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fileSharing readOnlyRecommended="1"/>
  <workbookPr updateLinks="never" codeName="ThisWorkbook" defaultThemeVersion="166925"/>
  <mc:AlternateContent xmlns:mc="http://schemas.openxmlformats.org/markup-compatibility/2006">
    <mc:Choice Requires="x15">
      <x15ac:absPath xmlns:x15ac="http://schemas.microsoft.com/office/spreadsheetml/2010/11/ac" url="/Users/chamilton/Desktop/temp/UC Santa Cruz/GSR/data/operations/"/>
    </mc:Choice>
  </mc:AlternateContent>
  <xr:revisionPtr revIDLastSave="0" documentId="13_ncr:1_{AE722D75-D73B-E047-A8FF-7D6A2EE20AB5}" xr6:coauthVersionLast="47" xr6:coauthVersionMax="47" xr10:uidLastSave="{00000000-0000-0000-0000-000000000000}"/>
  <bookViews>
    <workbookView xWindow="4160" yWindow="7100" windowWidth="21100" windowHeight="8000" tabRatio="663" activeTab="8" xr2:uid="{42447A7B-536A-40DB-8F10-D6A50135C38E}"/>
  </bookViews>
  <sheets>
    <sheet name="Disclaimer" sheetId="48" r:id="rId1"/>
    <sheet name="SummaryTable" sheetId="37" r:id="rId2"/>
    <sheet name="Glossary" sheetId="35" r:id="rId3"/>
    <sheet name="Search" sheetId="38" r:id="rId4"/>
    <sheet name="EOL Search" sheetId="43" r:id="rId5"/>
    <sheet name="Append2" sheetId="45" state="hidden" r:id="rId6"/>
    <sheet name="Map Instructions" sheetId="47" r:id="rId7"/>
    <sheet name="1-RawMatl" sheetId="31" r:id="rId8"/>
    <sheet name="2-Battery Grade Materials" sheetId="18" r:id="rId9"/>
    <sheet name="3-Other Battery Comps Matls" sheetId="20" r:id="rId10"/>
    <sheet name="4-Electrodes and Cells" sheetId="19" r:id="rId11"/>
    <sheet name="5-ModPack" sheetId="6" r:id="rId12"/>
    <sheet name="6-EOL" sheetId="32" r:id="rId13"/>
    <sheet name="7-Equipment" sheetId="25" r:id="rId14"/>
    <sheet name="8-ServiceRepair" sheetId="8" r:id="rId15"/>
    <sheet name="9-RandD" sheetId="13" r:id="rId16"/>
    <sheet name="10-Modeling" sheetId="14" r:id="rId17"/>
    <sheet name="11-Distributors" sheetId="34" r:id="rId18"/>
    <sheet name="Search List" sheetId="49" state="hidden" r:id="rId19"/>
  </sheets>
  <externalReferences>
    <externalReference r:id="rId20"/>
    <externalReference r:id="rId21"/>
  </externalReferences>
  <definedNames>
    <definedName name="_xlcn.WorksheetConnection_BGMatl1" hidden="1">BGMatl[]</definedName>
    <definedName name="_xlcn.WorksheetConnection_Cells1" hidden="1">Cells[]</definedName>
    <definedName name="_xlcn.WorksheetConnection_Distributors1" hidden="1">Distributors[]</definedName>
    <definedName name="_xlcn.WorksheetConnection_EOL_Tbl1" hidden="1">EOL_Tbl[]</definedName>
    <definedName name="_xlcn.WorksheetConnection_Equip1" hidden="1">Equip[]</definedName>
    <definedName name="_xlcn.WorksheetConnection_Modeling1" hidden="1">Modeling[]</definedName>
    <definedName name="_xlcn.WorksheetConnection_Other1" hidden="1">Other[]</definedName>
    <definedName name="_xlcn.WorksheetConnection_PackMod1" hidden="1">PackMod[]</definedName>
    <definedName name="_xlcn.WorksheetConnection_RandD1" hidden="1">RandD[]</definedName>
    <definedName name="_xlcn.WorksheetConnection_RawMatl1" hidden="1">RawMatl[]</definedName>
    <definedName name="_xlcn.WorksheetConnection_Service1" hidden="1">Service[]</definedName>
    <definedName name="Anode_AM">#REF!</definedName>
    <definedName name="Anode_BG_Matl">#REF!</definedName>
    <definedName name="Anode_Raw_Matl">#REF!</definedName>
    <definedName name="Battery_Grade_Matl">#REF!</definedName>
    <definedName name="CAM">#REF!</definedName>
    <definedName name="Cathode_BG_Materials">#REF!</definedName>
    <definedName name="Cathode_Raw_Matl">#REF!</definedName>
    <definedName name="Cell">#REF!</definedName>
    <definedName name="Cell_Chem_Type">#REF!</definedName>
    <definedName name="Cell_Type">#REF!</definedName>
    <definedName name="Cell_Units">#REF!</definedName>
    <definedName name="Coated_Elect_Rolls">#REF!</definedName>
    <definedName name="Current_Collectors">#REF!</definedName>
    <definedName name="Electrode">[1]!BGMatl[#Data]</definedName>
    <definedName name="Electrode_Matls">#REF!</definedName>
    <definedName name="EOL_Facilities">#REF!</definedName>
    <definedName name="EOL_Products">#REF!</definedName>
    <definedName name="EOLSearch">'Search List'!$C$2:$C$4</definedName>
    <definedName name="Equip_Svc_type">#REF!</definedName>
    <definedName name="Equip_Type">#REF!</definedName>
    <definedName name="ExternalData_3" localSheetId="5" hidden="1">Append2!$A$1:$AD$723</definedName>
    <definedName name="Housing_Type">[2]Lists!$C$2:$C$5</definedName>
    <definedName name="Liquid_Electrolyte">#REF!</definedName>
    <definedName name="Manuf_Equip">#REF!</definedName>
    <definedName name="ModPack_NonCell_Comps">#REF!</definedName>
    <definedName name="ModPack_Prod_Types">#REF!</definedName>
    <definedName name="Other_Comp_Type">#REF!</definedName>
    <definedName name="Pack_Assembly">#REF!</definedName>
    <definedName name="pCAM">#REF!</definedName>
    <definedName name="RandD_Type">#REF!</definedName>
    <definedName name="Raw_Materials">#REF!</definedName>
    <definedName name="SearchType">'Search List'!$A$2:$A$4</definedName>
    <definedName name="Separators">#REF!</definedName>
    <definedName name="Service_Equip">#REF!</definedName>
    <definedName name="Service_Type">#REF!</definedName>
    <definedName name="Software_Type">#REF!</definedName>
    <definedName name="Solid_Electrolyte">#REF!</definedName>
    <definedName name="Status">#REF!</definedName>
    <definedName name="Supply_Chain_Segment">#REF!</definedName>
    <definedName name="Test_Equip">#REF!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ervice" name="Service" connection="WorksheetConnection_Service"/>
          <x15:modelTable id="RawMatl" name="RawMatl" connection="WorksheetConnection_RawMatl"/>
          <x15:modelTable id="RandD" name="RandD" connection="WorksheetConnection_RandD"/>
          <x15:modelTable id="PackMod" name="PackMod" connection="WorksheetConnection_PackMod"/>
          <x15:modelTable id="Other" name="Other" connection="WorksheetConnection_Other"/>
          <x15:modelTable id="Modeling" name="Modeling" connection="WorksheetConnection_Modeling"/>
          <x15:modelTable id="Equip" name="Equip" connection="WorksheetConnection_Equip"/>
          <x15:modelTable id="EOL_Tbl" name="EOL_Tbl" connection="WorksheetConnection_EOL_Tbl"/>
          <x15:modelTable id="Distributors" name="Distributors" connection="WorksheetConnection_Distributors"/>
          <x15:modelTable id="Cells" name="Cells" connection="WorksheetConnection_Cells"/>
          <x15:modelTable id="BGMatl" name="BGMatl" connection="WorksheetConnection_BGMat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7" i="25" l="1"/>
  <c r="A86" i="25"/>
  <c r="A85" i="25"/>
  <c r="A84" i="25"/>
  <c r="A83" i="25"/>
  <c r="A82" i="25"/>
  <c r="A81" i="25"/>
  <c r="A80" i="25"/>
  <c r="A79" i="25"/>
  <c r="R36" i="18"/>
  <c r="R35" i="18"/>
  <c r="A70" i="31"/>
  <c r="A69" i="31"/>
  <c r="A68" i="31"/>
  <c r="A67" i="31"/>
  <c r="A66" i="31"/>
  <c r="A65" i="31"/>
  <c r="A64" i="31"/>
  <c r="A63" i="31"/>
  <c r="A62" i="31"/>
  <c r="A61" i="31"/>
  <c r="A60" i="31"/>
  <c r="A59" i="31"/>
  <c r="S33" i="31"/>
  <c r="S15" i="31"/>
  <c r="S4" i="31"/>
  <c r="O6" i="43" a="1"/>
  <c r="O6" i="43" s="1"/>
  <c r="N6" i="43" a="1"/>
  <c r="N6" i="43" s="1"/>
  <c r="M6" i="43" a="1"/>
  <c r="M6" i="43" s="1"/>
  <c r="L6" i="43" a="1"/>
  <c r="L6" i="43" s="1"/>
  <c r="K6" i="43" a="1"/>
  <c r="K6" i="43" s="1"/>
  <c r="J6" i="43" a="1"/>
  <c r="J6" i="43" s="1"/>
  <c r="I6" i="43" a="1"/>
  <c r="I6" i="43" s="1"/>
  <c r="H6" i="43" a="1"/>
  <c r="H6" i="43" s="1"/>
  <c r="G6" i="43" a="1"/>
  <c r="G6" i="43" s="1"/>
  <c r="F6" i="43" a="1"/>
  <c r="F6" i="43" s="1"/>
  <c r="E6" i="43" a="1"/>
  <c r="E6" i="43" s="1"/>
  <c r="D6" i="43" a="1"/>
  <c r="D6" i="43" s="1"/>
  <c r="C6" i="43" a="1"/>
  <c r="C6" i="43" s="1"/>
  <c r="A6" i="43"/>
  <c r="G3" i="43"/>
  <c r="N7" i="38" a="1"/>
  <c r="N7" i="38" s="1"/>
  <c r="M7" i="38" a="1"/>
  <c r="M7" i="38" s="1"/>
  <c r="L7" i="38" a="1"/>
  <c r="L7" i="38" s="1"/>
  <c r="K7" i="38" a="1"/>
  <c r="K7" i="38" s="1"/>
  <c r="J7" i="38" a="1"/>
  <c r="J7" i="38" s="1"/>
  <c r="I7" i="38" a="1"/>
  <c r="I7" i="38" s="1"/>
  <c r="H7" i="38" a="1"/>
  <c r="H7" i="38" s="1"/>
  <c r="G7" i="38" a="1"/>
  <c r="G7" i="38" s="1"/>
  <c r="F7" i="38" a="1"/>
  <c r="F7" i="38" s="1"/>
  <c r="E7" i="38" a="1"/>
  <c r="E7" i="38" s="1"/>
  <c r="D7" i="38" a="1"/>
  <c r="D7" i="38" s="1"/>
  <c r="G3" i="38" s="1"/>
  <c r="C7" i="38" a="1"/>
  <c r="C7" i="38" s="1"/>
  <c r="A7" i="38"/>
  <c r="I15" i="37"/>
  <c r="H15" i="37"/>
  <c r="E15" i="37" a="1"/>
  <c r="E15" i="37" s="1"/>
  <c r="D15" i="37" a="1"/>
  <c r="D15" i="37" s="1"/>
  <c r="C15" i="37" a="1"/>
  <c r="C15" i="37" s="1"/>
  <c r="B15" i="37" a="1"/>
  <c r="B15" i="37" s="1"/>
  <c r="I14" i="37"/>
  <c r="G14" i="37" s="1"/>
  <c r="H14" i="37"/>
  <c r="E14" i="37" a="1"/>
  <c r="E14" i="37" s="1"/>
  <c r="D14" i="37" a="1"/>
  <c r="D14" i="37" s="1"/>
  <c r="C14" i="37" a="1"/>
  <c r="C14" i="37" s="1"/>
  <c r="B14" i="37" a="1"/>
  <c r="B14" i="37" s="1"/>
  <c r="I13" i="37"/>
  <c r="H13" i="37"/>
  <c r="E13" i="37" a="1"/>
  <c r="E13" i="37" s="1"/>
  <c r="D13" i="37" a="1"/>
  <c r="D13" i="37" s="1"/>
  <c r="C13" i="37" a="1"/>
  <c r="C13" i="37" s="1"/>
  <c r="B13" i="37" a="1"/>
  <c r="B13" i="37" s="1"/>
  <c r="I12" i="37"/>
  <c r="G12" i="37" s="1"/>
  <c r="H12" i="37"/>
  <c r="E12" i="37" a="1"/>
  <c r="E12" i="37" s="1"/>
  <c r="D12" i="37" a="1"/>
  <c r="D12" i="37" s="1"/>
  <c r="C12" i="37" a="1"/>
  <c r="C12" i="37" s="1"/>
  <c r="B12" i="37" a="1"/>
  <c r="B12" i="37" s="1"/>
  <c r="I11" i="37"/>
  <c r="H11" i="37"/>
  <c r="E11" i="37" a="1"/>
  <c r="E11" i="37" s="1"/>
  <c r="D11" i="37" a="1"/>
  <c r="D11" i="37" s="1"/>
  <c r="C11" i="37" a="1"/>
  <c r="C11" i="37" s="1"/>
  <c r="B11" i="37" a="1"/>
  <c r="B11" i="37" s="1"/>
  <c r="E10" i="37" a="1"/>
  <c r="E10" i="37" s="1"/>
  <c r="D10" i="37" a="1"/>
  <c r="D10" i="37" s="1"/>
  <c r="C10" i="37" a="1"/>
  <c r="C10" i="37" s="1"/>
  <c r="B10" i="37" a="1"/>
  <c r="B10" i="37" s="1"/>
  <c r="H10" i="37" s="1"/>
  <c r="I9" i="37"/>
  <c r="H9" i="37"/>
  <c r="E9" i="37" a="1"/>
  <c r="E9" i="37" s="1"/>
  <c r="D9" i="37" a="1"/>
  <c r="D9" i="37" s="1"/>
  <c r="C9" i="37" a="1"/>
  <c r="C9" i="37" s="1"/>
  <c r="B9" i="37" a="1"/>
  <c r="B9" i="37" s="1"/>
  <c r="I8" i="37"/>
  <c r="H8" i="37"/>
  <c r="F8" i="37" s="1"/>
  <c r="E8" i="37" a="1"/>
  <c r="E8" i="37" s="1"/>
  <c r="G8" i="37" s="1"/>
  <c r="D8" i="37" a="1"/>
  <c r="D8" i="37" s="1"/>
  <c r="C8" i="37" a="1"/>
  <c r="C8" i="37" s="1"/>
  <c r="B8" i="37" a="1"/>
  <c r="B8" i="37" s="1"/>
  <c r="I7" i="37"/>
  <c r="H7" i="37"/>
  <c r="E7" i="37" a="1"/>
  <c r="E7" i="37" s="1"/>
  <c r="D7" i="37" a="1"/>
  <c r="D7" i="37" s="1"/>
  <c r="C7" i="37" a="1"/>
  <c r="C7" i="37" s="1"/>
  <c r="B7" i="37" a="1"/>
  <c r="B7" i="37" s="1"/>
  <c r="I6" i="37"/>
  <c r="H6" i="37"/>
  <c r="F6" i="37" s="1"/>
  <c r="E6" i="37" a="1"/>
  <c r="E6" i="37" s="1"/>
  <c r="D6" i="37" a="1"/>
  <c r="D6" i="37" s="1"/>
  <c r="C6" i="37" a="1"/>
  <c r="C6" i="37" s="1"/>
  <c r="B6" i="37" a="1"/>
  <c r="B6" i="37" s="1"/>
  <c r="I5" i="37"/>
  <c r="H5" i="37"/>
  <c r="E5" i="37" a="1"/>
  <c r="E5" i="37" s="1"/>
  <c r="D5" i="37" a="1"/>
  <c r="D5" i="37" s="1"/>
  <c r="D16" i="37" s="1"/>
  <c r="C5" i="37" a="1"/>
  <c r="C5" i="37" s="1"/>
  <c r="C16" i="37" s="1"/>
  <c r="B5" i="37" a="1"/>
  <c r="B5" i="37" s="1"/>
  <c r="G6" i="37" l="1"/>
  <c r="B16" i="37"/>
  <c r="F11" i="37"/>
  <c r="F13" i="37"/>
  <c r="F15" i="37"/>
  <c r="E16" i="37"/>
  <c r="G11" i="37"/>
  <c r="G5" i="37"/>
  <c r="G7" i="37"/>
  <c r="G15" i="37"/>
  <c r="F5" i="37"/>
  <c r="F7" i="37"/>
  <c r="F9" i="37"/>
  <c r="I10" i="37"/>
  <c r="G9" i="37"/>
  <c r="G13" i="37"/>
  <c r="F12" i="37"/>
  <c r="F14" i="37"/>
  <c r="H16" i="37"/>
  <c r="I16" i="37"/>
  <c r="G16" i="37" l="1"/>
  <c r="F16"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tc={71400645-ACC9-481A-AB38-7E73D63EE450}</author>
  </authors>
  <commentList>
    <comment ref="D43" authorId="0" shapeId="0" xr:uid="{71400645-ACC9-481A-AB38-7E73D63EE450}">
      <text>
        <t>[Threaded comment]
Your version of Excel allows you to read this threaded comment; however, any edits to it will get removed if the file is opened in a newer version of Excel. Learn more: https://go.microsoft.com/fwlink/?linkid=870924
Comment:
    4 locations in US, 2 abroad. Each facility may have less than 10 workers...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FCEBCF-5C82-4ECC-9F19-3F2EA2086E7F}"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82161ECC-37D3-4561-AD8A-3B13BBA427AC}" keepAlive="1" name="Query - Append2" description="Connection to the 'Append2' query in the workbook." type="5" refreshedVersion="8" background="1" saveData="1">
    <dbPr connection="Provider=Microsoft.Mashup.OleDb.1;Data Source=$Workbook$;Location=Append2;Extended Properties=&quot;&quot;" command="SELECT * FROM [Append2]"/>
  </connection>
  <connection id="3" xr16:uid="{6E5ED556-6F57-4974-A0EA-3621E46B63D7}" keepAlive="1" name="Query - Append2 (2)" description="Connection to the 'Append2 (2)' query in the workbook." type="5" refreshedVersion="8" background="1" saveData="1">
    <dbPr connection="Provider=Microsoft.Mashup.OleDb.1;Data Source=$Workbook$;Location=&quot;Append2 (2)&quot;;Extended Properties=&quot;&quot;" command="SELECT * FROM [Append2 (2)]"/>
  </connection>
  <connection id="4" xr16:uid="{B436F4A8-AA9D-4AE1-A850-2AC7DC9308F2}" keepAlive="1" name="Query - BGMatl" description="Connection to the 'BGMatl' query in the workbook." type="5" refreshedVersion="7" background="1" saveData="1">
    <dbPr connection="Provider=Microsoft.Mashup.OleDb.1;Data Source=$Workbook$;Location=BGMatl;Extended Properties=&quot;&quot;" command="SELECT * FROM [BGMatl]"/>
  </connection>
  <connection id="5" xr16:uid="{3C733AA5-B998-4079-981B-C555454FAA20}" keepAlive="1" name="Query - Cells" description="Connection to the 'Cells' query in the workbook." type="5" refreshedVersion="0" background="1">
    <dbPr connection="Provider=Microsoft.Mashup.OleDb.1;Data Source=$Workbook$;Location=Cells;Extended Properties=&quot;&quot;" command="SELECT * FROM [Cells]"/>
  </connection>
  <connection id="6" xr16:uid="{E59DD7D2-7799-4992-9B77-71333A93334A}" keepAlive="1" name="Query - Distributors" description="Connection to the 'Distributors' query in the workbook." type="5" refreshedVersion="0" background="1">
    <dbPr connection="Provider=Microsoft.Mashup.OleDb.1;Data Source=$Workbook$;Location=Distributors;Extended Properties=&quot;&quot;" command="SELECT * FROM [Distributors]"/>
  </connection>
  <connection id="7" xr16:uid="{58010112-BEF9-485B-BA39-DE5A8B066D1F}" keepAlive="1" name="Query - Equip" description="Connection to the 'Equip' query in the workbook." type="5" refreshedVersion="0" background="1">
    <dbPr connection="Provider=Microsoft.Mashup.OleDb.1;Data Source=$Workbook$;Location=Equip;Extended Properties=&quot;&quot;" command="SELECT * FROM [Equip]"/>
  </connection>
  <connection id="8" xr16:uid="{8270DF88-3F18-4E53-AA0D-2D6CFE155231}" keepAlive="1" name="Query - Modeling" description="Connection to the 'Modeling' query in the workbook." type="5" refreshedVersion="0" background="1">
    <dbPr connection="Provider=Microsoft.Mashup.OleDb.1;Data Source=$Workbook$;Location=Modeling;Extended Properties=&quot;&quot;" command="SELECT * FROM [Modeling]"/>
  </connection>
  <connection id="9" xr16:uid="{CFD1EB90-9960-47D9-BB91-02DDA882A63E}" keepAlive="1" name="Query - Other" description="Connection to the 'Other' query in the workbook." type="5" refreshedVersion="0" background="1">
    <dbPr connection="Provider=Microsoft.Mashup.OleDb.1;Data Source=$Workbook$;Location=Other;Extended Properties=&quot;&quot;" command="SELECT * FROM [Other]"/>
  </connection>
  <connection id="10" xr16:uid="{645DDA97-CBBF-49CF-AA10-DC23B22D3ADB}" keepAlive="1" name="Query - PackMod" description="Connection to the 'PackMod' query in the workbook." type="5" refreshedVersion="0" background="1">
    <dbPr connection="Provider=Microsoft.Mashup.OleDb.1;Data Source=$Workbook$;Location=PackMod;Extended Properties=&quot;&quot;" command="SELECT * FROM [PackMod]"/>
  </connection>
  <connection id="11" xr16:uid="{16182670-12EE-4255-A81C-15B68676645E}" keepAlive="1" name="Query - RandD" description="Connection to the 'RandD' query in the workbook." type="5" refreshedVersion="0" background="1">
    <dbPr connection="Provider=Microsoft.Mashup.OleDb.1;Data Source=$Workbook$;Location=RandD;Extended Properties=&quot;&quot;" command="SELECT * FROM [RandD]"/>
  </connection>
  <connection id="12" xr16:uid="{1050CC4A-D997-4513-9346-D950F2A6037D}" keepAlive="1" name="Query - RawMatl" description="Connection to the 'RawMatl' query in the workbook." type="5" refreshedVersion="0" background="1">
    <dbPr connection="Provider=Microsoft.Mashup.OleDb.1;Data Source=$Workbook$;Location=RawMatl;Extended Properties=&quot;&quot;" command="SELECT * FROM [RawMatl]"/>
  </connection>
  <connection id="13" xr16:uid="{79D7C229-58F7-43E7-9617-CB40E898BD8B}" keepAlive="1" name="Query - Service" description="Connection to the 'Service' query in the workbook." type="5" refreshedVersion="0" background="1">
    <dbPr connection="Provider=Microsoft.Mashup.OleDb.1;Data Source=$Workbook$;Location=Service;Extended Properties=&quot;&quot;" command="SELECT * FROM [Service]"/>
  </connection>
  <connection id="14" xr16:uid="{9C56AE37-89D9-4781-AFE5-44817C6EB28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xr16:uid="{F4D53C71-2480-435C-BF1C-6ADF16D6709B}" name="WorksheetConnection_BGMatl" type="102" refreshedVersion="8" minRefreshableVersion="5">
    <extLst>
      <ext xmlns:x15="http://schemas.microsoft.com/office/spreadsheetml/2010/11/main" uri="{DE250136-89BD-433C-8126-D09CA5730AF9}">
        <x15:connection id="BGMatl">
          <x15:rangePr sourceName="_xlcn.WorksheetConnection_BGMatl1"/>
        </x15:connection>
      </ext>
    </extLst>
  </connection>
  <connection id="16" xr16:uid="{89C95A16-27C7-4E6D-A006-9F1C72AC3767}" name="WorksheetConnection_Cells" type="102" refreshedVersion="8" minRefreshableVersion="5">
    <extLst>
      <ext xmlns:x15="http://schemas.microsoft.com/office/spreadsheetml/2010/11/main" uri="{DE250136-89BD-433C-8126-D09CA5730AF9}">
        <x15:connection id="Cells">
          <x15:rangePr sourceName="_xlcn.WorksheetConnection_Cells1"/>
        </x15:connection>
      </ext>
    </extLst>
  </connection>
  <connection id="17" xr16:uid="{F492EAF3-4C40-48DB-B667-E3099B443E29}" name="WorksheetConnection_Distributors" type="102" refreshedVersion="8" minRefreshableVersion="5">
    <extLst>
      <ext xmlns:x15="http://schemas.microsoft.com/office/spreadsheetml/2010/11/main" uri="{DE250136-89BD-433C-8126-D09CA5730AF9}">
        <x15:connection id="Distributors">
          <x15:rangePr sourceName="_xlcn.WorksheetConnection_Distributors1"/>
        </x15:connection>
      </ext>
    </extLst>
  </connection>
  <connection id="18" xr16:uid="{D36A168D-8E7C-42C5-BDFF-8E7E46F8D3A5}" name="WorksheetConnection_EOL_Tbl" type="102" refreshedVersion="8" minRefreshableVersion="5">
    <extLst>
      <ext xmlns:x15="http://schemas.microsoft.com/office/spreadsheetml/2010/11/main" uri="{DE250136-89BD-433C-8126-D09CA5730AF9}">
        <x15:connection id="EOL_Tbl">
          <x15:rangePr sourceName="_xlcn.WorksheetConnection_EOL_Tbl1"/>
        </x15:connection>
      </ext>
    </extLst>
  </connection>
  <connection id="19" xr16:uid="{34F0E9F4-1E29-4CA3-BB09-C9F467961980}" name="WorksheetConnection_Equip" type="102" refreshedVersion="8" minRefreshableVersion="5">
    <extLst>
      <ext xmlns:x15="http://schemas.microsoft.com/office/spreadsheetml/2010/11/main" uri="{DE250136-89BD-433C-8126-D09CA5730AF9}">
        <x15:connection id="Equip">
          <x15:rangePr sourceName="_xlcn.WorksheetConnection_Equip1"/>
        </x15:connection>
      </ext>
    </extLst>
  </connection>
  <connection id="20" xr16:uid="{A132A508-6420-4A53-9DE5-082D602368A9}" name="WorksheetConnection_Modeling" type="102" refreshedVersion="8" minRefreshableVersion="5">
    <extLst>
      <ext xmlns:x15="http://schemas.microsoft.com/office/spreadsheetml/2010/11/main" uri="{DE250136-89BD-433C-8126-D09CA5730AF9}">
        <x15:connection id="Modeling">
          <x15:rangePr sourceName="_xlcn.WorksheetConnection_Modeling1"/>
        </x15:connection>
      </ext>
    </extLst>
  </connection>
  <connection id="21" xr16:uid="{637BC8F8-3F38-45E1-9787-81C9BC332BC1}" name="WorksheetConnection_Other" type="102" refreshedVersion="8" minRefreshableVersion="5">
    <extLst>
      <ext xmlns:x15="http://schemas.microsoft.com/office/spreadsheetml/2010/11/main" uri="{DE250136-89BD-433C-8126-D09CA5730AF9}">
        <x15:connection id="Other">
          <x15:rangePr sourceName="_xlcn.WorksheetConnection_Other1"/>
        </x15:connection>
      </ext>
    </extLst>
  </connection>
  <connection id="22" xr16:uid="{30C10594-D98A-4BC4-BB45-36BCE9C9B522}" name="WorksheetConnection_PackMod" type="102" refreshedVersion="8" minRefreshableVersion="5">
    <extLst>
      <ext xmlns:x15="http://schemas.microsoft.com/office/spreadsheetml/2010/11/main" uri="{DE250136-89BD-433C-8126-D09CA5730AF9}">
        <x15:connection id="PackMod">
          <x15:rangePr sourceName="_xlcn.WorksheetConnection_PackMod1"/>
        </x15:connection>
      </ext>
    </extLst>
  </connection>
  <connection id="23" xr16:uid="{FFFBD777-207B-4A8C-B647-04E621D58051}" name="WorksheetConnection_RandD" type="102" refreshedVersion="8" minRefreshableVersion="5">
    <extLst>
      <ext xmlns:x15="http://schemas.microsoft.com/office/spreadsheetml/2010/11/main" uri="{DE250136-89BD-433C-8126-D09CA5730AF9}">
        <x15:connection id="RandD">
          <x15:rangePr sourceName="_xlcn.WorksheetConnection_RandD1"/>
        </x15:connection>
      </ext>
    </extLst>
  </connection>
  <connection id="24" xr16:uid="{B57A6D22-8F4B-4902-AF0E-57C4C857AE41}" name="WorksheetConnection_RawMatl" type="102" refreshedVersion="8" minRefreshableVersion="5">
    <extLst>
      <ext xmlns:x15="http://schemas.microsoft.com/office/spreadsheetml/2010/11/main" uri="{DE250136-89BD-433C-8126-D09CA5730AF9}">
        <x15:connection id="RawMatl">
          <x15:rangePr sourceName="_xlcn.WorksheetConnection_RawMatl1"/>
        </x15:connection>
      </ext>
    </extLst>
  </connection>
  <connection id="25" xr16:uid="{9C231204-1577-43E4-92AE-23B982D5192E}" name="WorksheetConnection_Service" type="102" refreshedVersion="8" minRefreshableVersion="5">
    <extLst>
      <ext xmlns:x15="http://schemas.microsoft.com/office/spreadsheetml/2010/11/main" uri="{DE250136-89BD-433C-8126-D09CA5730AF9}">
        <x15:connection id="Service">
          <x15:rangePr sourceName="_xlcn.WorksheetConnection_Servic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<sst xmlns="http://schemas.openxmlformats.org/spreadsheetml/2006/main" count="33783" uniqueCount="5116">
  <si>
    <t>Total</t>
  </si>
  <si>
    <t>ID</t>
  </si>
  <si>
    <t>Status</t>
  </si>
  <si>
    <t>Supply Chain Segment</t>
  </si>
  <si>
    <t>Company</t>
  </si>
  <si>
    <t>NAATBatt Member</t>
  </si>
  <si>
    <t>Facility Name</t>
  </si>
  <si>
    <t>Product Type</t>
  </si>
  <si>
    <t>Product</t>
  </si>
  <si>
    <t>Facility or Company Website</t>
  </si>
  <si>
    <t>Facility Address</t>
  </si>
  <si>
    <t>Facility City</t>
  </si>
  <si>
    <t>Facility State or Province</t>
  </si>
  <si>
    <t>Facility Country</t>
  </si>
  <si>
    <t>Facility Zip</t>
  </si>
  <si>
    <t>Facility Phone</t>
  </si>
  <si>
    <t>Latitude</t>
  </si>
  <si>
    <t>Longitude</t>
  </si>
  <si>
    <t>Facility Workforce</t>
  </si>
  <si>
    <t>Production Capacity</t>
  </si>
  <si>
    <t>HQ Company</t>
  </si>
  <si>
    <t>HQ Website</t>
  </si>
  <si>
    <t>HQ City</t>
  </si>
  <si>
    <t>HQ State or Province</t>
  </si>
  <si>
    <t>HQ Country</t>
  </si>
  <si>
    <t>QC</t>
  </si>
  <si>
    <t>QC Date</t>
  </si>
  <si>
    <t>Sources</t>
  </si>
  <si>
    <t>Notes</t>
  </si>
  <si>
    <t>Production Units</t>
  </si>
  <si>
    <t>Supply  Chain Segment</t>
  </si>
  <si>
    <t>C</t>
  </si>
  <si>
    <t>Upstream</t>
  </si>
  <si>
    <t>Albemarle Corporation</t>
  </si>
  <si>
    <t>Yes</t>
  </si>
  <si>
    <t>Albemarle Corporation, Silver Peak NV</t>
  </si>
  <si>
    <t>Cathode raw materials</t>
  </si>
  <si>
    <t>Li carbonate - crude</t>
  </si>
  <si>
    <t>albemarle.com</t>
  </si>
  <si>
    <t>HWY 265</t>
  </si>
  <si>
    <t>Silver Peak</t>
  </si>
  <si>
    <t>NV</t>
  </si>
  <si>
    <t>US</t>
  </si>
  <si>
    <t>775-937-2222</t>
  </si>
  <si>
    <t>MT contained Li/yr</t>
  </si>
  <si>
    <t>Albermarle</t>
  </si>
  <si>
    <t>albermarle.com</t>
  </si>
  <si>
    <t>Charlotte</t>
  </si>
  <si>
    <t>NC</t>
  </si>
  <si>
    <t>VP</t>
  </si>
  <si>
    <t>Capacity from BNEF: Interactive Datasets / Metals/ Mine Assets Map/ Lithium; albermarle.com; Questionnaire; https://www.leg.state.nv.us/App/InterimCommittee/REL/Document/16038#:~:text=We%20have%2065%20employees%20and,is%20about%20%2494%2C000%20a%20year.&amp;text=We%20thank%20you%20for%20the%20opportunity%20to%20speak%20to%20you%20today.&amp;text=Global%20specialty%20chemicals%20company%20with,lithium%2C%20bromine%20and%20refining%20catalysts; https://www.mining.com/albemarle-to-double-lithium-production-in-nevada/</t>
  </si>
  <si>
    <t>Expects to double production.</t>
  </si>
  <si>
    <t>Albemarle - Kings Mountain, NC</t>
  </si>
  <si>
    <t>Li hydroxide</t>
  </si>
  <si>
    <t>348 Holiday Inn Drive</t>
  </si>
  <si>
    <t>Kings Mountain</t>
  </si>
  <si>
    <t>704-739-2501</t>
  </si>
  <si>
    <t>albermarle.com; BNEF: US Supply Chain Security; Questionnaire; https://www.shelbystar.com/story/news/2022/03/25/kings-mountain-corporation-restart-lithium-mining/7130284001/</t>
  </si>
  <si>
    <t>Pilot facility that mines spodumene, produces battery grade Li-hydroxide, Li-carbonate, and more</t>
  </si>
  <si>
    <t>PC-SU</t>
  </si>
  <si>
    <t>Cobalt 27 Capital Corporation</t>
  </si>
  <si>
    <t>No</t>
  </si>
  <si>
    <t>Cobalt</t>
  </si>
  <si>
    <t>www.cobalt27.com</t>
  </si>
  <si>
    <t>700 West Georgia Street</t>
  </si>
  <si>
    <t>Vancouver</t>
  </si>
  <si>
    <t>Canada</t>
  </si>
  <si>
    <t>BC V7Y 1B3</t>
  </si>
  <si>
    <t>414-560-9070</t>
  </si>
  <si>
    <t>MT contained Co/yr</t>
  </si>
  <si>
    <t>Toronto</t>
  </si>
  <si>
    <t>Ontario</t>
  </si>
  <si>
    <t xml:space="preserve"> Canada</t>
  </si>
  <si>
    <t>KK</t>
  </si>
  <si>
    <t>https://www.nickel28.com/investors/investors-overview/cobalt-27--change-of-auditors?turl=cobalt-27--change-of-auditors#:~:text=Cobalt%2027%20Capital%20Corp.%20is,portfolio%20of%206%20cobalt%20royalties.</t>
  </si>
  <si>
    <t>Provider of mineral exploration services based in Toronto, Canada. The company specializes in offering exposure to metals integral to key technologies of the electric vehicle and battery energy storage markets.</t>
  </si>
  <si>
    <t>Corporation Lithium Éléments Critiques</t>
  </si>
  <si>
    <t>Rose Lithium-Tantalum project</t>
  </si>
  <si>
    <t>cecorp.ca/en</t>
  </si>
  <si>
    <t>1080 Côte du Beaver Hall, Suite 2101</t>
  </si>
  <si>
    <t>Montreal</t>
  </si>
  <si>
    <t>H2Z 1S8</t>
  </si>
  <si>
    <t>514 904-1496</t>
  </si>
  <si>
    <t>cecorp.ca/en; Propulsion Quebec</t>
  </si>
  <si>
    <t>Open pit mining of hard rock lithium (spodumene) and processing to technical(6% Li2O) and chemical (5% Li2O)  grades of lithium concentrate; 186,327 MT of chem grade conc and 50,205 MT of tech grade conc.; Capacity was calculated from these values</t>
  </si>
  <si>
    <t>Glencore</t>
  </si>
  <si>
    <t>Raglan Mine</t>
  </si>
  <si>
    <t>Ni concentrates</t>
  </si>
  <si>
    <t>https://www.glencore.ca/en/raglan</t>
  </si>
  <si>
    <t>120 Avenue De L'Aeroport</t>
  </si>
  <si>
    <t>Rouyn-Noranda</t>
  </si>
  <si>
    <t>Quebec</t>
  </si>
  <si>
    <t>J9Y 0G1</t>
  </si>
  <si>
    <t>819-762-7800</t>
  </si>
  <si>
    <t>MT contained Ni/yr</t>
  </si>
  <si>
    <t>glencore.com</t>
  </si>
  <si>
    <t>Baar</t>
  </si>
  <si>
    <t>Zug</t>
  </si>
  <si>
    <t>Switzerland</t>
  </si>
  <si>
    <t>glencore.ca; https://www.glencore.ca/en/raglan/who-we-are/at-a-glance</t>
  </si>
  <si>
    <t>Co concentrates</t>
  </si>
  <si>
    <t>glencore.ca; https://www.glencore.ca/en/raglan/who-we-are/at-a-glance; https://www.glencore.ca/en/raglan/what-we-do/our-mining-activity</t>
  </si>
  <si>
    <t>Production value is actual 2020 production</t>
  </si>
  <si>
    <t>Glencore Sudbury INO</t>
  </si>
  <si>
    <t>Ni matte</t>
  </si>
  <si>
    <t>https://www.glencore.ca/en/sudburyino</t>
  </si>
  <si>
    <t>2 Longyear Dr</t>
  </si>
  <si>
    <t>Sudbury</t>
  </si>
  <si>
    <t>P0M 1S0</t>
  </si>
  <si>
    <t>705-693-2761</t>
  </si>
  <si>
    <t>MT contained metal/yr</t>
  </si>
  <si>
    <t xml:space="preserve">glencore.ca; https://www.yellowpages.ca/bus/Ontario/Falconbridge/Sudbury-Integrated-Nickel-Operations/100823081.html#:~:text=Sudbury%20Integrated%20Nickel%20Operations%20%2D%201%20Longyear%20Dr%2C%20Falconbridge%2C%20ON; </t>
  </si>
  <si>
    <t>Sudbury INO includes 2 underground mines, 1 mill and 1 smelter; smelter also recycles aerospace and other secondary metals as well as batteries, including LIBs.  Smelter is a leader in recycling pre-treated (discharged and upgraded) Li-ion batteries in North America</t>
  </si>
  <si>
    <t>P</t>
  </si>
  <si>
    <t>Jervois Mining</t>
  </si>
  <si>
    <t>Idaho Cobalt Project</t>
  </si>
  <si>
    <t>jervoisglobal.com</t>
  </si>
  <si>
    <t>DNA</t>
  </si>
  <si>
    <t>Lemhi County</t>
  </si>
  <si>
    <t>Hawthorn</t>
  </si>
  <si>
    <t>VIC</t>
  </si>
  <si>
    <t>Australia</t>
  </si>
  <si>
    <t>Lundin Mining</t>
  </si>
  <si>
    <t>Eagle Mine</t>
  </si>
  <si>
    <t>Ni ore</t>
  </si>
  <si>
    <t>https://www.lundinmining.com/operations/eagle/</t>
  </si>
  <si>
    <t>Michigamme Township</t>
  </si>
  <si>
    <t>MI</t>
  </si>
  <si>
    <t>906-339-7000</t>
  </si>
  <si>
    <t>lundinmining.com</t>
  </si>
  <si>
    <t>ON</t>
  </si>
  <si>
    <t>BNEF: Interactive Datasets / Metals/ Mine Assets Map/ Nickel; lundinmining.com; https://www.lundinmining.com/site/assets/files/3640/2017-04-26-eagle-ni-43-101.pdf</t>
  </si>
  <si>
    <t xml:space="preserve">Ni-Cu mine. </t>
  </si>
  <si>
    <t>Humboldt mill</t>
  </si>
  <si>
    <t>4547 County Rd 601</t>
  </si>
  <si>
    <t>Champion</t>
  </si>
  <si>
    <t>BNEF: Interactive Datasets / Metals/ Mine Assets Map/ Nickel; lundinmining.com; https://im-mining.com/2018/03/08/43017/; https://www.lundinmining.com/site/assets/files/3640/2017-04-26-eagle-ni-43-101.pdf</t>
  </si>
  <si>
    <t>Re-purposed iron ore mill; Processes Cu and Ni ore from Eagle mine</t>
  </si>
  <si>
    <t>Manganese X Energy Corp.</t>
  </si>
  <si>
    <t>Battery Hill Project</t>
  </si>
  <si>
    <t>Mn concentrates</t>
  </si>
  <si>
    <t>manganesexenergycorp.com</t>
  </si>
  <si>
    <t>Jacksonville (nearest town)</t>
  </si>
  <si>
    <t>Jacksonville</t>
  </si>
  <si>
    <t>NB</t>
  </si>
  <si>
    <t>514-802-1814</t>
  </si>
  <si>
    <t>Saint-Laurent</t>
  </si>
  <si>
    <t>manganesexenergycorp.com; Propulsion Quebec; https://www.manganesexenergycorp.com/wp-content/uploads/2020/09/Battery-Hill.pdf</t>
  </si>
  <si>
    <t>Pilot plant and Preliminary Economic Assessment (PEA) in 2021; Demo plant and Feasibility Study in 2022; GPS is approximate center of claim and from Battery-Hill.pdf</t>
  </si>
  <si>
    <t>Woodstock MXE</t>
  </si>
  <si>
    <t>Woodstock (nearest town)</t>
  </si>
  <si>
    <t>Woodstock</t>
  </si>
  <si>
    <t>manganesexenergycorp.com; Propulsion Quebec; https://www.manganesexenergycorp.com/wp-content/uploads/2020/09/WOODSTOCK.pdf</t>
  </si>
  <si>
    <t>GPS coordinates from Woodstock MXE technical report and refer to center of claim; Very early project; No economic assessment or projection of development</t>
  </si>
  <si>
    <t>Lac Aux Bouleaux Graphite Property</t>
  </si>
  <si>
    <t>Anode materials</t>
  </si>
  <si>
    <t>Natural graphite</t>
  </si>
  <si>
    <t>Mont-Laurier (nearest town)</t>
  </si>
  <si>
    <t>Mont-Laurier</t>
  </si>
  <si>
    <t>manganesexenergycorp.com; Propulsion Quebec</t>
  </si>
  <si>
    <t>Mont-Laurier used for GPS; Very early project; No economic assessment or projection of development</t>
  </si>
  <si>
    <t>Moa JV</t>
  </si>
  <si>
    <t>Moa Bay mine</t>
  </si>
  <si>
    <t>https://www.sherritt.com/English/operations/metals/Moa/default.aspx</t>
  </si>
  <si>
    <t>Moa (nearest town)</t>
  </si>
  <si>
    <t>Moa</t>
  </si>
  <si>
    <t>Holguin</t>
  </si>
  <si>
    <t>Cuba</t>
  </si>
  <si>
    <t>Sherrit International and General Nickel Company SA of Cuba</t>
  </si>
  <si>
    <t xml:space="preserve">sherritt.com
</t>
  </si>
  <si>
    <t xml:space="preserve">ON </t>
  </si>
  <si>
    <t>BNEF: Interactive Datasets / Metals/ Mine Assets Map/ Cobalt; https://miningdataonline.com/property/999/Moa-Mine.aspx</t>
  </si>
  <si>
    <t>Product is mixed Co-Ni sulfides; Open-pit mine followed by HPAL</t>
  </si>
  <si>
    <t>BNEF: Interactive Datasets / Metals/ Mine Assets Map/ Nickel; https://miningdataonline.com/property/999/Moa-Mine.aspx</t>
  </si>
  <si>
    <t>New Nemaska Lithium</t>
  </si>
  <si>
    <t>Whabouchi</t>
  </si>
  <si>
    <t>Spodumene</t>
  </si>
  <si>
    <t>nemaskalithium.com</t>
  </si>
  <si>
    <t>km 276, JOY3B0, Rte du Nord</t>
  </si>
  <si>
    <t>Baie-James</t>
  </si>
  <si>
    <t>877-704-6038</t>
  </si>
  <si>
    <t>Quebec Lithium Partners - JV
Livent (25%)
The Pallinghurst Group (25%)
and
Investissement Quebec (50%)</t>
  </si>
  <si>
    <t>pallinghurst.com/nemaska-lithium
livent.com</t>
  </si>
  <si>
    <t>London
Philadelphia
Montreal</t>
  </si>
  <si>
    <t>BNEF: Interactive Datasets / Metals/ Mine Assets Map/ Lithium; https://miningdataonline.com/property/1684/Whabouchi-Project.aspx; nemaskalithium.com; https://ir.livent.com/news/news-details/2020/Livent-Releases-Third-Quarter-2020-Results/default.aspx</t>
  </si>
  <si>
    <t>Spodumene and/or concentrates to be processed in a facility in Becancour and converted to battery grade LiOH</t>
  </si>
  <si>
    <t>La Corne</t>
  </si>
  <si>
    <t>J0Y 1R0</t>
  </si>
  <si>
    <t>819-734-5000</t>
  </si>
  <si>
    <t>Ningde</t>
  </si>
  <si>
    <t>Fujian</t>
  </si>
  <si>
    <t>China</t>
  </si>
  <si>
    <t>UC</t>
  </si>
  <si>
    <t>Nouveau Monde Graphite</t>
  </si>
  <si>
    <t>Matawinie Graphite Mine</t>
  </si>
  <si>
    <t>Anode raw materials</t>
  </si>
  <si>
    <t>Graphite ore</t>
  </si>
  <si>
    <t>https://nmg.com/operations/#matawinie-graphite-property</t>
  </si>
  <si>
    <t>331 Rue Brassard</t>
  </si>
  <si>
    <t>Saint-Michel-des-Saints</t>
  </si>
  <si>
    <t>J0K 3B0</t>
  </si>
  <si>
    <t>450-757-8905</t>
  </si>
  <si>
    <t>MT contained graphite/yr</t>
  </si>
  <si>
    <t>nmg.com</t>
  </si>
  <si>
    <t>nouveaumonde.group; Propulsion Quebec; Questionnaire; https://nmg.com/wp-content/uploads/2021/01/BFS.pdf</t>
  </si>
  <si>
    <t>Graphite purity - 97%; Construction started in 2021; Expected Spring 2023 commissioning; GPS is center of Tony Block and is from Tech. Feasibility Report</t>
  </si>
  <si>
    <t>Sayona Mining Limited</t>
  </si>
  <si>
    <t>Authier Project</t>
  </si>
  <si>
    <t>https://sayonamining.com.au/authier-project/</t>
  </si>
  <si>
    <t>LaMotte (nearest town)</t>
  </si>
  <si>
    <t>La Motte</t>
  </si>
  <si>
    <t>819-218-3423</t>
  </si>
  <si>
    <t>Sayona Mining Ltd.</t>
  </si>
  <si>
    <t>sayonamining.com</t>
  </si>
  <si>
    <t>Paddington</t>
  </si>
  <si>
    <t>NSW</t>
  </si>
  <si>
    <t>sayonamining.com; Propulsion Quebec; https://sayonamining.com.au/wp/wp-content/uploads/2019/11/SYA_ASX-Announ_20191111_Revised-Authier-DFS.pdf; https://sayonamining.com.au/authier-project/</t>
  </si>
  <si>
    <t>Li content based on 114116 MT/yr spodumene at 6% Li2O</t>
  </si>
  <si>
    <t>Sayona Quebec Inc.</t>
  </si>
  <si>
    <t>Tansim Project</t>
  </si>
  <si>
    <t>Li carbonate</t>
  </si>
  <si>
    <t>sayonaquebec.com</t>
  </si>
  <si>
    <t>Laforce (nearest town)</t>
  </si>
  <si>
    <t>Laforce</t>
  </si>
  <si>
    <t>sayonamining.com; Propulsion Quebec; https://www.sayonaquebec.com/projet-tansim/</t>
  </si>
  <si>
    <t>GPS coordinates provided on website; Project is in exploration stage</t>
  </si>
  <si>
    <t>Snow Lake Resources Ltd.</t>
  </si>
  <si>
    <t>Thompson Brothers Lithium Project.</t>
  </si>
  <si>
    <t>Lithium</t>
  </si>
  <si>
    <t>www.snowlakelithium.com</t>
  </si>
  <si>
    <t>201 Portage Avenue Suite 2200 Winnipeg</t>
  </si>
  <si>
    <t>Manitoba</t>
  </si>
  <si>
    <t>R3B 3L3</t>
  </si>
  <si>
    <t>519-909-8745</t>
  </si>
  <si>
    <t>Winnipeg</t>
  </si>
  <si>
    <t>https://www.sec.gov/Archives/edgar/data/1769697/000121390021017941/ea138244-f1_snowlake.htm</t>
  </si>
  <si>
    <t>Snow Lake Resources Ltd is an exploration stage mining company engaged in lithium exploration in the province of Manitoba, Canada. Its primary focus is currently conducting exploration for lithium at Thompson Brothers Lithium Project. 160,000 MT/yr of 6% Li</t>
  </si>
  <si>
    <t>The Metals Company</t>
  </si>
  <si>
    <t>Cobalt ore</t>
  </si>
  <si>
    <t>metals.co</t>
  </si>
  <si>
    <t>N/A</t>
  </si>
  <si>
    <t>BC</t>
  </si>
  <si>
    <t>Questionnaire; metals.co</t>
  </si>
  <si>
    <t>Facility is expected to be online in 2024 through 2046; values are averages calculated based on questionnaire; Workforce should be 120-200 in 2024 rising to 500-800 in 2030 - 500 was selected as representative for the facility</t>
  </si>
  <si>
    <t>Nickel ore</t>
  </si>
  <si>
    <t>Manganese ore</t>
  </si>
  <si>
    <t>MT contained Mn/yr</t>
  </si>
  <si>
    <t>Facility is expected to be online in 2026 and has ~72% of the resource as NORI</t>
  </si>
  <si>
    <t>Vale Canada Ltd.</t>
  </si>
  <si>
    <t>Sudbury Basin - Copper Cliff Complex</t>
  </si>
  <si>
    <t>vale.com</t>
  </si>
  <si>
    <t>18 Rink St</t>
  </si>
  <si>
    <t>Copper Cliff</t>
  </si>
  <si>
    <t>P0M 1N0</t>
  </si>
  <si>
    <t>705-682-4211</t>
  </si>
  <si>
    <t>Vale</t>
  </si>
  <si>
    <t>Rio de Janeiro</t>
  </si>
  <si>
    <t>Brazil</t>
  </si>
  <si>
    <t>BNEF: Interactive Datasets / Metals/ Mine Assets Map/ Cobalt; vale.com; https://republicofmining.com/category/sudbury-basin/</t>
  </si>
  <si>
    <t>Thompson</t>
  </si>
  <si>
    <t>http://www.vale.com/canada/EN/aboutvale/communities/thompson/Pages/default.aspx</t>
  </si>
  <si>
    <t>1 Vale Road</t>
  </si>
  <si>
    <t>R8N 1P3</t>
  </si>
  <si>
    <t>204-778-2211</t>
  </si>
  <si>
    <t>BNEF: Interactive Datasets / Metals/ Mine Assets Map/ Cobalt; vale.com; http://www.vale.com/canada/en/business/mining/nickel/vale-canada/thompson/pages/default.aspx; http://www.vale.com/canada/en/aboutvale/communities/thompson/csr%20documents/manitoba-csr-2020/index.html</t>
  </si>
  <si>
    <t xml:space="preserve">Vale Canada Ltd also produces Cobalt Rounds in Port Colborne (~800tpy) and Long Harbour (~1500tpy). Some of these volumes are already allocated via streaming deals. </t>
  </si>
  <si>
    <t>Voisey Bay</t>
  </si>
  <si>
    <t>http://www.vale.com/canada/en/aboutvale/communities/voiseysbay/pages/default.aspx</t>
  </si>
  <si>
    <t>P.O. Box 7001 Stn C</t>
  </si>
  <si>
    <t>Happy Valley - Goose Bay</t>
  </si>
  <si>
    <t>A0P 1C0</t>
  </si>
  <si>
    <t>709-228-3600</t>
  </si>
  <si>
    <t>BNEF: Interactive Datasets / Metals/ Mine Assets Map/ Cobalt; vale.com</t>
  </si>
  <si>
    <t>500 people currently, but 400 will be added for the underground mine; need to check when it will be done.  Concentrate is a mixed NI-Co and is processed at the Long Harbour hydrometallurgical refinery</t>
  </si>
  <si>
    <t>BNEF: Interactive Datasets / Metals/ Mine Assets Map/ Nickel; vale.com; https://republicofmining.com/category/sudbury-basin/</t>
  </si>
  <si>
    <t>Concentrates are sent to Copper Cliff refinery</t>
  </si>
  <si>
    <t>BNEF: Interactive Datasets / Metals/ Mine Assets Map/Nickel; vale.com; http://www.vale.com/canada/en/business/mining/nickel/vale-canada/thompson/pages/default.aspx; http://www.vale.com/canada/en/aboutvale/communities/thompson/csr%20documents/manitoba-csr-2020/index.html</t>
  </si>
  <si>
    <t>BNEF: Interactive Datasets / Metals/ Mine Assets Map/ Nickel; vale.com</t>
  </si>
  <si>
    <t>Concentrate is a mixed NI-Co and is processed at the Long Harbour hydrometallurgical refinery</t>
  </si>
  <si>
    <t>Westwater Resources Inc.</t>
  </si>
  <si>
    <t>Coosa Graphite Project</t>
  </si>
  <si>
    <t>westwaterresources.net</t>
  </si>
  <si>
    <t>6950 S. Potomac Street, Suite</t>
  </si>
  <si>
    <t>Coosa County</t>
  </si>
  <si>
    <t>AL</t>
  </si>
  <si>
    <t>Centennial</t>
  </si>
  <si>
    <t>CO</t>
  </si>
  <si>
    <t>westwaterresources.net; https://miningdataonline.com/property/1807/Coosa-Project.aspx, https://www.macroaxis.com/invest/ratio/WWR/Number-of-Employees</t>
  </si>
  <si>
    <t>Expected to start mining this in 2028. GPS based on Coosa County</t>
  </si>
  <si>
    <t>Bama Mine Project</t>
  </si>
  <si>
    <t>Chilton County</t>
  </si>
  <si>
    <t xml:space="preserve">AL </t>
  </si>
  <si>
    <t>westwaterresources.net, https://westwaterresources.net/news-releases/2021/10/11/westwater-resources-provides-results-from-its-definitive-feasibility-study-for-battery-graphite-production-facility/#:~:text=CSPG%3A%203%2C700%20mt%20per%20year,milling%3A%203%2C800%20mt%20per%20year</t>
  </si>
  <si>
    <t>Bama mine is not producing now, but was a past producer.  GPS based on Chilton County</t>
  </si>
  <si>
    <t>Midstream</t>
  </si>
  <si>
    <t>Alabama Graphite Products LLC</t>
  </si>
  <si>
    <t>Anode Battery Grade (BG) Materials</t>
  </si>
  <si>
    <t>Natural graphite - Battery grade (BG)</t>
  </si>
  <si>
    <t>alabamagraphiteproducts.com</t>
  </si>
  <si>
    <t>Lake Martin Industrial Park</t>
  </si>
  <si>
    <t>Kelllyton</t>
  </si>
  <si>
    <t>205-542-2455</t>
  </si>
  <si>
    <t>Westwater Resources Inc</t>
  </si>
  <si>
    <t>weswaterresources.com; alabamagraphiteproducts.com;  https://governor.alabama.gov/newsroom/2021/06/gov-ivey-westwater-resources-plans-first-u-s-graphite-processing-plant-in-alabama/, https://www.madeinalabama.com/2022/04/project-to-build-202-million-graphite-processing-plant-in-alabama-kicks-off/#:~:text=Once%20completed%2C%20Phase%20I%20of,of%20refined%20graphite%20every%20year.</t>
  </si>
  <si>
    <t>MT graphite/yr</t>
  </si>
  <si>
    <t>Anovion</t>
  </si>
  <si>
    <t>Clarksburg</t>
  </si>
  <si>
    <t>amstedgraphite.com</t>
  </si>
  <si>
    <t>2698 Philippi Pike</t>
  </si>
  <si>
    <t>Anmoore</t>
  </si>
  <si>
    <t>WV</t>
  </si>
  <si>
    <t>304-624-1200</t>
  </si>
  <si>
    <t>Anovion Battery Materials</t>
  </si>
  <si>
    <t>anovion-anode.com</t>
  </si>
  <si>
    <t>Chicago</t>
  </si>
  <si>
    <t>IL</t>
  </si>
  <si>
    <t>Questionnaire; amsted graphite.com, https://www.wvnews.com/news/wvnews/amsted-industries-announced-as-majority-owner-of-clarksburg-wvs-advanced-graphite-materials/article_c18332a6-4351-54c6-9105-82a8763d2444.html, https://chargedevs.com/newswire/anovion-seeks-to-secure-north-american-supply-chain-for-synthetic-graphite/</t>
  </si>
  <si>
    <t>Sanborn Plant</t>
  </si>
  <si>
    <t>Synthetic graphite - Battery grade (BG)</t>
  </si>
  <si>
    <t>2040 Cory Drive</t>
  </si>
  <si>
    <t>Sanborn</t>
  </si>
  <si>
    <t>NY</t>
  </si>
  <si>
    <t>716-731-3221</t>
  </si>
  <si>
    <t>https://www.anovion-anode.com/news/anovion-launches-as-a-leader-in-the-north-american-battery-materials-supply-chain/; https://www.anovion-anode.com/news/anovion-and-forge-nano-sign-strategic-partnership-to-strengthen-the-u-s-domestic-graphite-anode-battery-materials-supply-chain/; https://www.linkedin.com/company/anovion-anode</t>
  </si>
  <si>
    <t>Formerly Pyrotek; Pyrotek's battery division was purchased by Anovion in March 2022; Have plans to expand to 50,000 - 70,000tpa by 2025; Workforce range 11-50</t>
  </si>
  <si>
    <t>Ascend Elements</t>
  </si>
  <si>
    <t>Cathode Production and Development</t>
  </si>
  <si>
    <t>Cathode Active Material (CAM)</t>
  </si>
  <si>
    <t>NMC</t>
  </si>
  <si>
    <t>ascendelements.com</t>
  </si>
  <si>
    <t>27101 Cabaret Drive</t>
  </si>
  <si>
    <t>Novi</t>
  </si>
  <si>
    <t>248-468-6766</t>
  </si>
  <si>
    <t>Westborough</t>
  </si>
  <si>
    <t>MA</t>
  </si>
  <si>
    <t>Questionnaire, https://www.greencarcongress.com/2022/01/20220115-br.html#:~:text=When%20the%20154%2C000%2Dsquare%2Dfoot,into%20the%20battery%20supply%20chain, https://www.crunchbase.com/organization/battery-resourcers; https://ascendelements.com/about-us/</t>
  </si>
  <si>
    <t>BASF Toda America LLC</t>
  </si>
  <si>
    <t>BASF Elyria Lithium-ion Battery Material Manufactring Plant</t>
  </si>
  <si>
    <t>basf.com</t>
  </si>
  <si>
    <t>120 Pine St</t>
  </si>
  <si>
    <t>Elyria</t>
  </si>
  <si>
    <t>OH</t>
  </si>
  <si>
    <t>440-322-3741</t>
  </si>
  <si>
    <t>BASF</t>
  </si>
  <si>
    <t>Iselin</t>
  </si>
  <si>
    <t>NJ</t>
  </si>
  <si>
    <t>BNEF: Interactive Datasets/Storage/Component manufacturers/All components, https://catalysts.basf.com/industries/automotive-transportation/battery-materials/global-footprint/basf-toda-battery-materials-llc#:~:text=Site%20Footprint,-Headquartered%20in%20Sanyo&amp;text=It%20has%20approximately%20130%20employees,of%20approximately%2035%2C000%20metric%20tons.</t>
  </si>
  <si>
    <t>MT CAM/yr</t>
  </si>
  <si>
    <t>Toda America Battle Creek Lithium-ion Battery Material Manufacturing Plant I</t>
  </si>
  <si>
    <t>NCA</t>
  </si>
  <si>
    <t>basf.com
https://www.todakogyo.co.jp/english/</t>
  </si>
  <si>
    <t>4750 W Dickman Rd</t>
  </si>
  <si>
    <t>Battle Creek</t>
  </si>
  <si>
    <t>269-962-0353</t>
  </si>
  <si>
    <t>BASF
Toda Kogyo Corporation</t>
  </si>
  <si>
    <t>Hiroshima</t>
  </si>
  <si>
    <t>Japan</t>
  </si>
  <si>
    <t>BNEF: Interactive Datasets/Storage/Component manufacturers/All components; catalysts.basf.com; https://www.basf.com/jp/en/who-we-are/microsites/basf-toda-battery-materials.html</t>
  </si>
  <si>
    <t>Toda America Battle Creek Lithium-ion Battery Material Manufacturing Plant II</t>
  </si>
  <si>
    <t>Toda America Battle Creek Lithium-ion Battery Material Manufacturing Plant III</t>
  </si>
  <si>
    <t>LMO</t>
  </si>
  <si>
    <t>BNEF: Interactive Datasets/Storage/Component manufacturers/All components; catalysts.basf.com; https://www.basf.com/jp/en/who-we-are/microsites/basf-toda-battery-materials.html; https://www.zoominfo.com/c/toda-america-inc/145047572, https://www.automotivemanufacturingsolutions.com/ev-battery-production/basf-toda-battery-materials-now-established/34077.article</t>
  </si>
  <si>
    <t>Zoominfo lists LMO, but Toda America website does not</t>
  </si>
  <si>
    <t>Boleo Copper Project</t>
  </si>
  <si>
    <t>Boleo Copper/ Cobalt Mine</t>
  </si>
  <si>
    <t>Cathode Battery Grade (BG) Materials</t>
  </si>
  <si>
    <t>Co  oxide</t>
  </si>
  <si>
    <t>https://mmboleo.com/contacto/</t>
  </si>
  <si>
    <t>Mexico 1</t>
  </si>
  <si>
    <t>Santa Rosalia</t>
  </si>
  <si>
    <t>Baja California Sur</t>
  </si>
  <si>
    <t>Mexico</t>
  </si>
  <si>
    <t>52-615-152-5200</t>
  </si>
  <si>
    <t>Korea Resources Corporation (KORES)</t>
  </si>
  <si>
    <t>https://www.kores.or.kr/views/cms/eng/bu/bu02/bu0201.jsp</t>
  </si>
  <si>
    <t>Wonju-si</t>
  </si>
  <si>
    <t>Gangwon-do</t>
  </si>
  <si>
    <t>Republic of Korea</t>
  </si>
  <si>
    <t>https://mmboleo.com/acerca-de-mmb/</t>
  </si>
  <si>
    <t>The processing plant is designed to produce and treat 3.1 mt/year of inputs and the expected average production for the first years of operation is:
Up to 56,700 t/year of Copper Cathode
Up to 1,700 t/year of Cobalt Cathode
Up to 25,000 t/year of monohydrated zinc sulfate salt</t>
  </si>
  <si>
    <t>MT</t>
  </si>
  <si>
    <t>Borman Specialty Materials</t>
  </si>
  <si>
    <t>Other</t>
  </si>
  <si>
    <t>bormansm.com</t>
  </si>
  <si>
    <t>560 W Lake Mead Pkwy</t>
  </si>
  <si>
    <t>Henderson</t>
  </si>
  <si>
    <t>702-651-2200</t>
  </si>
  <si>
    <t>bormansm.com, https://www.bormansm.com/about-us/#:~:text=Today%2C%20the%20site%20employs%20nearly,15%20years%20of%20work%20history. https://seekingalpha.com/article/4503319-5e-advanced-materials-the-best-way-to-play-an-emerging-market</t>
  </si>
  <si>
    <t>Makes electrolytic manganese dioxide, which is a feedstock for LMO as well as other specialty chemicals</t>
  </si>
  <si>
    <t>Controlled Thermal Resources</t>
  </si>
  <si>
    <t>Hell's Kitchen Lithium and Power Project</t>
  </si>
  <si>
    <t>Li hydroxide - BG</t>
  </si>
  <si>
    <t>cthermal.com</t>
  </si>
  <si>
    <t>Imperial</t>
  </si>
  <si>
    <t>CA</t>
  </si>
  <si>
    <t>Brisbane</t>
  </si>
  <si>
    <t>Qld</t>
  </si>
  <si>
    <t>E3 Metals Corp.</t>
  </si>
  <si>
    <t xml:space="preserve">Clearwater Lithium Project </t>
  </si>
  <si>
    <t>e3metalscorp.com</t>
  </si>
  <si>
    <t>Center of Red Deer (est.)</t>
  </si>
  <si>
    <t>Red Deer</t>
  </si>
  <si>
    <t>Alberta</t>
  </si>
  <si>
    <t>587-324-2775</t>
  </si>
  <si>
    <t>Calgary</t>
  </si>
  <si>
    <t>AB</t>
  </si>
  <si>
    <t>e3metalscorp.com; https://static1.squarespace.com/static/5bee50e036099b521ae8df0b/t/6102d980478e4578d61061d6/1627576708680/202108_E3Metals_CorporatePresentation.pdf; https://static1.squarespace.com/static/5bee50e036099b521ae8df0b/t/5fe1476fe77a3c5c7ed7cff7/1608599428175/NI43-101+Report+2020-12-21+Final.pdf; https://www.livetechlovelife.com/stories/e3-metals-powering-the-green-revolution</t>
  </si>
  <si>
    <t xml:space="preserve">Plans to produce in 2025/26 at 20k MT LHM - Li hydroxide monohydrate; Converted to MT contained Li by multiplying by 0.165; currently developing pilot prototype (2021/2022); Employment numbers from NI 43-101 Technical Report; Center of Red Deer for GPS; Final product is battery grade LIOH </t>
  </si>
  <si>
    <t>Electra Battery Materials Corp.</t>
  </si>
  <si>
    <t>Electra's Canadian Refinery</t>
  </si>
  <si>
    <t>Co sulfate - BG</t>
  </si>
  <si>
    <t>electrabmc.com</t>
  </si>
  <si>
    <t>Highway 567</t>
  </si>
  <si>
    <t>North Cobalt</t>
  </si>
  <si>
    <t>P0J 1RO</t>
  </si>
  <si>
    <t>775-856-5700</t>
  </si>
  <si>
    <t>Electra Battery Materials Corp</t>
  </si>
  <si>
    <t>https://electrabmc.com/wp-content/uploads/2022/06/06_15_22-Electra-BMC-June-2022.pdf; electrabmc.com</t>
  </si>
  <si>
    <t>Commissioning expected 12/2022 with ramp to 5,000 MT/yr contained Co by 6/2023 and 6,500 MT/yr contained Co by 7/2024; Facility will add battery recycling in 2023, and nickel sulfate and pCAM production in 2025</t>
  </si>
  <si>
    <t>Enevate</t>
  </si>
  <si>
    <t>Anode Active Material</t>
  </si>
  <si>
    <t>Silicon composites</t>
  </si>
  <si>
    <t>enevate.com</t>
  </si>
  <si>
    <t>101 Theory, Suite 200</t>
  </si>
  <si>
    <t>Irvine</t>
  </si>
  <si>
    <t>949-243-0399</t>
  </si>
  <si>
    <t>Enevate Corporation</t>
  </si>
  <si>
    <t>enevate.com, https://growjo.com/company/Enevate_Corporation, https://www.yahoo.com/now/enevate-achieves-major-goals-2021-100000895.html?guccounter=1&amp;guce_referrer=aHR0cHM6Ly93d3cuZ29vZ2xlLmNvbS8&amp;guce_referrer_sig=AQAAACnbVQfS6hRg4CyW96-lML-IpknAVlziJU9-6oVWc0SRi6EKinNd0ClSTKlQp0bFcKqn_EAm50I6jgXlrgK00S2dgof2eWHXANTgRiKPq5zwGUG_n9hQ5-5GWGxFFoLybtIQL5di-AWidOBJVd7Qlzj7uuQgIJMINzwkc_iPujAG</t>
  </si>
  <si>
    <t>Focus Graphite</t>
  </si>
  <si>
    <t>Lac Knife Project</t>
  </si>
  <si>
    <t>Spherical graphite</t>
  </si>
  <si>
    <t>focusgraphite.com</t>
  </si>
  <si>
    <t>945 Princess Street</t>
  </si>
  <si>
    <t>Kingston</t>
  </si>
  <si>
    <t>K7L 0E9</t>
  </si>
  <si>
    <t>613-241-4040</t>
  </si>
  <si>
    <t>Focus Graphite, Inc.</t>
  </si>
  <si>
    <t>focusgraphite.com; https://www.focusgraphite.com/wp-content/uploads/2021/04/Focus-Graphite-Corporate-Presentation-April-2021.pdf; https://www.crunchbase.com/organization/focus-graphite; https://www.zoominfo.com/c/focus-graphite-inc/353618425</t>
  </si>
  <si>
    <t>Currently in2nd phase of core drilling program. Location provided is HQ</t>
  </si>
  <si>
    <t>MT graphite concentrate/yr</t>
  </si>
  <si>
    <t>Group14 Technologies</t>
  </si>
  <si>
    <t>Group14 Woodinville Plant</t>
  </si>
  <si>
    <t>group14.technology</t>
  </si>
  <si>
    <t>8502 Maltby Rd</t>
  </si>
  <si>
    <t>Woodinville</t>
  </si>
  <si>
    <t>WA</t>
  </si>
  <si>
    <t>206-385-0385</t>
  </si>
  <si>
    <t>Group14 Technologies, Inc.</t>
  </si>
  <si>
    <t>group14.technology; BNEF: 2020 Battery Startups; https://www.zoominfo.com/c/group14-technologies/418083522; Questionnaire; https://group14.technology/en/news/group14-launches-commercial-manufacturing-factory-to-onshore-domestic-battery-supply-chain;https://www.crunchbase.com/organization/group14-technologies;https://group14.technology/en/news/group14-launches-commercial-manufacturing-factory-to-onshore-domestic-battery-supply-chain</t>
  </si>
  <si>
    <t>Group14 Technologies, a global provider of silicon-carbon composite materials for lithium-ion markets, today announced the launch of its first commercial-scale 27,000-square foot U.S. manufacturing factory to meet demand for higher-performing lithium-silicon anode materials. The new factory, located at Group14 HQ in Woodinville, Washington</t>
  </si>
  <si>
    <t>Ioneer</t>
  </si>
  <si>
    <t>Rhyolite Ridge Lithium-Boron Project</t>
  </si>
  <si>
    <t>ioneer.com</t>
  </si>
  <si>
    <t>Silver Peak (nearest)</t>
  </si>
  <si>
    <t>775-382-4800</t>
  </si>
  <si>
    <t>Ioneer Ltd</t>
  </si>
  <si>
    <t>Sydney</t>
  </si>
  <si>
    <t>Lanxess 70% 
Standard Lithium 30%</t>
  </si>
  <si>
    <t>Lanxess Plant</t>
  </si>
  <si>
    <t>Li carbonate - BG</t>
  </si>
  <si>
    <t>standardlithium.com</t>
  </si>
  <si>
    <t>2226 Haynesville Hwy</t>
  </si>
  <si>
    <t>El Dorado</t>
  </si>
  <si>
    <t>AR</t>
  </si>
  <si>
    <t>203-573-2000</t>
  </si>
  <si>
    <t>Lanxess 70%
Standard Lithium 30%</t>
  </si>
  <si>
    <t>lanxess.com 
standardlithium.com</t>
  </si>
  <si>
    <t>Cologne
Vancouver</t>
  </si>
  <si>
    <t>North Rhine-Westphalia
BC</t>
  </si>
  <si>
    <t>Germany
Canada</t>
  </si>
  <si>
    <t>standardlithium.com, https://www.standardlithium.com/projects/arkansas-smackover#:~:text=Annual%20production%3A%2020%2C900%20tonnes%20lithium%20carbonate; https://lanxess.com/en/INSIDE-LANXESS/X-PERIENCE/Stories/2020/El-Dorado#:~:text=LANXESS%20is%20at%20home%20in,additives%20and%20brominated%20products%20business.</t>
  </si>
  <si>
    <t>Website says 20,900 tonnes LCOE/yr from all 3 facilities. Production was divided equally as no other info was available.  Developing the LISTR Direct Lithium Extraction technology and SiFT.  LISTR makes LiCl and SiFT converts to battery grade LCO; 430 employees over 3 plants - assumed divided equally</t>
  </si>
  <si>
    <t>Lanxess South Plant</t>
  </si>
  <si>
    <t>324 Southfield Cutoff</t>
  </si>
  <si>
    <t>standardlithium.com; https://www.standardlithium.com/investors/news-events/press-releases/detail/94/standard-lithium-announces-delivery-of-its-sift-lithium; https://lanxess.com/en/INSIDE-LANXESS/X-PERIENCE/Stories/2020/El-Dorado#:~:text=LANXESS%20is%20at%20home%20in,additives%20and%20brominated%20products%20business.</t>
  </si>
  <si>
    <t>Lanxess West Plant</t>
  </si>
  <si>
    <t>5821 Shuler Rd</t>
  </si>
  <si>
    <t>Magnolia</t>
  </si>
  <si>
    <t>standardlithium.com; https://lanxess.com/en/INSIDE-LANXESS/X-PERIENCE/Stories/2020/El-Dorado#:~:text=LANXESS%20is%20at%20home%20in,additives%20and%20brominated%20products%20business.</t>
  </si>
  <si>
    <t>Lithium Americas Corp.</t>
  </si>
  <si>
    <t>Thacker Pass Project</t>
  </si>
  <si>
    <t>lithiumamericas.com</t>
  </si>
  <si>
    <t>Orovada (nearest town)</t>
  </si>
  <si>
    <t>Humboldt County</t>
  </si>
  <si>
    <t>778-656-5820</t>
  </si>
  <si>
    <t>lithiumamericas.com; https://www.lithiumamericas.com/_resources/pdf/investors/technical-reports/thacker-pass/Technical-Report-Thacker-Pass.pdf</t>
  </si>
  <si>
    <t>lithiumamericas.com; BNEF: US Supply Chain Security, https://www.macrotrends.net/stocks/charts/LAC/lithium-americas/number-of-employees;https://lithiumamericas.com/usa/thacker-pass/</t>
  </si>
  <si>
    <t xml:space="preserve">exprectd to produce 30,000 MT LCOE year starting 2022, increasing to 60,000 MT/yr LCOE after3.5 yrs2026, </t>
  </si>
  <si>
    <t>Livent Corporation</t>
  </si>
  <si>
    <t>Bessemer City, NC</t>
  </si>
  <si>
    <t>Li metal - Battery grade (BG)</t>
  </si>
  <si>
    <t>livent.com</t>
  </si>
  <si>
    <t>1115 Bessemer City Kings Mtn Hwy</t>
  </si>
  <si>
    <t>Bessemer City</t>
  </si>
  <si>
    <t>704-868-5400</t>
  </si>
  <si>
    <t>Philadelphia</t>
  </si>
  <si>
    <t>PA</t>
  </si>
  <si>
    <t>Questionnaire; livent.com;https://www.macrotrends.net/stocks/charts/LTHM/livent/number-of-employees; https://www.prnewswire.com/news-releases/livent-hosts-groundbreaking-ceremony-for-construction-of-additional-lithium-hydroxide-production-facilities-in-bessemer-city-north-carolina-300947183.html#:~:text=Livent%20currently%20has%20about%20240,and%20operations%20personnel%20in%20Charlotte; https://www.datanyze.com/companies/livent/22839757</t>
  </si>
  <si>
    <t>Currently Bessemer City facility has ~450 employees; Assumed equal split between products</t>
  </si>
  <si>
    <t>p</t>
  </si>
  <si>
    <t>Expansion is expected to be complete at the end of 2022; this facility could add 30 employees</t>
  </si>
  <si>
    <t>Nanotech Energy</t>
  </si>
  <si>
    <t>nanotechenergy.com</t>
  </si>
  <si>
    <t>12100 Wilshire Blvd., Suite 800</t>
  </si>
  <si>
    <t>Los Angeles</t>
  </si>
  <si>
    <t>800-995-5491</t>
  </si>
  <si>
    <t>nanotechenergy.com; BNEF: 2020 Battery Startups;https://www.buzzfile.com/business/Nanotech-Energy,-Inc.-310-806-9202; https://www.zoominfo.com/c/nanotech-energy-inc/401335897</t>
  </si>
  <si>
    <t>Conversion Facility</t>
  </si>
  <si>
    <t>Cathode Precursors</t>
  </si>
  <si>
    <t>Bécancour</t>
  </si>
  <si>
    <t xml:space="preserve">Canada </t>
  </si>
  <si>
    <t>Questionnaire; nemaskalithium.com; https://nemaskalithium.com/en/investors/press-releases/2021/5ca9c830-0a75-41bc-abf1-a441503e046b/;https://s22.q4cdn.com/453302215/files/doc_financials/2022/q1/Press-Release-LTHM-1Q22-Earnings_vFinal.pdf;https://www.datanyze.com/companies/nemaska-lithium/354174670</t>
  </si>
  <si>
    <t>Will process ore/concentrates from Whabouchi mine; GPS is based on Quebec Societe-Parc Industriel in Becancour</t>
  </si>
  <si>
    <t>Advanced Materials Plant</t>
  </si>
  <si>
    <t>nmg.com/operations/</t>
  </si>
  <si>
    <t>nouveaumonde.group; Propulsion Quebec; Questionnaire;https://www.crunchbase.com/organization/nouveau-monde-graphite;https://www.juniorminingnetwork.com/junior-miner-news/press-releases/1280-tsx-venture/nou/118250-nmg-provides-a-quarterly-update-and-releases-its-annual-report-disciplined-execution-of-the-company-s-business-plan.html#:~:text=This%20last%20process%20step%20will,2%2C000%20tpa%20of%20anode%20material; https://www.zoominfo.com/c/nouveau-monde-graphite-inc/357506191</t>
  </si>
  <si>
    <t>Have received all equipment and expect to commission summer 2022 for Phase 2</t>
  </si>
  <si>
    <t>MT spherical graphite/yr</t>
  </si>
  <si>
    <t>Paraclete Energy, Inc.</t>
  </si>
  <si>
    <t>Silicon</t>
  </si>
  <si>
    <t>paracleteenergy.com</t>
  </si>
  <si>
    <t>700 W Industrial Dr</t>
  </si>
  <si>
    <t>Chelsea</t>
  </si>
  <si>
    <t>734-288-4120</t>
  </si>
  <si>
    <t>30</t>
  </si>
  <si>
    <t>Paraclete Energy</t>
  </si>
  <si>
    <t>Questionnaire; paracleteenergy.com, https://www.crunchbase.com/organization/paraclete-energy</t>
  </si>
  <si>
    <t>Workforce Range:  11-50; used average</t>
  </si>
  <si>
    <t>Piedmont Lithium Limited</t>
  </si>
  <si>
    <t>Piedmont Carolina Lithium</t>
  </si>
  <si>
    <t>piedmontlithium.com</t>
  </si>
  <si>
    <t>5706 Dallas Cherryville Hwy 279</t>
  </si>
  <si>
    <t>704-461-8000</t>
  </si>
  <si>
    <t>Belmont</t>
  </si>
  <si>
    <t>piedmontlithium.com; Propulsion Quebec; Questionnaire, https://piedmontlithium.com/piedmont-lithium-outlines-2022-development-plans/;  https://wiza.co/d/piedmont-lithium-limited/bc1c</t>
  </si>
  <si>
    <t>SGL Carbon</t>
  </si>
  <si>
    <t>SGL Carbon LLC Morganton</t>
  </si>
  <si>
    <t>sglcarbon.com</t>
  </si>
  <si>
    <t>307 Jamestown Road</t>
  </si>
  <si>
    <t>Morganton</t>
  </si>
  <si>
    <t>828-437-3221</t>
  </si>
  <si>
    <t>Wiesbaden</t>
  </si>
  <si>
    <t>Hesse</t>
  </si>
  <si>
    <t>Germany</t>
  </si>
  <si>
    <t>SGL Carbon produces a wide range of customized solutions made of specialty graphite for various growth markets. The main products are applications for production facilities in the semiconductor, solar and LED industries, as well as pump components and bearing for traditional as well as electric vehicles</t>
  </si>
  <si>
    <t>SGL Carbon LLC Sinking Spring</t>
  </si>
  <si>
    <t>796 Fritztown Road</t>
  </si>
  <si>
    <t>Sinking Spring</t>
  </si>
  <si>
    <t>610-670-4040</t>
  </si>
  <si>
    <t>sglcarbon.com; https://www.sglcarbon.com/en/newsroom/news/press-report/sgl-group-signed-agreement-to-sell-its-graphite-electrode-business-to-showa-denko-sdk-1/</t>
  </si>
  <si>
    <t>SGL Carbon LLC St. Marys</t>
  </si>
  <si>
    <t>900 Theresia Street</t>
  </si>
  <si>
    <t>St. Marys</t>
  </si>
  <si>
    <t>814-781-2600</t>
  </si>
  <si>
    <t>SGL Carbon LLC Valencia</t>
  </si>
  <si>
    <t>28176 No. Avenue Stanford</t>
  </si>
  <si>
    <t>Valencia</t>
  </si>
  <si>
    <t>661-257-0500</t>
  </si>
  <si>
    <t>Sherritt International</t>
  </si>
  <si>
    <t>Fort Saskatchewan</t>
  </si>
  <si>
    <t>Ni pellets, powder or rounds</t>
  </si>
  <si>
    <t>10101 114t St</t>
  </si>
  <si>
    <t>T8L 2T3</t>
  </si>
  <si>
    <t>780-992-7000</t>
  </si>
  <si>
    <t>sherritt.com;</t>
  </si>
  <si>
    <t>https://www.sherritt.com/English/Investor-Relations/News-Releases/News-Release-Details/2022/Sherritt-Announces-2021-Production-Results-and-Guidance-for-2022/default.aspx; https://www.fortsaskatchewanrecord.com/news/local-news/sherritts-fort-saskatchewan-refinery-produces-its-three-billionth-pound-of-class-i-nickel/#:~:text=Sherritt's%20operation%20depends%20on%20this,and%20surrounding%20areas%2C%20Katchur%20added.</t>
  </si>
  <si>
    <t>Values are 2021 production</t>
  </si>
  <si>
    <t>MT finished Ni/yr</t>
  </si>
  <si>
    <t>Co pellets, powder or rounds</t>
  </si>
  <si>
    <t>sherritt.com</t>
  </si>
  <si>
    <t>MT finished Co/yr</t>
  </si>
  <si>
    <t>Sila Nanotechnologies</t>
  </si>
  <si>
    <t>silanano.com</t>
  </si>
  <si>
    <t>2450 Mariner Square Loop</t>
  </si>
  <si>
    <t>Alameda</t>
  </si>
  <si>
    <t>408-475-7452</t>
  </si>
  <si>
    <t xml:space="preserve">silanano.com; </t>
  </si>
  <si>
    <t>Sonora Lithium Ltd</t>
  </si>
  <si>
    <t>Sonora Phase I and II</t>
  </si>
  <si>
    <t>bacanoralithium.com</t>
  </si>
  <si>
    <t>Bacadehuachi (nearest town)</t>
  </si>
  <si>
    <t>Bacadehuachi</t>
  </si>
  <si>
    <t>Sonora</t>
  </si>
  <si>
    <t>52-662-251-0360</t>
  </si>
  <si>
    <t>Bacanora Lithium (50%)
Ganfeng Lithium Ltd (50%)</t>
  </si>
  <si>
    <t>London</t>
  </si>
  <si>
    <t>Greater London</t>
  </si>
  <si>
    <t>UK</t>
  </si>
  <si>
    <t>BNEF: Interactive Datasets / Metals/ Mine Assets Map/ Lithium; https://www.mining-technology.com/uncategorised/bacanora-begins-early-site-works-at-sonora-lithium-project-in-mexico/; https://www.cadenceminerals.com/wp-content/uploads/2020/06/Bacanora-FS-Technical-Report-25-01-2018.pdf; https://miningdataonline.com/property/3218/Sonora-Project.aspx</t>
  </si>
  <si>
    <t>Phase I (30,000 MT/y BG Li2CO3) is estimated to start production in 2023 and Phase II in 2027 (60k MT/y BG Li2CO3); Actual product is a battery-grade lithium carbonate; GPS is for Bacadehuachi - mine is 11 km from city;  Phase II will have 282 workers (2018 Feasibility Study); Construction of the mine started in 2021</t>
  </si>
  <si>
    <t>Superior Graphite</t>
  </si>
  <si>
    <t>Chicago Plant #1</t>
  </si>
  <si>
    <t>superiorgraphite.com</t>
  </si>
  <si>
    <t>6540 S Laramie Avenue</t>
  </si>
  <si>
    <t>Bedford Park</t>
  </si>
  <si>
    <t>708-458-0006</t>
  </si>
  <si>
    <t>superiorgraphite.com; https://rocketreach.co/superior-graphite-profile_b5c737bff42e0d03; https://www.datanyze.com/companies/superior-graphite/109478148</t>
  </si>
  <si>
    <t>Total US workforce</t>
  </si>
  <si>
    <t>Chicago Plant #4</t>
  </si>
  <si>
    <t>4201 West 36th Place</t>
  </si>
  <si>
    <t>312-559-2999</t>
  </si>
  <si>
    <t>superiorgraphite.com; https://www.datanyze.com/companies/superior-graphite/109478148</t>
  </si>
  <si>
    <t>Talon Metals</t>
  </si>
  <si>
    <t>talonmetals.com</t>
  </si>
  <si>
    <t>MN</t>
  </si>
  <si>
    <t>Road Town</t>
  </si>
  <si>
    <t>Tortola</t>
  </si>
  <si>
    <t>British VI</t>
  </si>
  <si>
    <t>Project One</t>
  </si>
  <si>
    <t>The facility will also produced Cu catode and Mn silicate. The Mn silicate will likely go towards steel. The company is looking at several options for processing</t>
  </si>
  <si>
    <t>Ni sulfate - BG</t>
  </si>
  <si>
    <t>Toda Advanced Materials</t>
  </si>
  <si>
    <t>Toda Advanced Materials Sarnia Lithium-ion Battery Material Manufacturing Plant</t>
  </si>
  <si>
    <t>Precursor CAM (pCAM)</t>
  </si>
  <si>
    <t>NCA unlithiated hydroxide</t>
  </si>
  <si>
    <t>http://todaca.com/</t>
  </si>
  <si>
    <t>933 Vidal St. South</t>
  </si>
  <si>
    <t>Sarnia</t>
  </si>
  <si>
    <t>N7T 7K2</t>
  </si>
  <si>
    <t>519-346-4316</t>
  </si>
  <si>
    <t xml:space="preserve">Toda Kogyo Corporation </t>
  </si>
  <si>
    <t>https://www.todakogyo.co.jp/english/</t>
  </si>
  <si>
    <t>BNEF: Interactive Datasets/Storage/Component manufacturers/All components; Questionnaire; http://todaca.com/; https://www.sarnialambton.on.ca/business/toda-advanced-materials-inc; https://www.energy.gov/sites/prod/files/2014/03/f13/arravt017_es_han_2013_p.pdf</t>
  </si>
  <si>
    <t>Has been producing metal hydroxide materials for batteries since 1999; Location also has a pilot plant</t>
  </si>
  <si>
    <t>MT pcAM/yr</t>
  </si>
  <si>
    <t>Unifrax</t>
  </si>
  <si>
    <t>54401 Smilax Road</t>
  </si>
  <si>
    <t xml:space="preserve">New Carlisle </t>
  </si>
  <si>
    <t>IN</t>
  </si>
  <si>
    <t>574-654-7201</t>
  </si>
  <si>
    <t>Buffalo</t>
  </si>
  <si>
    <t>Copper Cliff Nickel Refinery (Sudbury)</t>
  </si>
  <si>
    <t>http://www.vale.com/canada/EN/business/mining/nickel/vale-canada/Pages/default.aspx</t>
  </si>
  <si>
    <t>175 Industrial Rd</t>
  </si>
  <si>
    <t>P3E 6A4</t>
  </si>
  <si>
    <t>905-835-6000</t>
  </si>
  <si>
    <t>Questionnaire; http://www.vale.com/canada/en/aboutvale/communities/sudbury/pages/default.aspx;https://en.wikipedia.org/wiki/Vale_Canada; BNEF Interactive Datasets/Metals/Refinery Supply</t>
  </si>
  <si>
    <t>The 4000 employees includes 5 mines, a mill, a smelter and a refinery</t>
  </si>
  <si>
    <t>Questionnaire; http://www.vale.com/canada/en/aboutvale/communities/sudbury/pages/default.aspx; BNEF Interactive Datasets/Metals/Refinery Supply</t>
  </si>
  <si>
    <t>Long Harbour Processing Plant</t>
  </si>
  <si>
    <t>http://www.vale.com/canada/EN/aboutvale/communities/long-harbour/Pages/default.aspx</t>
  </si>
  <si>
    <t>Long Haroubour-Mount Arlington Heights</t>
  </si>
  <si>
    <t>Long Harbour</t>
  </si>
  <si>
    <t>NL</t>
  </si>
  <si>
    <t>A0B3E0</t>
  </si>
  <si>
    <t>Questionnaire; http://www.vale.com/canada/EN/aboutvale/communities/long-harbour/Pages/default.aspx; BNEF Interactive Datasets/Metals/Refinery Supply</t>
  </si>
  <si>
    <t>Questionnaire; http://www.vale.com/canada/EN/aboutvale/communities/long-harbour/Pages/default.aspx; http://www.vale.com/EN/investors/information-market/quarterly-results/QuarterlyResultsDocs/20210203%20PREREPORT%204T20_i.pdf; BNEF Interactive Datasets/Metals/Refinery Supply</t>
  </si>
  <si>
    <t>A123 Systems</t>
  </si>
  <si>
    <t>A123 Advanced Engineering Center</t>
  </si>
  <si>
    <t>Manufacturing</t>
  </si>
  <si>
    <t>LFP</t>
  </si>
  <si>
    <t>http://www.a123systems.com/</t>
  </si>
  <si>
    <t>248-412-9100</t>
  </si>
  <si>
    <t>Wanxiang A123</t>
  </si>
  <si>
    <t>A123systems.com</t>
  </si>
  <si>
    <t>Hangzhou</t>
  </si>
  <si>
    <t>Zheijiang</t>
  </si>
  <si>
    <t>Questionnaire;  A123systems.com; BNEF Interactive Dataset; Cell manufacturing</t>
  </si>
  <si>
    <t>GWh/yr</t>
  </si>
  <si>
    <t>Altair Nanotechnologies</t>
  </si>
  <si>
    <t>Prismatic (pouch) cells</t>
  </si>
  <si>
    <t>LTO</t>
  </si>
  <si>
    <t>altairnan.com</t>
  </si>
  <si>
    <t>7311 Quality Circle</t>
  </si>
  <si>
    <t>Anderson</t>
  </si>
  <si>
    <t>317-333-7617</t>
  </si>
  <si>
    <t>altairnano.com</t>
  </si>
  <si>
    <t>Reno</t>
  </si>
  <si>
    <t>altairnano.com;https://www.sec.gov/Archives/edgar/data/1016546/000143774916042208/alti20160922_10k.htm;https://en.wikipedia.org/wiki/Altairnano</t>
  </si>
  <si>
    <t>Closed its Reno manuf. Facility and moved it to China.  Initial facility in Anderson is listed as permanently closed; BNEF does not list it;  Unsure if it  makes cells in US. Called and emailed</t>
  </si>
  <si>
    <t>American Battery Factory</t>
  </si>
  <si>
    <t>Prismatic (metal can) cells</t>
  </si>
  <si>
    <t>americanbatteryfactory.com</t>
  </si>
  <si>
    <t>735 S. Auto Mall Dr.</t>
  </si>
  <si>
    <t>American Fork</t>
  </si>
  <si>
    <t>UT</t>
  </si>
  <si>
    <t>385-269-2061</t>
  </si>
  <si>
    <t>Questionnaire; telecon 8/20/21; BNEF Interactive Dataset Cell Manufacturing; https://pv-magazine-usa.com/2022/03/08/plans-announced-for-a-us-lithium-ferro-phosphate-battery-gigafactory-network/</t>
  </si>
  <si>
    <t>American Lithium Energy</t>
  </si>
  <si>
    <t>ALEC</t>
  </si>
  <si>
    <t>Other/ Unknown cells</t>
  </si>
  <si>
    <t>Other/ Unknown</t>
  </si>
  <si>
    <t>americanlithiumenergy.com</t>
  </si>
  <si>
    <t xml:space="preserve">2261 Rutherford Rd </t>
  </si>
  <si>
    <t>Carlsbad</t>
  </si>
  <si>
    <t>760-444-5244</t>
  </si>
  <si>
    <t>americanlithiumenergy.com; Questionnaire; https://www.dnb.com/business-directory/company-profiles.american_lithium_energy_corp.eb6cbeb7e4a7cbf5bd0c71ced5c81852.html;https://lithiumamericas.com/usa/thacker-pass/</t>
  </si>
  <si>
    <t>Focuses on batteries and packs for military applications</t>
  </si>
  <si>
    <t>Blue Solutions Canada Inc.</t>
  </si>
  <si>
    <t>blue-solutions.ca</t>
  </si>
  <si>
    <t>1601 Rue de Coulomb</t>
  </si>
  <si>
    <t>Boucherville</t>
  </si>
  <si>
    <t>J4B 8J7</t>
  </si>
  <si>
    <t>450-655-6622</t>
  </si>
  <si>
    <t>Questionnaire;https://www.blue-solutions.com/app/assets-bluesolutions/uploads/2021/04/0414_bsol_2102265_brochure_16_pages_gb.pdf; BNEF Interactive Dataset Cell manufacturing</t>
  </si>
  <si>
    <t>Blue Solutions develops and produces batteries based on its own unique solid-state Lithium Metal Polymer (LMP®) technology. The company controls every step of the design and mass production of these groundbreaking solid-state batteries</t>
  </si>
  <si>
    <t>Downstream</t>
  </si>
  <si>
    <t>BlueOvalSK</t>
  </si>
  <si>
    <t>BlueOvalSK Glendale Plant</t>
  </si>
  <si>
    <t>eng.skinnovation.com</t>
  </si>
  <si>
    <t>1 BlueOval</t>
  </si>
  <si>
    <t>Glendale</t>
  </si>
  <si>
    <t>KY</t>
  </si>
  <si>
    <t> </t>
  </si>
  <si>
    <t>S K Innovation</t>
  </si>
  <si>
    <t>Jongno-gu</t>
  </si>
  <si>
    <t>Seoul</t>
  </si>
  <si>
    <t>S Korea</t>
  </si>
  <si>
    <t>Commissioning expected in by EOY 2025</t>
  </si>
  <si>
    <t>BlueOvalSK Tennessee Plant</t>
  </si>
  <si>
    <t>Blue Oval City</t>
  </si>
  <si>
    <t>Stanton</t>
  </si>
  <si>
    <t>TN</t>
  </si>
  <si>
    <t>https://www.kentucky.com/news/state/kentucky/article254556442.html; https://www.commercialappeal.com/story/money/business/2022/07/14/ford-sk-on-ev-battery-plant-west-tennessee-blue-oval-city/10038277002/; BNEF Interactive Dataset\Cell Manufacturing</t>
  </si>
  <si>
    <t>GWh/Yr</t>
  </si>
  <si>
    <t>Britishvolt</t>
  </si>
  <si>
    <t>www.britishvolt.com</t>
  </si>
  <si>
    <t xml:space="preserve"> 3900 Montréal</t>
  </si>
  <si>
    <t>H3B 4M7</t>
  </si>
  <si>
    <t>781610860</t>
  </si>
  <si>
    <t>Blyth</t>
  </si>
  <si>
    <t>Northumberland</t>
  </si>
  <si>
    <t>https://www.spglobal.com/commodityinsights/en/market-insights/latest-news/energy-transition/100821-britishvolt-plans-60-gwh-canadian-gigafactory-in-quebec; BNEF Interactive Dataset Cell Manufacturing</t>
  </si>
  <si>
    <t>Clarios</t>
  </si>
  <si>
    <t>Clarios  Meadowbrook Battery Manufacturing Plant</t>
  </si>
  <si>
    <t>Clarios.com</t>
  </si>
  <si>
    <t>70 W 48th St</t>
  </si>
  <si>
    <t>Holland</t>
  </si>
  <si>
    <t>616-494-4420</t>
  </si>
  <si>
    <t>Clarios, Inc.</t>
  </si>
  <si>
    <t>clarios.com</t>
  </si>
  <si>
    <t>Milwaukee</t>
  </si>
  <si>
    <t>WI</t>
  </si>
  <si>
    <t>Purchased by Clarios</t>
  </si>
  <si>
    <t>MWh/yr</t>
  </si>
  <si>
    <t>Cymbet Corporation</t>
  </si>
  <si>
    <t>XFAB-Texas</t>
  </si>
  <si>
    <t>LCO</t>
  </si>
  <si>
    <t>cymbet.com</t>
  </si>
  <si>
    <t>2301 N University Ave</t>
  </si>
  <si>
    <t>Lubbock</t>
  </si>
  <si>
    <t>TX</t>
  </si>
  <si>
    <t>806-747-4400</t>
  </si>
  <si>
    <t>New Brighton</t>
  </si>
  <si>
    <t>cymbet.com: energy.sourceguides.com; Questionnaire;https://growjo.com/company/EaglePicher_Technologies</t>
  </si>
  <si>
    <t>EaglePicher Technologies, LLC</t>
  </si>
  <si>
    <t>Medical Power Production</t>
  </si>
  <si>
    <t>eaglepicher.com</t>
  </si>
  <si>
    <t>13136 82A Avenue</t>
  </si>
  <si>
    <t>Surrey</t>
  </si>
  <si>
    <t>V3W 9Y6</t>
  </si>
  <si>
    <t>604-543-4350</t>
  </si>
  <si>
    <t>Eaglepicher Technologies</t>
  </si>
  <si>
    <t>St. Louis</t>
  </si>
  <si>
    <t>MO</t>
  </si>
  <si>
    <t>eaglepicher.com;https://growjo.com/company/EaglePicher_Technologies</t>
  </si>
  <si>
    <t>Also does R&amp;D and makes a charger/analyzer; Makes several types of batteries, including Li-ion for specialized mission-critical applications: aerospace, military and medical.  This facility focuses on batteries for medical devices; facility is 61,000 sq ft; &gt; 900 employees across all locations</t>
  </si>
  <si>
    <t>Aerospace Business Unit an Lithium Ion Center of Excellence</t>
  </si>
  <si>
    <t>8230 E. 23rd St</t>
  </si>
  <si>
    <t>Joplin</t>
  </si>
  <si>
    <t>417-624-3167</t>
  </si>
  <si>
    <t>Also does R&amp;D and makes a charger/analyzer; Makes several types of batteries, including Li-ion for specialized mission-critical applications: aerospace, military and medical.  This facility focuses on batteries for aerospace devices; facility is 100,000 sq ft; &gt;9 00 employees across all locations</t>
  </si>
  <si>
    <t>Defense Strategic Business Unit</t>
  </si>
  <si>
    <t>C &amp; Porter Streets</t>
  </si>
  <si>
    <t>417-623-8000</t>
  </si>
  <si>
    <t>Also does R&amp;D and makes a charger/analyzer; Makes several types of batteries, including Li-ion for specialized mission-critical applications: aerospace, military and medical.  This facility focuses on batteries for aerospace devices; &gt; 900 employees across all locations</t>
  </si>
  <si>
    <t>Electrochem Solutions, Inc.</t>
  </si>
  <si>
    <t>HQ</t>
  </si>
  <si>
    <t>electrochemsolutions.com</t>
  </si>
  <si>
    <t xml:space="preserve">670 Paramount Dr. </t>
  </si>
  <si>
    <t>Raynham</t>
  </si>
  <si>
    <t>02767</t>
  </si>
  <si>
    <t>781-830-5800</t>
  </si>
  <si>
    <t>Integer Holdings Company</t>
  </si>
  <si>
    <t>integer.net</t>
  </si>
  <si>
    <t>Plano</t>
  </si>
  <si>
    <t>electrochemsolutions.com; integer.net; https://www.buzzfile.com/business/Electrochem-Solutions,-Inc.-781-575-0800</t>
  </si>
  <si>
    <t>Makes custom cells and packs for Li-ion; also does consulting and design/development; most work is on primary lithium battery production</t>
  </si>
  <si>
    <t>Electrovaya</t>
  </si>
  <si>
    <t>Mississauga</t>
  </si>
  <si>
    <t>electrovaya.com</t>
  </si>
  <si>
    <t>6688 Kitimat Rd</t>
  </si>
  <si>
    <t>L5N 1P8</t>
  </si>
  <si>
    <t>905-855-4610</t>
  </si>
  <si>
    <t>electrovaya.com; Propulsion Quebec; https://growjo.com/company/Electrovaya; https://www.zoominfo.com/c/electrovaya-inc/39932216</t>
  </si>
  <si>
    <t>Focuses primarily on mission critical applications like forklifts.  Uses ceramic separators; Employee range: 50-80</t>
  </si>
  <si>
    <t>EnPower Inc.</t>
  </si>
  <si>
    <t>Ener1 Indianapolis Battery Manufacturing Plant</t>
  </si>
  <si>
    <t>enerdel.com</t>
  </si>
  <si>
    <t>8740 Hague Rd, Building 7</t>
  </si>
  <si>
    <t>Indianapolis</t>
  </si>
  <si>
    <t>317-703-1800</t>
  </si>
  <si>
    <t>EnPower</t>
  </si>
  <si>
    <t>enpowerinc.com</t>
  </si>
  <si>
    <t>BNEF: Interactive Datasets/Storage/Cell manufacturers; ;https://www.enpowerinc.com/us-lithium-ion-battery-manufacturing-facility/; https://www.zoominfo.com/pic/enerdel-inc/34770801; https://www.insideindianabusiness.com/articles/lithium-ion-battery-maker-relocating-to-indianapolis; https://www.enpowerinc.com/us-lithium-ion-battery-manufacturing-facility/; https://www.ibj.com/articles/battery-maker-relocating-to-indianapolis-planning-more-than-100-jobs</t>
  </si>
  <si>
    <t>Enersys</t>
  </si>
  <si>
    <t>Quallion LLC</t>
  </si>
  <si>
    <t>enersys.com</t>
  </si>
  <si>
    <t>12744 San Fernando Rd</t>
  </si>
  <si>
    <t>Sylmar</t>
  </si>
  <si>
    <t>91342</t>
  </si>
  <si>
    <t>732-543-7900</t>
  </si>
  <si>
    <t>Reading</t>
  </si>
  <si>
    <t>enersys.com; Questionnaire</t>
  </si>
  <si>
    <t>Envision AESC US</t>
  </si>
  <si>
    <t>Envision</t>
  </si>
  <si>
    <t>www.envision-aesc.com</t>
  </si>
  <si>
    <t>Kentucky Transpark </t>
  </si>
  <si>
    <t>Bowling Green</t>
  </si>
  <si>
    <t>502-377-5675</t>
  </si>
  <si>
    <t>https://www.envision-aesc.com</t>
  </si>
  <si>
    <t>Zama</t>
  </si>
  <si>
    <t>Kanagawa</t>
  </si>
  <si>
    <t>US Plant</t>
  </si>
  <si>
    <t>envision-aesc.com</t>
  </si>
  <si>
    <t>500 Battery Plant Road</t>
  </si>
  <si>
    <t>Smyrna</t>
  </si>
  <si>
    <t>615-768-3505</t>
  </si>
  <si>
    <t>Envision Group</t>
  </si>
  <si>
    <t>Graphite anodes; Facility used to be Nissan factory and was acquired in 2012; Automotive Manufacturing Solutions reports 2 GWh, increasing to 8 GWh in 2028 and up to 30 GWh</t>
  </si>
  <si>
    <t>Forge Nano</t>
  </si>
  <si>
    <t>forgenano.com</t>
  </si>
  <si>
    <t>12300 Grant St., #110</t>
  </si>
  <si>
    <t>Thornton</t>
  </si>
  <si>
    <t>720-259-8579</t>
  </si>
  <si>
    <t>Questionnaire; forgenano.com;https://www.forgenano.com/press-release-atomic-layer-deposition-enabled-battery-materials-methods-products-ip-roll/;https://www.zoominfo.com/pic/forge-nano-inc/398065114</t>
  </si>
  <si>
    <t>Honda - LGES Partnership</t>
  </si>
  <si>
    <t>Honda LGES Battery Pack Manufacturing Plant</t>
  </si>
  <si>
    <t>Honda
LGES</t>
  </si>
  <si>
    <t>honda.com
lgensol.com</t>
  </si>
  <si>
    <t>Tokyo
Seoul</t>
  </si>
  <si>
    <t>Gyeonggi</t>
  </si>
  <si>
    <t>Japan
South Korea</t>
  </si>
  <si>
    <t>https://insideevs.com/news/591209/rumor-honda-lges-battery-plant-ohio/; https://www.bloomberg.com/news/articles/2022-06-08/honda-lg-energy-eyeing-ohio-for-new-electric-car-battery-plant; BNEF Interactive Dataset Cell Manufacturing</t>
  </si>
  <si>
    <t>Imperium3 Huron Battery Manufacturing Plant I</t>
  </si>
  <si>
    <t>im3ny.com</t>
  </si>
  <si>
    <t>Huron Campus - 1701 North St</t>
  </si>
  <si>
    <t>Endicott</t>
  </si>
  <si>
    <t>607-444-1545</t>
  </si>
  <si>
    <t>Imperium3</t>
  </si>
  <si>
    <t>im3.com.au</t>
  </si>
  <si>
    <t>BNEF: Interactive Datasets/Storage/Cell manufacturers; https://www.pressconnects.com/story/money/2021/04/21/endicott-ny-lithium-ion-battery-plant-begin-production-2022/7318704002/</t>
  </si>
  <si>
    <t>Total facility will have 2500 workers:  https://www.pressconnects.com/story/money/2021/04/21/endicott-ny-lithium-ion-battery-plant-begin-production-2022/7318704002/</t>
  </si>
  <si>
    <t>Imperium3 Huron Battery Manufacturing Plant II</t>
  </si>
  <si>
    <t>BNEF: Interactive Datasets/Storage/Cell manufacturers; https://www.pressconnects.com/story/money/2021/04/21/endicott-ny-lithium-ion-battery-plant-begin-production-2022/7318704002/; https://www.automotivemanufacturingsolutions.com/emobility/lithium-ion-battery-gigafactory-database/41937.article</t>
  </si>
  <si>
    <t>Total facility will have 2500 workers:  https://www.pressconnects.com/story/money/2021/04/21/endicott-ny-lithium-ion-battery-plant-begin-production-2022/7318704002/; Workers were ratioed by output. Automotive Manufacturing Solutions reports 3 GWh rising to 15 GWh; C4V and Magnis Resources, Boston Energy and Innovation are all involved as well</t>
  </si>
  <si>
    <t>Kore Power</t>
  </si>
  <si>
    <t>korepower.com</t>
  </si>
  <si>
    <t>SEC 85 &amp; Baseline Rd</t>
  </si>
  <si>
    <t>Buckeye</t>
  </si>
  <si>
    <t>AZ</t>
  </si>
  <si>
    <t>208-904-1642</t>
  </si>
  <si>
    <t>Coeur d’Alene</t>
  </si>
  <si>
    <t>korepower.com; https://www.businesswire.com/news/home/20210511006073/en/KORE-Power-Names-Three-Potential-Sites-for-U.S.-Lithium-Ion-Battery-Manufacturing-Facility; https://www.automotivemanufacturingsolutions.com/emobility/lithium-ion-battery-gigafactory-database/41937.article; https://assets.website-files.com/602d520c7a0a3866755c38ae/602d520c7a0a3850e25c3b03_KORE-Power-GTM-Whitepaper.pdf;https://korepower.com/cell#:~:text=KORE%20Power%20has%202%20GWh,capacity%20based%20on%20market%20requirements; https://www.thecentersquare.com/arizona/kore-power-to-grow-in-maricopa-county-bringing-thousands-of-jobs/article_1b3ced78-f56e-11eb-a16c-ff48349baabb.html; https://korepower.com/media/kore-power-closes-on-purchase-of-koreplex-gigafactory-site-in-buckeye-arizona</t>
  </si>
  <si>
    <t>Hopes to start production in Q@ of 2023</t>
  </si>
  <si>
    <t>LG Energy Solution</t>
  </si>
  <si>
    <t>Arizona plant</t>
  </si>
  <si>
    <t>Cylindrical cells</t>
  </si>
  <si>
    <t>lgchem.com</t>
  </si>
  <si>
    <t>22358 S. Ellsworth Road</t>
  </si>
  <si>
    <t>Queen Creek</t>
  </si>
  <si>
    <t>480-358-3000</t>
  </si>
  <si>
    <t>LG Chem</t>
  </si>
  <si>
    <t>www.lgchem.com/</t>
  </si>
  <si>
    <t>LG Energy Solution Michigan Inc.</t>
  </si>
  <si>
    <t>LG Chem Michigan Battery Manufacturing Plant</t>
  </si>
  <si>
    <t>lgenergymi.com</t>
  </si>
  <si>
    <t>1 LG Way</t>
  </si>
  <si>
    <t>616-494-7100</t>
  </si>
  <si>
    <t>lgensol.com</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</si>
  <si>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t>
  </si>
  <si>
    <t>Quintupling size of Holland plant by 2025</t>
  </si>
  <si>
    <t>Lithion Battery, Inc.</t>
  </si>
  <si>
    <t>Engineered Power Limited Partnership</t>
  </si>
  <si>
    <t>lithionbattery.com</t>
  </si>
  <si>
    <t>3103 14th Ave NE, #20</t>
  </si>
  <si>
    <t>T2A 7N6</t>
  </si>
  <si>
    <t>403-235-2584</t>
  </si>
  <si>
    <t>Lithion Battery Inc.</t>
  </si>
  <si>
    <t>1350 Wigwam Parkway</t>
  </si>
  <si>
    <t>702-478-3590</t>
  </si>
  <si>
    <t>Microvast</t>
  </si>
  <si>
    <t>Microvast North American Manufacturing Facility</t>
  </si>
  <si>
    <t>microvast.com</t>
  </si>
  <si>
    <t>780 International Blvd</t>
  </si>
  <si>
    <t>Clarksville</t>
  </si>
  <si>
    <t>Houston</t>
  </si>
  <si>
    <t>Navitas Systems, LLC</t>
  </si>
  <si>
    <t>Navitas Systems Venture Drive</t>
  </si>
  <si>
    <t>navitassys.com</t>
  </si>
  <si>
    <t>4880 Venture Drive</t>
  </si>
  <si>
    <t>Ann Arbor</t>
  </si>
  <si>
    <t>734-205-1400</t>
  </si>
  <si>
    <t>Navitas Systems LLC</t>
  </si>
  <si>
    <t>Lisle</t>
  </si>
  <si>
    <t>navitassys.com; Questionnaire; https://www.zoominfo.com/c/navitas-systems-llc/356127778</t>
  </si>
  <si>
    <t>Saft America Inc</t>
  </si>
  <si>
    <t>Saft America Jacksonville Lithium Ion Battery Manufacturing Plant</t>
  </si>
  <si>
    <t>saftbatteries.com</t>
  </si>
  <si>
    <t>13575 Waterworks St</t>
  </si>
  <si>
    <t>FL</t>
  </si>
  <si>
    <t>904-861-1501</t>
  </si>
  <si>
    <t>Saft</t>
  </si>
  <si>
    <t>Levallois-Perret</t>
  </si>
  <si>
    <t>Île-de-France</t>
  </si>
  <si>
    <t>France</t>
  </si>
  <si>
    <t>Questionnaire; https://www.jaxdailyrecord.com/article/saft-says-its-cutting-63-jobs-at-west-jacksonville-factory; BNEF Cell Manufacturing Database; https://www.automotivemanufacturingsolutions.com/emobility/lithium-ion-battery-gigafactory-database/41937.article;https://www.zippia.com/saft-america-careers-37363/demographics/; https://www.buzzfile.com/business/Li~Ion-Renewables-Division-904-861-1501; BNEF Interactive Dataset Cell Manufacturing</t>
  </si>
  <si>
    <t>Questionnaire; https://www.jaxdailyrecord.com/article/saft-says-its-cutting-63-jobs-at-west-jacksonville-factory; BNEF Cell Manufacturing Database; https://www.automotivemanufacturingsolutions.com/emobility/lithium-ion-battery-gigafactory-database/41937.article;https://www.saftbatteries.com/media-resources/press-releases/saft-energy-storage-system-will-smooth-grid-integration-c%C3%B4te-divoire; https://www.buzzfile.com/business/Li~Ion-Renewables-Division-904-861-1501; BNEF Interactive Dataset Cell Manufacturing</t>
  </si>
  <si>
    <t>Samsung SDI America Inc.</t>
  </si>
  <si>
    <t>Auburn Hills</t>
  </si>
  <si>
    <t>samsungsdi.com</t>
  </si>
  <si>
    <t>4121 N. Atlantic Blvd.</t>
  </si>
  <si>
    <t>248-843-7871</t>
  </si>
  <si>
    <t>Samsung SDI America, Inc.</t>
  </si>
  <si>
    <t>San Jose</t>
  </si>
  <si>
    <t>samsungsdi.ocm; https://www.media.stellantis.com/be-fr/corporate-communications/press/stellantis-and-samsung-sdi-to-form-joint-venture-for-lithium-ion-battery-production-in-north-america-1634888846-1634886420;https://www.linkedin.com/company/samsung-sdi-america-inc-</t>
  </si>
  <si>
    <t>1523 Steve Reynolds Industrial Pkwy</t>
  </si>
  <si>
    <t>Commerce</t>
  </si>
  <si>
    <t>GA</t>
  </si>
  <si>
    <t>Incheon</t>
  </si>
  <si>
    <t>BNEF: Interactive Datasets/Storage/Cell manufacturers; https://www.automotivemanufacturingsolutions.com/emobility/lithium-ion-battery-gigafactory-database/41937.article;https://auto.economictimes.indiatimes.com/news/auto-components/sk-innovation-to-raise-annual-battery-capacity-to-200-gwh-by-2025/84008343; https://www.ajc.com/news/business/sk-boosts-hiring-plans-for-georgia-battery-plant/BBUP7AKM6NA75CRJM36J36MH5I/</t>
  </si>
  <si>
    <t xml:space="preserve">Will have 2,600 workers at the end of Phase II (end of 2023).  </t>
  </si>
  <si>
    <t>BNEF: Interactive Datasets/Storage/Cell manufacturers; https://www.prnewswire.com/news-releases/sk-innovation-accelerates-hiring-at-its-first-us-based-electric-vehicle-battery-site-in-georgia-301134940.html; https://www.automotivemanufacturingsolutions.com/emobility/lithium-ion-battery-gigafactory-database/41937.article; https://www.ajc.com/news/business/sk-boosts-hiring-plans-for-georgia-battery-plant/BBUP7AKM6NA75CRJM36J36MH5I/</t>
  </si>
  <si>
    <t>One of two factories. Together they will have 21.5 GWh capacity when completed in 2023</t>
  </si>
  <si>
    <t>Statevolt</t>
  </si>
  <si>
    <t>Statevolt Imperial Valley Battery Manufacturing Plant</t>
  </si>
  <si>
    <t>https://www.statevolt.com/</t>
  </si>
  <si>
    <t>2029 Century Park East Suite 400N</t>
  </si>
  <si>
    <t>https://insideevs.com/news/581719/california-statevolt-gigafactory-project/; Statevolt.com; BNEF Interactive Dataset Cell manufacturing; https://chargedevs.com/newswire/statevolt-to-build-54-gwh-battery-gigafactory-in-california/</t>
  </si>
  <si>
    <t>New company; Address is for HQ as site has not yet been selected. Will use locally produced lithium and geothermal power from its planned Hells Kitchen Lithium and Power development</t>
  </si>
  <si>
    <t>Stellantis - LG Energy Solution JV</t>
  </si>
  <si>
    <t>Windsor Gigafactory</t>
  </si>
  <si>
    <t>Stellantis.com
lgensol.com</t>
  </si>
  <si>
    <t>Windsor</t>
  </si>
  <si>
    <t>N8W 3Y3</t>
  </si>
  <si>
    <t>stellantis.com
lgensol.com</t>
  </si>
  <si>
    <t>Hoofddorp
Seoul</t>
  </si>
  <si>
    <t>North Holland
Gyeonggi</t>
  </si>
  <si>
    <t>Netherlands
Republic of Korea</t>
  </si>
  <si>
    <t>Stellantis - Samsung SDI Co Ltd</t>
  </si>
  <si>
    <t>Stellantis-Samsung SDI Kokomo Battery Manufacturing Plant</t>
  </si>
  <si>
    <t>Stellantis.com
Samsung</t>
  </si>
  <si>
    <t>Kokomo</t>
  </si>
  <si>
    <t>stellantis.com
samsungsdi.com</t>
  </si>
  <si>
    <t>Hoofddorp
Yongin</t>
  </si>
  <si>
    <t>https://www.stellantis.com/en/news/press-releases/2022/may/stellantis-and-samsung-announce-battery-plant-in-kokomo; BNEF Interactive Dataset Cell manufacturing</t>
  </si>
  <si>
    <t>Facility will start construction in late 2022 with production in Q1 in 2025: Plant will grow to 33 GWh/yr soon after</t>
  </si>
  <si>
    <t>Stromvolt</t>
  </si>
  <si>
    <t>www.stromvolt.com</t>
  </si>
  <si>
    <t>https://www.stromvolt.com/</t>
  </si>
  <si>
    <t>https://www.electrive.com/2021/10/06/stromvolt-americas-announces-battery-plant-plans-for-canada/; BNEF Interactive Dataset cell manufacturing; stromvolt.com</t>
  </si>
  <si>
    <t>Plant will start with a 250 MWh/yr in 2023 and grow to 10 GWh/yr by 2030; Website specifies cells</t>
  </si>
  <si>
    <t>Tesla Inc.</t>
  </si>
  <si>
    <t>Gigafactory Texas</t>
  </si>
  <si>
    <t>www.tesla.com/gigafactory</t>
  </si>
  <si>
    <t>13101 Tesla Drive Austin</t>
  </si>
  <si>
    <t>Austin</t>
  </si>
  <si>
    <t>650 6815000</t>
  </si>
  <si>
    <t>Tesla</t>
  </si>
  <si>
    <t>tesla.com</t>
  </si>
  <si>
    <t>https://electrek.co/2022/02/03/tesla-applies-build-giant-new-cathode-factory-battery-production-gigafactory-texas/</t>
  </si>
  <si>
    <t xml:space="preserve">Tesla Inc </t>
  </si>
  <si>
    <t>Tesla Fremont Pilot Battery Manufacturing Plant</t>
  </si>
  <si>
    <t>4680 Kato Road</t>
  </si>
  <si>
    <t>Fremont</t>
  </si>
  <si>
    <t>Tesla Inc</t>
  </si>
  <si>
    <t>Palo Alto</t>
  </si>
  <si>
    <t>Tesla Inc, Panasonic Corp</t>
  </si>
  <si>
    <t>Tesla Gigafactory</t>
  </si>
  <si>
    <t>Electric Avenue</t>
  </si>
  <si>
    <t>Sparks</t>
  </si>
  <si>
    <t>888-518-3752</t>
  </si>
  <si>
    <t>Tesla Gigafactory Expansion</t>
  </si>
  <si>
    <t>Ultium Cells</t>
  </si>
  <si>
    <t>Lansing Battery Manufacturing Plant</t>
  </si>
  <si>
    <t>www.ultiumcell.com</t>
  </si>
  <si>
    <t>Lansing</t>
  </si>
  <si>
    <t>517-267-044</t>
  </si>
  <si>
    <t>Warren</t>
  </si>
  <si>
    <t>Ultium Cells LLC</t>
  </si>
  <si>
    <t>Spring Hill Battery Manufacturing Plant</t>
  </si>
  <si>
    <t>ultiumcell.com</t>
  </si>
  <si>
    <t>Spring Hill</t>
  </si>
  <si>
    <t>931-486-5440</t>
  </si>
  <si>
    <t>Lordstown Manufacturing Plant</t>
  </si>
  <si>
    <t>NCMA</t>
  </si>
  <si>
    <t>7400 Tod Ave SW</t>
  </si>
  <si>
    <t>586-295-5429</t>
  </si>
  <si>
    <t>ultiumcell.com; insideevs.com/news/511582/ultium-cells-battery-plant-june2021/;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https://www.ultiumcell.com/our-locations/warren-oh</t>
  </si>
  <si>
    <t>Xalt Energy MI LLC</t>
  </si>
  <si>
    <t>Xalt Energy Battery Park</t>
  </si>
  <si>
    <t>xaltenergy.com</t>
  </si>
  <si>
    <t>2700 S. Saginaw Rd</t>
  </si>
  <si>
    <t>Midland</t>
  </si>
  <si>
    <t>989-486-8501</t>
  </si>
  <si>
    <t>Xalt Energy</t>
  </si>
  <si>
    <t>xaltenergy.com; Questionnaire; https://siteselection.com/theEnergyReport/2015/feb/storage.cfm#:~:text=The%20initial%20annual%20production%20capacity,500%2C000%20start%2Fstop%20vehicle%20batteries; https://craft.co/xalt-energy-109; https://www.zoominfo.com/pic/xalt-energy-llc/363457532</t>
  </si>
  <si>
    <t>Xerion Advanced Battery Corp</t>
  </si>
  <si>
    <t>Xerion Dayton Cell Production Facility</t>
  </si>
  <si>
    <t>xerionbattery.com</t>
  </si>
  <si>
    <t>250 Northwoods Blvd</t>
  </si>
  <si>
    <t>Vandalia</t>
  </si>
  <si>
    <t>720-229-0697</t>
  </si>
  <si>
    <t xml:space="preserve">Kettering </t>
  </si>
  <si>
    <t>Questionnaire; https://electric-vehicle.autotechoutlook.com/vendor/xerion-advanced-battery-changing-the-dynamics-of-lithium-ion-battery-manufacturing-cid-145-mid-19.html; https://www.zoominfo.com/c/xerion-advanced-battery-corp/348122338; https://craft.co/xerion-materials-corp; https://www.daytondailynews.com/business/battery-maker-plans-21m-investment-vandalia-plant/IUA02IZGPUBy1m3pKZUUeM/#:~:text=Xerion%20has%20about%2040%20employees,to%20beyond%201%2C000%20after%20that.</t>
  </si>
  <si>
    <t>Xerion is finishing development on a new, fast-charging and longer-lasting advanced lithium ion battery. The technology could extend battery life for a phone or a tool by up to 40 percent, while charging in just six minutes. Full production is projected for 2022</t>
  </si>
  <si>
    <t>Questionnaire; https://www.zoominfo.com/c/xerion-advanced-battery-corp/348122338; https://craft.co/xerion-materials-corp; https://www.daytondailynews.com/business/battery-maker-plans-21m-investment-vandalia-plant/IUA02IZGPUBy1m3pKZUUeM/#:~:text=Xerion%20has%20about%2040%20employees,to%20beyond%201%2C000%20after%20that.</t>
  </si>
  <si>
    <t>Full production is scheduled for 2022, but could not confirm</t>
  </si>
  <si>
    <t>Questionnaire;https://www.signalhire.com/companies/xerion-advanced-battery-corp; https://www.zoominfo.com/c/xerion-advanced-battery-corp/348122338; https://craft.co/xerion-materials-corp; https://www.daytondailynews.com/business/battery-maker-plans-21m-investment-vandalia-plant/IUA02IZGPUBy1m3pKZUUeM/#:~:text=Xerion%20has%20about%2040%20employees,to%20beyond%201%2C000%20after%20that.</t>
  </si>
  <si>
    <t>Could not confirm 2022 start</t>
  </si>
  <si>
    <t>3M</t>
  </si>
  <si>
    <t>3M Guin</t>
  </si>
  <si>
    <t>Non-cell Components</t>
  </si>
  <si>
    <t>Thermal Systems</t>
  </si>
  <si>
    <t>3m.com</t>
  </si>
  <si>
    <t>6675 US Highway 43</t>
  </si>
  <si>
    <t>Guin</t>
  </si>
  <si>
    <t>205-468-3315</t>
  </si>
  <si>
    <t>Saint Paul</t>
  </si>
  <si>
    <t>EW</t>
  </si>
  <si>
    <t>Thermal Pads &amp; Fillers</t>
  </si>
  <si>
    <t>3M Cottage Grove</t>
  </si>
  <si>
    <t>10746 Innovation Road</t>
  </si>
  <si>
    <t>Cottage Grove</t>
  </si>
  <si>
    <t>651-458-2334</t>
  </si>
  <si>
    <t>3M Springfield</t>
  </si>
  <si>
    <t>Safety Systems</t>
  </si>
  <si>
    <t>3211 E Chestnut Expressway</t>
  </si>
  <si>
    <t>Springfield</t>
  </si>
  <si>
    <t>417-869-3501</t>
  </si>
  <si>
    <t>Rapid thermal suppression</t>
  </si>
  <si>
    <t>AA Portable Power Corp.</t>
  </si>
  <si>
    <t>Cell Assemblies/ Groupings</t>
  </si>
  <si>
    <t>Packs</t>
  </si>
  <si>
    <t>aaportablepower.com</t>
  </si>
  <si>
    <t>825 South 19th Street</t>
  </si>
  <si>
    <t>Richmond</t>
  </si>
  <si>
    <t>510-525-2328</t>
  </si>
  <si>
    <t>batteryspace.com</t>
  </si>
  <si>
    <t>Thomasnet: Battery Packs / manufacturers; batteryspace.com</t>
  </si>
  <si>
    <t>Mostly a battery distributor, but has production lines for custom order battery packs and battery testing. Workforce Range: 10-49</t>
  </si>
  <si>
    <t>ADA Technologies, Inc.</t>
  </si>
  <si>
    <t>adatech.com</t>
  </si>
  <si>
    <t>11149 Bradford Road</t>
  </si>
  <si>
    <t>Littleton</t>
  </si>
  <si>
    <t>303-792-5615</t>
  </si>
  <si>
    <t>ADA Technolgies, Inc.</t>
  </si>
  <si>
    <t>adatech.com; Questionnaire; https://www.buzzfile.com/business/Ada-Technologies,-Inc.-303-792-5615</t>
  </si>
  <si>
    <t xml:space="preserve">Thermal Interface Materials; </t>
  </si>
  <si>
    <t>AKASOL, Inc.</t>
  </si>
  <si>
    <t>Hazel Park</t>
  </si>
  <si>
    <t>akasol.com</t>
  </si>
  <si>
    <t>1400 E 10 Mile Rd, Suite 150</t>
  </si>
  <si>
    <t>248-25-7843</t>
  </si>
  <si>
    <t xml:space="preserve">BorgWarner </t>
  </si>
  <si>
    <t>borgwarner.com</t>
  </si>
  <si>
    <t>www.akasol.com/en; borgwarner.com; Questionnaire; https://www.automotivemanufacturingsolutions.com/emobility/lithium-ion-battery-gigafactory-database/41937.article; https://www.buzzfile.com/business/Akasol-Inc.-248-259-7843</t>
  </si>
  <si>
    <t>Modules/ Arrays</t>
  </si>
  <si>
    <t>Alion Science and Technology</t>
  </si>
  <si>
    <t>Alion Fabrication and Integration Laboratory</t>
  </si>
  <si>
    <t>alionscience.com</t>
  </si>
  <si>
    <t xml:space="preserve"> </t>
  </si>
  <si>
    <t xml:space="preserve">Crane </t>
  </si>
  <si>
    <t>254-634-5785</t>
  </si>
  <si>
    <t>Killeen</t>
  </si>
  <si>
    <t>Military battery pack</t>
  </si>
  <si>
    <t>AllCell Technology</t>
  </si>
  <si>
    <t>Broadview</t>
  </si>
  <si>
    <t>allcelltech.com</t>
  </si>
  <si>
    <t>2600 S 25th Ave, Suite Z</t>
  </si>
  <si>
    <t>872-281-7606</t>
  </si>
  <si>
    <t>allcelltech.com; Questionnaire; https://www.buzzfile.com/business/Allcell-Technologies-872-281-7606</t>
  </si>
  <si>
    <t>Battery packs using thermal interphase materials</t>
  </si>
  <si>
    <t>7307 Quality Circle</t>
  </si>
  <si>
    <t>LTO Battery Module; Closed its Reno manuf. Facility and moved it to China.  Initial facility in Anderson is listed as permanently closed; BNEF does not list it;  Unsure if it  makes cells in US. Called and emailed</t>
  </si>
  <si>
    <t>Racks / Cabinets</t>
  </si>
  <si>
    <t>Up to 40 LTO-modules/rack; Closed its Reno manuf. Facility and moved it to China.  Initial facility in Anderson is listed as permanently closed; BNEF does not list it;  Unsure if it  makes cells in US. Called and emailed</t>
  </si>
  <si>
    <t>American Battery Solutions</t>
  </si>
  <si>
    <t>ABS Springboro Manufacturing</t>
  </si>
  <si>
    <t>americanbatterysolutions.com</t>
  </si>
  <si>
    <t>50 Ovonic Way</t>
  </si>
  <si>
    <t>Springboro</t>
  </si>
  <si>
    <t xml:space="preserve">248-462-6364 </t>
  </si>
  <si>
    <t>Lake Orion</t>
  </si>
  <si>
    <t>americanbatterysolutions.com/high-voltage; dnb.com/business-directory/company-profiles.american_battery_solutions_inc; Questionnaire; https://www.americanbatterysolutions.com/news-articles/american-battery-solutions-announces-re-launch-of-springboro-ohio-manufacturing-facility-with-added-capacity-to-meet-growing-lithium-ion-battery-demand; https://www.oemoffhighway.com/electronics/power-systems/batteries-capacitors/company/22005710/american-battery-solutions#:~:text=Our%20manufacturing%20team%20has%20produced,motive%20industrial%2C%20and%20commercial%20sectors.</t>
  </si>
  <si>
    <t>Assembles battery packs for Fiat; 8 MWh/y expected production 2025 for 150,000 vehicles; Production capacity was estimated from current production of 60k packs to 150k packs corresponding to 8 MWh</t>
  </si>
  <si>
    <t>MWh</t>
  </si>
  <si>
    <t>Questionnaire; telecon 8/20/21;https://americanbatterytechnology.com/about-us/; BNEF Interactive Dataset Cell Manufacturing</t>
  </si>
  <si>
    <t>Expected commissioning in Q2 2024</t>
  </si>
  <si>
    <t>americanlithiumenergy.com; https://www.datanyze.com/companies/american-lithium-energy/347887839</t>
  </si>
  <si>
    <t>Amphenol</t>
  </si>
  <si>
    <t>Amphenol Optimize</t>
  </si>
  <si>
    <t>Electrical Systems</t>
  </si>
  <si>
    <t>amphenol-optimize.com</t>
  </si>
  <si>
    <t>México 15 Km 6.5, Zona Industrial</t>
  </si>
  <si>
    <t>Nogales</t>
  </si>
  <si>
    <t>Son.</t>
  </si>
  <si>
    <t>52-631-311-1600</t>
  </si>
  <si>
    <t>Amphenol Corporation</t>
  </si>
  <si>
    <t>amphenol.com</t>
  </si>
  <si>
    <t>Wallingford</t>
  </si>
  <si>
    <t>CT</t>
  </si>
  <si>
    <t>Questionnaire; amphenol.com</t>
  </si>
  <si>
    <t>Amphenol Industrial Operations</t>
  </si>
  <si>
    <t>tpil.com</t>
  </si>
  <si>
    <t>191 Delaware Ave</t>
  </si>
  <si>
    <t>Sidney</t>
  </si>
  <si>
    <t>888-364-9011</t>
  </si>
  <si>
    <t>Amphenol Interconnect Products</t>
  </si>
  <si>
    <t>amphenol-ipc.com</t>
  </si>
  <si>
    <t>20 Valley St</t>
  </si>
  <si>
    <t>Endwell</t>
  </si>
  <si>
    <t>607-754-4444</t>
  </si>
  <si>
    <t>Amphenol Advanced Sensors</t>
  </si>
  <si>
    <t>amphenol-sensors.com</t>
  </si>
  <si>
    <t>967 Windfall Road</t>
  </si>
  <si>
    <t>203-265-8900</t>
  </si>
  <si>
    <t>Thermal Runaway Detection in LIBs</t>
  </si>
  <si>
    <t>Amphenol Thermometrics</t>
  </si>
  <si>
    <t>Amphenol Thermometrics St. Marys</t>
  </si>
  <si>
    <t>Amphenol Thermometrics Tijuana</t>
  </si>
  <si>
    <t>Calle 7 Norte #110
Colonia, Ciudad Industrial Otay</t>
  </si>
  <si>
    <t>Tijuana</t>
  </si>
  <si>
    <t>52-664-615-3825</t>
  </si>
  <si>
    <t>Arkema</t>
  </si>
  <si>
    <t>Arkema - Bostik Adhesives</t>
  </si>
  <si>
    <t>arkema.com</t>
  </si>
  <si>
    <t>1301 N. 113th St</t>
  </si>
  <si>
    <t>Wauwatosa</t>
  </si>
  <si>
    <t>270-395-7121</t>
  </si>
  <si>
    <t>King of Prussia</t>
  </si>
  <si>
    <t>Questionnaire; Arkema.com</t>
  </si>
  <si>
    <t>Adhesives</t>
  </si>
  <si>
    <t>Auto Motive Power, Inc.</t>
  </si>
  <si>
    <t>www.automotivepower.com</t>
  </si>
  <si>
    <t>11643 Telegraph Rd</t>
  </si>
  <si>
    <t>Santa Fe Springs</t>
  </si>
  <si>
    <t>800-894-7104</t>
  </si>
  <si>
    <t>https://www.automotivepower.com/</t>
  </si>
  <si>
    <t>Provider of automotive software and hardware services intended to drive e-mobility to the global mass market. The company's services include battery management systems (BMS), charging solutions, bootloaders and cloud services, enabling industries to create a seamless mobility experience.</t>
  </si>
  <si>
    <t>Battery Specialties</t>
  </si>
  <si>
    <t>batteryspecialties.com</t>
  </si>
  <si>
    <t>3530 Cadillac Ave.</t>
  </si>
  <si>
    <t>Costa Mesa</t>
  </si>
  <si>
    <t>800-854-5759</t>
  </si>
  <si>
    <t>Thomasnet: Battery Packs / manufacturers; https://www.zoominfo.com/c/battery-specialties/8523659</t>
  </si>
  <si>
    <t>Custom battery packs, usually for military use;</t>
  </si>
  <si>
    <t>Blue Line Battery, Inc.</t>
  </si>
  <si>
    <t>www.bluelinebattery.com</t>
  </si>
  <si>
    <t>601 3rd St</t>
  </si>
  <si>
    <t>Beloit</t>
  </si>
  <si>
    <t>262-501-3376</t>
  </si>
  <si>
    <t>Whitewater</t>
  </si>
  <si>
    <t>https://bluelinebattery.com/products/</t>
  </si>
  <si>
    <t>Manufacturer of lithium-ion batteries designed for multiple and varied industrial applications. The company develops water and impact-resistant batteries for applications such as electric bikes, power storage, remote controls, and industrial purposes, enabling companies across various industries to meet and fulfill motive power and stationary energy storage needs.</t>
  </si>
  <si>
    <t>Questionnaire; https://www.zoominfo.com/pic/blue-solutions/372118582</t>
  </si>
  <si>
    <t>1 Blue Oval</t>
  </si>
  <si>
    <t>BMW Manufacturing</t>
  </si>
  <si>
    <t>Spartanburg Manufacturing Plant</t>
  </si>
  <si>
    <t>bmwgroup-werke.com</t>
  </si>
  <si>
    <t>1400 Highway 101 S</t>
  </si>
  <si>
    <t>Greer</t>
  </si>
  <si>
    <t>SC</t>
  </si>
  <si>
    <t>864-802-6000 </t>
  </si>
  <si>
    <t>BMW Group</t>
  </si>
  <si>
    <t>bmwusa.com</t>
  </si>
  <si>
    <t>Munich</t>
  </si>
  <si>
    <t>Bavaria</t>
  </si>
  <si>
    <t>EV Battery Supply Chain Analysis https://www.automotivelogistics.media/battery-supply-chain/oem-and-lithium-ion-battery-cell-supplier-database/41933.article; bmwusa.com; https://www.bmwgroup-werke.com/spartanburg/en/our-plant/site-infos.html#ace-2129196916</t>
  </si>
  <si>
    <t>Assembles battery packs for BMW; 120 are employed in battery production;  11,000 are employed at the entire plant.Estimated prod. Based on 45,000 batteries in 4 years and doubling capacity in 2019- https://www.bmwgroup-werke.com/spartanburg/en/our-plant/site-infos.html#ace-2129196916</t>
  </si>
  <si>
    <t>units/yr</t>
  </si>
  <si>
    <t>Braille Battery, Inc</t>
  </si>
  <si>
    <t>braillebattery.com</t>
  </si>
  <si>
    <t>6935 15th St E</t>
  </si>
  <si>
    <t>Sarasota</t>
  </si>
  <si>
    <t>941-312-5047</t>
  </si>
  <si>
    <t>Braille Battery Inc.</t>
  </si>
  <si>
    <t>braillebattery.com; https://www.zoominfo.com/c/braille-battery-inc/353980518; https://www.linkedin.com/company/braille-battery</t>
  </si>
  <si>
    <t>Manufacture specialty Li-ion batteries for racing cars and other high performance applications; Workforce &lt; 25 or 11-50; Estimated 15</t>
  </si>
  <si>
    <t>Calogy Solutions</t>
  </si>
  <si>
    <t>calogysolutions.com</t>
  </si>
  <si>
    <t>4441 Boulevard Industriel</t>
  </si>
  <si>
    <t>Sherbrooke</t>
  </si>
  <si>
    <t>J1L 2S9</t>
  </si>
  <si>
    <t>819-200 3083</t>
  </si>
  <si>
    <t xml:space="preserve">calogysolutions.com; Propulsion Quebec; Questionnaire; https://ca.linkedin.com/company/calogysolutions; </t>
  </si>
  <si>
    <t>Battery packs for light EV's; ZoomInfo has &lt; 25 employees</t>
  </si>
  <si>
    <t xml:space="preserve">Cell-Con, Inc. </t>
  </si>
  <si>
    <t>cell-con.com</t>
  </si>
  <si>
    <t>8468 US Rte. 220</t>
  </si>
  <si>
    <t>Bedford</t>
  </si>
  <si>
    <t>800-771-7139</t>
  </si>
  <si>
    <t>Cell-Con, Inc.</t>
  </si>
  <si>
    <t>Exton</t>
  </si>
  <si>
    <t>Thomasnet: Battery Packs / manufacturers;</t>
  </si>
  <si>
    <t>Low voltage packs with embedded sensors; Workforce range: 10-49</t>
  </si>
  <si>
    <t>clairos.com</t>
  </si>
  <si>
    <t>Clairos</t>
  </si>
  <si>
    <t>https://betterbuildingssolutioncenter.energy.gov/iso-50001/showcase-projects/clarios-meadowbrook-lithium-ion%E2%80%9450001-ready-facility</t>
  </si>
  <si>
    <t>Proprietary LTO pack; Used to be Johnson Controls Inc.</t>
  </si>
  <si>
    <t>Conamix Inc.</t>
  </si>
  <si>
    <t>www.conamix.com</t>
  </si>
  <si>
    <t>61 Brown Rd</t>
  </si>
  <si>
    <t xml:space="preserve"> Ithaca</t>
  </si>
  <si>
    <t>(607) 216-6229</t>
  </si>
  <si>
    <t>Ithaca</t>
  </si>
  <si>
    <t xml:space="preserve"> NY</t>
  </si>
  <si>
    <t>Developer of nano-structured silicon advanced battery materials intended to be used in lithium-ion batteries. The company's battery is developed with high-energy cobalt-free battery materials for rechargeable batteries that can yield more energy than current batteries, providing companies with materials to improve the performance of lithium-ion batteries.</t>
  </si>
  <si>
    <t>Coreshell Technologies Inc</t>
  </si>
  <si>
    <t>www.coreshelltech.com</t>
  </si>
  <si>
    <t>1933 Davis St., Suite 228</t>
  </si>
  <si>
    <t>San Leandro</t>
  </si>
  <si>
    <t>(415) 314-9926</t>
  </si>
  <si>
    <t>Oakland</t>
  </si>
  <si>
    <t>https://www.buzzfile.com/business/Coreshell-Technologies-Inc-415-314-9926</t>
  </si>
  <si>
    <t xml:space="preserve"> Coreshell is unlocking lower cost, higher capacity, and safer batteries with its low-cost thin-film electrode coating technology. </t>
  </si>
  <si>
    <t>Custom Power</t>
  </si>
  <si>
    <t>custompower.com</t>
  </si>
  <si>
    <t>10910 Talbert Ave.</t>
  </si>
  <si>
    <t>Fountain Valley</t>
  </si>
  <si>
    <t>800-896-5059</t>
  </si>
  <si>
    <t>Thomasnet: Battery Packs / manufacturers; custompower.com</t>
  </si>
  <si>
    <t>Custom battery packs for military and medical devices; Workforce range: 50-99</t>
  </si>
  <si>
    <t>Daimler</t>
  </si>
  <si>
    <t>Daimler Tuscaloosa Plant</t>
  </si>
  <si>
    <t>daimler.com</t>
  </si>
  <si>
    <t>1 Mercedes Dr</t>
  </si>
  <si>
    <t>Vance</t>
  </si>
  <si>
    <t>Daimler AG</t>
  </si>
  <si>
    <t>Stuttgart</t>
  </si>
  <si>
    <t>Baden-Württemberg</t>
  </si>
  <si>
    <t>EV Battery Supply Chain Analysis; daimler.com</t>
  </si>
  <si>
    <t>Will assemble battery packs for Mercedes</t>
  </si>
  <si>
    <t xml:space="preserve">Dantona Industries, Inc. </t>
  </si>
  <si>
    <t>dantona.com</t>
  </si>
  <si>
    <t>3051 Burns Ave</t>
  </si>
  <si>
    <t>Wantagh</t>
  </si>
  <si>
    <t>800-326-8662</t>
  </si>
  <si>
    <t>Custom battery packs; Workforce Range: 10-49</t>
  </si>
  <si>
    <t>Eaglepicher Technologies, LLC</t>
  </si>
  <si>
    <t>Also does R&amp;D and makes a charger/analyzer;  This facility focuses on batteries for medical devices; facility is 61,000 sq ft; &gt; 900 employees across all locations</t>
  </si>
  <si>
    <t>Also does R&amp;D and makes a charger/analyzer;   This facility focuses on batteries for aerospace devices; facility is 100,000 sq ft; &gt; 900 employees across all locations</t>
  </si>
  <si>
    <t>Also does R&amp;D and makes a charger/analyzer;   This facility focuses on batteries for military applications; &gt; 900 employees across all lcoations</t>
  </si>
  <si>
    <t>Eaton</t>
  </si>
  <si>
    <t>eaton.com</t>
  </si>
  <si>
    <t>Dublin</t>
  </si>
  <si>
    <t>Leinster</t>
  </si>
  <si>
    <t>Ireland</t>
  </si>
  <si>
    <t>USP battery packs</t>
  </si>
  <si>
    <t>Electric Power Systems</t>
  </si>
  <si>
    <t>ep-sys.net</t>
  </si>
  <si>
    <t>520 W 2850 N</t>
  </si>
  <si>
    <t>North Logan</t>
  </si>
  <si>
    <t>435-535-6978</t>
  </si>
  <si>
    <t>ep-sys.net; https://www.sltrib.com/news/2022/06/13/flying-cars-see-how-this/#:~:text=%E2%80%9CWe%20call%20them%20electric%20vertical,others%2C%20Millecam%20said%20EPS%20said.</t>
  </si>
  <si>
    <t>batteries for spacecraft, helicopters, airplanes</t>
  </si>
  <si>
    <t>670 Paramount Dr.</t>
  </si>
  <si>
    <t>Makes custom cells and packs for Li-ion; also does consulting and design/development; Most manufacturing is lithium primary cells</t>
  </si>
  <si>
    <t>Element Energy, Inc.</t>
  </si>
  <si>
    <t>www.elementenergy.com</t>
  </si>
  <si>
    <t>3479 Edison Way</t>
  </si>
  <si>
    <t>Melno Park</t>
  </si>
  <si>
    <t> 94025</t>
  </si>
  <si>
    <t> 650-330-6600 </t>
  </si>
  <si>
    <t>Menlo Park</t>
  </si>
  <si>
    <t>Developer of a battery management system designed to improve the safety, energy throughput, and lifetime of lithium-ion battery packs. The company's system helps with the cost-effective repurposing of retired electric vehicle batteries into highly effective grid-scale energy storage systems, enabling users to facilitate the proliferation of renewable energy while providing the total energy capacity of the pack.</t>
  </si>
  <si>
    <t>Eneon ES</t>
  </si>
  <si>
    <t>Indoor fabrication and integration facility</t>
  </si>
  <si>
    <t>eneon-es.com</t>
  </si>
  <si>
    <t>8740 Hague Rd Bldg 7</t>
  </si>
  <si>
    <t>8/4/2022 12:00:00 AM</t>
  </si>
  <si>
    <t>EnerSys</t>
  </si>
  <si>
    <t>Purcell</t>
  </si>
  <si>
    <t>purcellsystems.com</t>
  </si>
  <si>
    <t>16125 East Euclid Avenue</t>
  </si>
  <si>
    <t>Spokane Valley</t>
  </si>
  <si>
    <t>509-755-0341</t>
  </si>
  <si>
    <t>Enersys.com</t>
  </si>
  <si>
    <t>Questionnaire; enersys.com; purcellsystems.com</t>
  </si>
  <si>
    <t>Alpha Technologies</t>
  </si>
  <si>
    <t>alpha.com</t>
  </si>
  <si>
    <t>1075 Satelllite Blvd NW #100</t>
  </si>
  <si>
    <t>Suwanee</t>
  </si>
  <si>
    <t>800-322-5742</t>
  </si>
  <si>
    <t>Questionnaire; enersys.com; alpha.com</t>
  </si>
  <si>
    <t>Enovate Medical</t>
  </si>
  <si>
    <t>enovatemedical.com</t>
  </si>
  <si>
    <t>1152 Park Avenue</t>
  </si>
  <si>
    <t>Murfreesboro</t>
  </si>
  <si>
    <t>888-909-8906</t>
  </si>
  <si>
    <t>enovatemedical.com; dnb.com</t>
  </si>
  <si>
    <t>MobiusPower modules for medical applications</t>
  </si>
  <si>
    <t>eNow, Inc.</t>
  </si>
  <si>
    <t>www.enowenergy.com</t>
  </si>
  <si>
    <t>205 Hallene Rd</t>
  </si>
  <si>
    <t>Warwick</t>
  </si>
  <si>
    <t>RI</t>
  </si>
  <si>
    <t>401-732-7080</t>
  </si>
  <si>
    <t>https://www.enowenergy.com/</t>
  </si>
  <si>
    <t>Developer of mobile solar systems designed to capture and convert the sun's energy into useable power for commercial transportation. The company's proprietary, patent-pending no-idle charging solar systems economically convert, store and distribute electricity, powering applications such as lift gates, in-cab HVAC, refrigeration, telematics and hotel loads like appliances and lighting, enabling truck operators to reduce operating costs and greenhouse gas emissions easily.</t>
  </si>
  <si>
    <t>Envia Systems, Inc.</t>
  </si>
  <si>
    <t>www.enviasystems.com</t>
  </si>
  <si>
    <t>979 Gateway Blvd #101</t>
  </si>
  <si>
    <t>Newark</t>
  </si>
  <si>
    <t>510-509-1067</t>
  </si>
  <si>
    <t>https://chargedevs.com/features/we-need-more-energy-envia-systems-400-whkg-li-ion-cells/#:~:text=2.1%20The%20Envia%20Systems%20cells,energy%20density%20of%20400Wh%2FKg.</t>
  </si>
  <si>
    <t>Developer of lithium-ion batteries designed to offer more energy than other materials. The company's lithium-ion batteries are made by combining high energy electrodes, providing hybrid plug-in, enabling users to get high energy density batteries with compact size.</t>
  </si>
  <si>
    <t>Wh/kg</t>
  </si>
  <si>
    <t>Envision AESC</t>
  </si>
  <si>
    <t>Bowling Green Plant</t>
  </si>
  <si>
    <t>https://spectrumnews1.com/ky/bowling-green/news/2022/04/26/envision-aesc-plans-to-establish--2-billion-gigafactory-in-kentucky</t>
  </si>
  <si>
    <t>Smyrna Battery Plant</t>
  </si>
  <si>
    <t>500 Battery Plant Rd</t>
  </si>
  <si>
    <t>Nissan North America, Inc.</t>
  </si>
  <si>
    <t>nissanusa.com</t>
  </si>
  <si>
    <t>Franklin</t>
  </si>
  <si>
    <t>https://www.commercialappeal.com/story/money/2018/08/03/nissan-envision-group-take-control-smyrna-battery-plant/897768002/; https://www.dnb.com/business-directory/company-profiles.envision_aesc_(us)_llc.8a4477d46136013057715865676bc4c9.html</t>
  </si>
  <si>
    <t>Assembles battery packs for the Nissan Leaf</t>
  </si>
  <si>
    <t>Erwin Quarder</t>
  </si>
  <si>
    <t>Erwin Quarder USA</t>
  </si>
  <si>
    <t>Packaging Systems</t>
  </si>
  <si>
    <t>quarder.de/en</t>
  </si>
  <si>
    <t>5101 Kraft Avenue S.E.</t>
  </si>
  <si>
    <t>Grand Rapids</t>
  </si>
  <si>
    <t>616-575-1600</t>
  </si>
  <si>
    <t>quarder.de</t>
  </si>
  <si>
    <t>Espelkamp</t>
  </si>
  <si>
    <t>North Rhine-Westphalia</t>
  </si>
  <si>
    <t>thebatteryshow.com; quarder.de; dnb.com</t>
  </si>
  <si>
    <t>Glass fiber battery pack housing</t>
  </si>
  <si>
    <t xml:space="preserve">No </t>
  </si>
  <si>
    <t>Erwin Quarder Mexico</t>
  </si>
  <si>
    <t>Carretera Estatal 431, 2+200 Interior 60</t>
  </si>
  <si>
    <t>Santiago de Querétaro</t>
  </si>
  <si>
    <t>Querétaro</t>
  </si>
  <si>
    <t>52-442-290-8865</t>
  </si>
  <si>
    <t>thebatteryshow.com; quarder.de</t>
  </si>
  <si>
    <t>Battery temperature sensor</t>
  </si>
  <si>
    <t>Exponential Power</t>
  </si>
  <si>
    <t>exponentialpower.com</t>
  </si>
  <si>
    <t>7603 Honeywell Dr.</t>
  </si>
  <si>
    <t>Fort Wayne</t>
  </si>
  <si>
    <t>260-420-5170</t>
  </si>
  <si>
    <t>Thomasnet: Battery Packs / manufacturers; exponentialpower.com</t>
  </si>
  <si>
    <t xml:space="preserve">Li.ON FORCE industrial battery; Total Company Workforce Range: 100-199 </t>
  </si>
  <si>
    <t>2670 Observation Trail</t>
  </si>
  <si>
    <t>Rockwell</t>
  </si>
  <si>
    <t>214-247-5150</t>
  </si>
  <si>
    <t>Li.ON FORCE industrial battery; Total Company Workforce Range: 100-199</t>
  </si>
  <si>
    <t>179 Easy St</t>
  </si>
  <si>
    <t>Carol Stream</t>
  </si>
  <si>
    <t>630-221-1730</t>
  </si>
  <si>
    <t>Li.ON FORCE industrial battery; Total Company Workforce Range: 100-199; Updated Long/Lat</t>
  </si>
  <si>
    <t>Factorial</t>
  </si>
  <si>
    <t xml:space="preserve">www.factorialenergy.com </t>
  </si>
  <si>
    <t>19 Presedental Way Suite 103</t>
  </si>
  <si>
    <t>Woborn</t>
  </si>
  <si>
    <t>617-315-9733</t>
  </si>
  <si>
    <t>Factorial Energy</t>
  </si>
  <si>
    <t>https://factorialenergy.com/</t>
  </si>
  <si>
    <t>Woburn</t>
  </si>
  <si>
    <t>Flex-N-Gate</t>
  </si>
  <si>
    <t>Flex-n-Gate</t>
  </si>
  <si>
    <t>flex-n-gate.com</t>
  </si>
  <si>
    <t>Questionnaire</t>
  </si>
  <si>
    <t>Flexodes, Inc</t>
  </si>
  <si>
    <t>www.flexodesinc.com</t>
  </si>
  <si>
    <t>1046 Hayden Creek Dr</t>
  </si>
  <si>
    <t>Sugar Land</t>
  </si>
  <si>
    <t>281-850-8015</t>
  </si>
  <si>
    <t>Developer of a lithium-sulfur battery technology intended to reduce the environmental impact of discarded batteries. The company's technology utilizes carbon nanotube (CNT) foam architecture to tackle crucial challenges in both cathode and anode to achieve a high cell-level energy density by increasing the areal loading of sulfur, enabling clients to reduce their carbon footprint.</t>
  </si>
  <si>
    <t>Flux Power, Inc.</t>
  </si>
  <si>
    <t>www.fluxpower.com</t>
  </si>
  <si>
    <t>2685 S Melrose</t>
  </si>
  <si>
    <t>Vista</t>
  </si>
  <si>
    <t>877-505-3589</t>
  </si>
  <si>
    <t>https://www.yahoo.com/now/flux-power-launches-high-capacity-123100640.html</t>
  </si>
  <si>
    <t>Flux Power Holdings Inc designs, develops and sells rechargeable advanced lithium-ion batteries for industrial uses, including UL 2771 listed lithium-ion LiFT Pack forklift batteries. It offers a high power battery cell management system(BMS). The company's BMS provides three functions to its battery systems which include Cell Balancing, Monitoring and Error Reporting.</t>
  </si>
  <si>
    <t>Ford</t>
  </si>
  <si>
    <t>www.ford.com</t>
  </si>
  <si>
    <t> 38069</t>
  </si>
  <si>
    <t>Dearborn</t>
  </si>
  <si>
    <t>https://www.kentucky.com/news/state/kentucky/article254556442.html</t>
  </si>
  <si>
    <t>Ford Motor Company</t>
  </si>
  <si>
    <t>Rawsonville Components Plant</t>
  </si>
  <si>
    <t>corporate.ford.com</t>
  </si>
  <si>
    <t>10300 Textile Road</t>
  </si>
  <si>
    <t>Ypsilanti</t>
  </si>
  <si>
    <t>734-484-8626</t>
  </si>
  <si>
    <t>Deadborn</t>
  </si>
  <si>
    <t>EV Battery Supply Chain Analysis</t>
  </si>
  <si>
    <t>Assembles PHEV and FHEV battery packs for Ford</t>
  </si>
  <si>
    <t>General Motors (GM) Subsystems Manufacturing</t>
  </si>
  <si>
    <t>Brownstown Battery</t>
  </si>
  <si>
    <t>gm.com</t>
  </si>
  <si>
    <t>20001 Brownstown Center Dr.</t>
  </si>
  <si>
    <t>Brownstown Charter Twp</t>
  </si>
  <si>
    <t>`48183</t>
  </si>
  <si>
    <t>313-972-6178</t>
  </si>
  <si>
    <t>General Motors</t>
  </si>
  <si>
    <t>Detroit</t>
  </si>
  <si>
    <t>https://media.gm.com/media/us/en/gm/company_info/facilities/battery-assembly/brownstown.html; https://media.chevrolet.com/media/us/en/chevrolet/news.detail.html/content/Pages/news/us/en/2016/Jan/naias/chevy/0111-bolt-du.html</t>
  </si>
  <si>
    <t>Assembles battery packs for the Chevy Bolt EV</t>
  </si>
  <si>
    <t>Global Battery Solutions</t>
  </si>
  <si>
    <t>globalbatterysolutions.com</t>
  </si>
  <si>
    <t>581 Ottawa Avenue, Suite 100</t>
  </si>
  <si>
    <t>616-392-6911</t>
  </si>
  <si>
    <t>Questionnaire; globalbatterysolutions.com</t>
  </si>
  <si>
    <t>GS Yuasa Lithium Power, Inc.</t>
  </si>
  <si>
    <t>GS Yuasa Lithium Power</t>
  </si>
  <si>
    <t>gsyuasa-lp.com</t>
  </si>
  <si>
    <t>1150 Northmeadow Parkway, Suite 118</t>
  </si>
  <si>
    <t>Roswell</t>
  </si>
  <si>
    <t>888-479-8272</t>
  </si>
  <si>
    <t>GS Yuasa</t>
  </si>
  <si>
    <t>gsyuasa.com</t>
  </si>
  <si>
    <t>Kyoto</t>
  </si>
  <si>
    <t>gsyuasa.com; Questionnaire</t>
  </si>
  <si>
    <t>Highpower International Inc.</t>
  </si>
  <si>
    <t>www.highpowertech.com</t>
  </si>
  <si>
    <t>800 W. El Camino Real, Suite 180</t>
  </si>
  <si>
    <t>Montain View</t>
  </si>
  <si>
    <t>844-948-3076</t>
  </si>
  <si>
    <t>https://www.highpowertech.com/</t>
  </si>
  <si>
    <t>Shenzhen</t>
  </si>
  <si>
    <t xml:space="preserve"> Guangdang</t>
  </si>
  <si>
    <t>https://www.highpowertech.com/li-ion-li-polymer-rechargeable-batteries</t>
  </si>
  <si>
    <t>Wh/Yr</t>
  </si>
  <si>
    <t>HYLIION</t>
  </si>
  <si>
    <t>hyliion.com</t>
  </si>
  <si>
    <t>1202 BMC Drive, Suite 100</t>
  </si>
  <si>
    <t>Cedar Park</t>
  </si>
  <si>
    <t>833-495-4466</t>
  </si>
  <si>
    <t>Liquid cooling</t>
  </si>
  <si>
    <t>Indie Power Systems</t>
  </si>
  <si>
    <t>BMS</t>
  </si>
  <si>
    <t>indiepowersystems.com</t>
  </si>
  <si>
    <t>1701 Summit Ave. Suite 2</t>
  </si>
  <si>
    <t>317-650-3627</t>
  </si>
  <si>
    <t>indiepowersystems.com; Questionnaire</t>
  </si>
  <si>
    <t>Proprietary BMS systems</t>
  </si>
  <si>
    <t>Inventus Power</t>
  </si>
  <si>
    <t xml:space="preserve">Woodridge IL Facility </t>
  </si>
  <si>
    <t>inventuspower.com</t>
  </si>
  <si>
    <t>1200 Internationale Parkway</t>
  </si>
  <si>
    <t>Woodridge</t>
  </si>
  <si>
    <t>877-423-4242</t>
  </si>
  <si>
    <t>Questionnaire; inventuspower.com</t>
  </si>
  <si>
    <t>Kautex</t>
  </si>
  <si>
    <t xml:space="preserve">www.kautex.com </t>
  </si>
  <si>
    <t>750 Stevenson Hwy #200</t>
  </si>
  <si>
    <t>Troy</t>
  </si>
  <si>
    <t>248-616-5100</t>
  </si>
  <si>
    <t>https://www.kautex.com</t>
  </si>
  <si>
    <t>Kautexstrasse</t>
  </si>
  <si>
    <t>Bonn</t>
  </si>
  <si>
    <t>Latent Heat Solutions, LLC</t>
  </si>
  <si>
    <t>lhsmaterials.com</t>
  </si>
  <si>
    <t>831 Pine Ridge Road</t>
  </si>
  <si>
    <t>Golden</t>
  </si>
  <si>
    <t>303-581-0801</t>
  </si>
  <si>
    <t>CAVU Group</t>
  </si>
  <si>
    <t>internationalbatteryseminar.com; lhsmaterials.com; Questionnaire</t>
  </si>
  <si>
    <t>2400 East River Road</t>
  </si>
  <si>
    <t>Moraine</t>
  </si>
  <si>
    <t>Questionnaire; lhsmaterials.com</t>
  </si>
  <si>
    <t>Makes cooling fluid and heat exchangers for battery packs; workforce range: 5-10</t>
  </si>
  <si>
    <t>https://www.azfamily.com/2022/04/12/300-acres-queen-creek-could-be-new-site-an-lg-battery-plant/; https://www.just-auto.com/news/lges-reconsiders-ev-battery-plant-in-arizona/; BNEF Interactive Datasets Cell Manufacturing</t>
  </si>
  <si>
    <t>https://www.forbes.com/sites/samabuelsamid/2021/03/11/lg-chem-commits-45b-to-expand-ev-battery-production-capacity-in-us-by-70-gwh/?sh=47842698a026; Questionnaire; https://www.michiganbusiness.org/press-releases/2022/03/whitmer-announces-1200-new-jobs-from-lg-energy-solutions-$1.7-billion-investment-expansion-holland/#:~:text=The%20company%20has%20had%20a,has%201%2C495%20employees%20in%20Michigan.</t>
  </si>
  <si>
    <t>35 GWh will be operational in 2023; other plants in MI up to 110 MWh</t>
  </si>
  <si>
    <t>GWh</t>
  </si>
  <si>
    <t>Lilac Solutions, Inc.</t>
  </si>
  <si>
    <t>www.lilacsolutions.com</t>
  </si>
  <si>
    <t>1731 POPLAR STREET</t>
  </si>
  <si>
    <t>LION Electric</t>
  </si>
  <si>
    <t>thelionelectric.com</t>
  </si>
  <si>
    <t>450-432-5466</t>
  </si>
  <si>
    <t>https://thelionelectric.com/en</t>
  </si>
  <si>
    <t>Lithion Battery</t>
  </si>
  <si>
    <t>7375 Commercial Way, Suite 150</t>
  </si>
  <si>
    <t>Not sure the Henderson plant has been constructed yet.  It will make LFP batteries and packs.</t>
  </si>
  <si>
    <t>2590 Oakmont Drive, Suite 310</t>
  </si>
  <si>
    <t>Round Rock</t>
  </si>
  <si>
    <t>512-527-2999</t>
  </si>
  <si>
    <t>Custom packs for a variety of industries; May not manufacture here</t>
  </si>
  <si>
    <t>Aved  Electronics</t>
  </si>
  <si>
    <t>95 Billerica Ave</t>
  </si>
  <si>
    <t>North Billerica</t>
  </si>
  <si>
    <t>0.1862</t>
  </si>
  <si>
    <t>Many not manufacture here</t>
  </si>
  <si>
    <t xml:space="preserve">Lockheed Martin </t>
  </si>
  <si>
    <t>Lockheed Martin Energy</t>
  </si>
  <si>
    <t>lockheedmartin.com</t>
  </si>
  <si>
    <t>1902 W Freeway St</t>
  </si>
  <si>
    <t>Grand Prairie</t>
  </si>
  <si>
    <t>617-374-3797</t>
  </si>
  <si>
    <t>Lockheed Martin</t>
  </si>
  <si>
    <t>Bethesda</t>
  </si>
  <si>
    <t>MD</t>
  </si>
  <si>
    <t>GridStar entergy storage systems</t>
  </si>
  <si>
    <t>Lyten</t>
  </si>
  <si>
    <t xml:space="preserve">www.lyten.com </t>
  </si>
  <si>
    <t>145 Baytech Dr</t>
  </si>
  <si>
    <t>(408)940-9298</t>
  </si>
  <si>
    <t>37.4223°</t>
  </si>
  <si>
    <t>https://lyten.com/</t>
  </si>
  <si>
    <t>Magna Electric Vehicle Structures</t>
  </si>
  <si>
    <t>magna.com</t>
  </si>
  <si>
    <t>St. Clair</t>
  </si>
  <si>
    <t>Magna International Inc.</t>
  </si>
  <si>
    <t>Magnis</t>
  </si>
  <si>
    <t>www.im3ny.com</t>
  </si>
  <si>
    <t>1093 Clark St</t>
  </si>
  <si>
    <t>‪(607) 398-0618</t>
  </si>
  <si>
    <t>https://www.linkedin.com/company/im3ny</t>
  </si>
  <si>
    <t>Morgan Advanced Materials</t>
  </si>
  <si>
    <t>Girard</t>
  </si>
  <si>
    <t>https://www.morganthermalceramics.com/en-gb/industries/battery-safety/</t>
  </si>
  <si>
    <t>115 East Mound</t>
  </si>
  <si>
    <t>217-627-2101</t>
  </si>
  <si>
    <t>morganadvancedmaterials.com</t>
  </si>
  <si>
    <t>Berkshire</t>
  </si>
  <si>
    <t>Emporia</t>
  </si>
  <si>
    <t>221 Weaver St</t>
  </si>
  <si>
    <t>KS</t>
  </si>
  <si>
    <t>620-343-2308</t>
  </si>
  <si>
    <t>Augusta</t>
  </si>
  <si>
    <t>2102 Old Savannah Road</t>
  </si>
  <si>
    <t>706-796-4200</t>
  </si>
  <si>
    <t>Elkhart</t>
  </si>
  <si>
    <t>2730 Industrial Parkway</t>
  </si>
  <si>
    <t>Nanoramic Laboratories</t>
  </si>
  <si>
    <t>nanoramic.com</t>
  </si>
  <si>
    <t>21 Drydock Ave</t>
  </si>
  <si>
    <t>Boston</t>
  </si>
  <si>
    <t>02210</t>
  </si>
  <si>
    <t>857-403-6031</t>
  </si>
  <si>
    <t>internationalbatteryseminar.com; nanoramic.com; dnb.com</t>
  </si>
  <si>
    <t>Makes thermal interface materials (Thermexit pads) used in some battery packs</t>
  </si>
  <si>
    <t>Navitas Systems Jackson Facility</t>
  </si>
  <si>
    <t>5949 Jackson Road</t>
  </si>
  <si>
    <t>Nuvation Energy</t>
  </si>
  <si>
    <t>nuvationenergy.com</t>
  </si>
  <si>
    <t>40 Bathurst Drive</t>
  </si>
  <si>
    <t>Waterloo</t>
  </si>
  <si>
    <t>N2V 1V6</t>
  </si>
  <si>
    <t>519-746-2304</t>
  </si>
  <si>
    <t>Nuvation Engineering</t>
  </si>
  <si>
    <t>nuvation.com</t>
  </si>
  <si>
    <t>Sunnyvale</t>
  </si>
  <si>
    <t>nuvationenergy.com; Questionnaire</t>
  </si>
  <si>
    <t>Also have engineering design services.</t>
  </si>
  <si>
    <t>Octillion Power Systems, LLC</t>
  </si>
  <si>
    <t>www.octillion.us</t>
  </si>
  <si>
    <t>860 Harbour Way S, Ste C</t>
  </si>
  <si>
    <t>510-589-1156</t>
  </si>
  <si>
    <t>https://www.greencarcongress.com/2021/08/20210820-octillion.html#:~:text=Globally%2C%20Octillion%20has%20more%20than,(GWh)%20of%20production%20capacity.</t>
  </si>
  <si>
    <t>Manufacturer of electric vehicle battery products intended to focus on designing and building lithium-ion battery systems for electric cars, trucks, and buses. The company's products undergo a robust design process, including extensive thermal modeling, fully integrated battery management systems, and standardized production processes that offer a customized package service, enabling industries to get simple and rapid access to truly state-of-the-art energy storage systems.</t>
  </si>
  <si>
    <t>Our Next Energy, Inc.</t>
  </si>
  <si>
    <t>www.one.ai</t>
  </si>
  <si>
    <t>https://www.prnewswire.com/news-releases/battery-startup-our-next-energy-one-closes-series-a-led-by-breakthrough-energy-ventures-301400984.html</t>
  </si>
  <si>
    <t>Developer of transformative battery technology intended to significantly improve range while lowering the cost of batteries and electric propulsion systems. The company uses machine learning and artificial intelligence to improve the life and safety of high-energy-density batteries and offers long-lasting power solutions enabling OEMs (Original Equipment Manufacturers) to reach the market range expectations.</t>
  </si>
  <si>
    <t>Paladin Power Inc.</t>
  </si>
  <si>
    <t>paladinpower.com</t>
  </si>
  <si>
    <t>44758 Corte Morelia</t>
  </si>
  <si>
    <t>Temecula</t>
  </si>
  <si>
    <t>951-468-1248</t>
  </si>
  <si>
    <t>paladinpower.com; https://www.dnb.com/business-directory/company-profiles.paladin_power_inc.cc7fb43b1a0f9f4a58c417e5065dc68d.html</t>
  </si>
  <si>
    <t>Designs and manufactures LFP racks, known as Stackbatt for residential, commercial, aerospace and automotive applications</t>
  </si>
  <si>
    <t>Parker LORD</t>
  </si>
  <si>
    <t>Parker LORD Indianapolis</t>
  </si>
  <si>
    <t>lord.com</t>
  </si>
  <si>
    <t>5101 E 65th St</t>
  </si>
  <si>
    <t>877-275-5673</t>
  </si>
  <si>
    <t>Lord Corporation</t>
  </si>
  <si>
    <t xml:space="preserve">Cary </t>
  </si>
  <si>
    <t>Thermal interphase materials</t>
  </si>
  <si>
    <t xml:space="preserve">Polyplus Battery </t>
  </si>
  <si>
    <t>www.polyplus.com</t>
  </si>
  <si>
    <t>2424 6th St</t>
  </si>
  <si>
    <t>Berkeley</t>
  </si>
  <si>
    <t>510.841.7242</t>
  </si>
  <si>
    <t>https://www.polyplus-transfection.com/?highlight=mirna+mimics&amp;hilite=mirna%2Cmimics#:~:text=for%20the%20development%20of%20a,200%20L%20to%202%2C000%20L.</t>
  </si>
  <si>
    <t>L/Yr</t>
  </si>
  <si>
    <t>ProTechnologies, Inc.</t>
  </si>
  <si>
    <t>protechnologies.com</t>
  </si>
  <si>
    <t>331 Shelleybrook Dr.</t>
  </si>
  <si>
    <t>Pilot Mountain</t>
  </si>
  <si>
    <t>800-333-1375</t>
  </si>
  <si>
    <t>ProTechnolgoies, Inc.</t>
  </si>
  <si>
    <t>Thomasnet: Battery Packs / manufacturers; protechnologies.com</t>
  </si>
  <si>
    <t>Custom battery packs using a variety of cell chemistries; Workforce Range: 10-49</t>
  </si>
  <si>
    <t>Proterra</t>
  </si>
  <si>
    <t>West Coast Manufacturing Facility</t>
  </si>
  <si>
    <t>proterra.com</t>
  </si>
  <si>
    <t>383 Cheryl Lane</t>
  </si>
  <si>
    <t>City of Industry</t>
  </si>
  <si>
    <t>864-438-0000</t>
  </si>
  <si>
    <t>Burlingame</t>
  </si>
  <si>
    <t>proterra.com; dnb.com</t>
  </si>
  <si>
    <t>Packs designed for heavy Evs; 709 employees across all sites split between the facilities</t>
  </si>
  <si>
    <t>East Coast Manufacturing Facility</t>
  </si>
  <si>
    <t>1 Whitlee Ct.</t>
  </si>
  <si>
    <t>Greenville</t>
  </si>
  <si>
    <t>709 employees across all sites split between the facilities</t>
  </si>
  <si>
    <t>Rivian</t>
  </si>
  <si>
    <t>https://rivian.com/</t>
  </si>
  <si>
    <t>Technology Square, 75 5th Street N</t>
  </si>
  <si>
    <t>Atlanta</t>
  </si>
  <si>
    <t>(888) RIVIAN1</t>
  </si>
  <si>
    <t>Irivine</t>
  </si>
  <si>
    <t>833-467-2237</t>
  </si>
  <si>
    <t>Saft America, Inc.</t>
  </si>
  <si>
    <t>13575 Waterworks St.</t>
  </si>
  <si>
    <t>Questionnaire; Thomasnet: Battery Packs / manufacturers; jaxdailyrecord.com/article/saft-says-its-cutting-63-jobs-at-west-jacksonville-factory</t>
  </si>
  <si>
    <t>Expansion capability to 114 MWh/yr;  Production number is for all activities at the plant - cell and module production. Facility has been operating for 10 years producing LIBs, modules, and battery systems for a variety of markets, including mobility, energy storage and telecom.</t>
  </si>
  <si>
    <t>MW</t>
  </si>
  <si>
    <t>Cockeysville</t>
  </si>
  <si>
    <t>711 Gil Harbin Industrial Blvd</t>
  </si>
  <si>
    <t>Valdosta</t>
  </si>
  <si>
    <t>229-247-2331</t>
  </si>
  <si>
    <t>Thomasnet: Battery Packs / manufacturers; dnb.com/business-directory/company-profiles.saft_america_inc.</t>
  </si>
  <si>
    <t>Battery modules for space applications; Expansion capability to 13 MWh/yr; Manufacture of large-format cylindrical, prismatic and pouch cells with NMC, NCA, LTO, LCO, LMO, and LFP chemistry.  Design, development and R&amp;D located here as well.</t>
  </si>
  <si>
    <t>Valdese</t>
  </si>
  <si>
    <t>313 Crescent St.</t>
  </si>
  <si>
    <t>828-874-4111</t>
  </si>
  <si>
    <t>Questionnaire; Thomasnet: Battery Packs / manufacturers;</t>
  </si>
  <si>
    <t>samsungsdi.com; https://www.buzzfile.com/business/Samsung-Sdi-America,-Inc.-408-544-4470</t>
  </si>
  <si>
    <t>PHEV &amp; HEV battery modules</t>
  </si>
  <si>
    <t>Battery packs for EV's</t>
  </si>
  <si>
    <t>Senior Flexonics</t>
  </si>
  <si>
    <t>seniorflexonics.com</t>
  </si>
  <si>
    <t>300 East Devon Ave.</t>
  </si>
  <si>
    <t>Bartlett</t>
  </si>
  <si>
    <t>630-837-1811</t>
  </si>
  <si>
    <t>seniorflexonicsusa.com</t>
  </si>
  <si>
    <t>seniorflexonicsusa.com;  https://www.zoominfo.com/pic/senior-flexonics-inc/344427191</t>
  </si>
  <si>
    <t>Cold plates for EV battery packs</t>
  </si>
  <si>
    <t>La Angostura 1ra Etapa</t>
  </si>
  <si>
    <t>Saltillo</t>
  </si>
  <si>
    <t>Coahuila</t>
  </si>
  <si>
    <t>sglcarbon.com; https://www.buzzfile.com/business/S-G-L-Carbon-828-437-3221</t>
  </si>
  <si>
    <t>Graphite-based thermal management systems</t>
  </si>
  <si>
    <t>Simpliphi Power, Inc.</t>
  </si>
  <si>
    <t>simpliphipower.com</t>
  </si>
  <si>
    <t>3100 Camino Del Sol</t>
  </si>
  <si>
    <t>Oxnard</t>
  </si>
  <si>
    <t>805-640-6700</t>
  </si>
  <si>
    <t>Thomasnet: Battery Packs / manufacturers; simpliphipower.com; https://craft.co/simpliphi-power</t>
  </si>
  <si>
    <t>Racks for commercial or residential use</t>
  </si>
  <si>
    <t>LFP packs with integrated BMS</t>
  </si>
  <si>
    <t>Soelect, Inc.</t>
  </si>
  <si>
    <t>www.soelect.com</t>
  </si>
  <si>
    <t>4355 Federal Dr</t>
  </si>
  <si>
    <t>Greensboro</t>
  </si>
  <si>
    <t>3365008686</t>
  </si>
  <si>
    <t>https://www.bizjournals.com/triad/inno/stories/awards/2022/07/15/inno-fire-2022-soelect.html</t>
  </si>
  <si>
    <t>Developer of advanced solid-state battery components designed to power the next generation of electric vehicles, power tools, and mobile electronics. The company's platform offers LiXTM (Lithium X/Cu) anode technology and a solid-state electrolyte platform for high energy density and batteries, enabling portable electronics, drones, aircraft, space, and any defense tactical weapons manufacturers to get cheaper and more efficient battery products compared to the lithium-ion batteries.</t>
  </si>
  <si>
    <t>Sparkz Inc.</t>
  </si>
  <si>
    <t>www.sparkz.energy</t>
  </si>
  <si>
    <t>5625 Brisa St</t>
  </si>
  <si>
    <t>Livermore</t>
  </si>
  <si>
    <t>(510) 789-3410</t>
  </si>
  <si>
    <t>https://www.wdtv.com/2022/04/15/major-battery-manufacturer-sparkz-could-bring-hundreds-jobs-north-central-west-virginia/</t>
  </si>
  <si>
    <t>stellantis.com</t>
  </si>
  <si>
    <t>TE Connectivity</t>
  </si>
  <si>
    <t>Empalme Automotive Plant</t>
  </si>
  <si>
    <t>te.com</t>
  </si>
  <si>
    <t>969 Guad_Nog KM2</t>
  </si>
  <si>
    <t>Empalme</t>
  </si>
  <si>
    <t>52-622-2254200</t>
  </si>
  <si>
    <t>TE.com</t>
  </si>
  <si>
    <t>Berwyn</t>
  </si>
  <si>
    <t>Questionnaire; te.com</t>
  </si>
  <si>
    <t>Components and subsystems to support battery connectivity and protection</t>
  </si>
  <si>
    <t>Hemosillo Automotive Plant</t>
  </si>
  <si>
    <t>Blvd, Industrial Norte #23Y</t>
  </si>
  <si>
    <t>Hermosillo</t>
  </si>
  <si>
    <t>52-662-500-3600</t>
  </si>
  <si>
    <t>Greensboro Automotive Plant</t>
  </si>
  <si>
    <t>8000 Piedmont Triad Pkwy</t>
  </si>
  <si>
    <t>336-664-7000</t>
  </si>
  <si>
    <t>Tenergy Corp</t>
  </si>
  <si>
    <t>tenergy.com</t>
  </si>
  <si>
    <t>436 Kato Terrace</t>
  </si>
  <si>
    <t>510-687-0388</t>
  </si>
  <si>
    <t>Thomasnet: Battery Packs / manufacturers; tenergy.com</t>
  </si>
  <si>
    <t>LV packs; Workforce Range:  50-99</t>
  </si>
  <si>
    <t>Gigafactory 1</t>
  </si>
  <si>
    <t>650-681-5000</t>
  </si>
  <si>
    <t>Tesla Motors, Inc.</t>
  </si>
  <si>
    <t>https://www.usitc.gov/publications/332/journals/the_supply_chain_for_electric_vehicle_batteries.pdf; tesla.com/gigafactory</t>
  </si>
  <si>
    <t>Packs for Tesla Model 3's; 20 GWh production in mid-2018 at about 30% construction completed. Construction expected to be complete by the end of 2021.</t>
  </si>
  <si>
    <t>TNR Technical, Inc.</t>
  </si>
  <si>
    <t>TNR Technical</t>
  </si>
  <si>
    <t>tnrtechnical.com</t>
  </si>
  <si>
    <t>301 Central Park Drive</t>
  </si>
  <si>
    <t>Sanford</t>
  </si>
  <si>
    <t>800-346-0601</t>
  </si>
  <si>
    <t>Custom LV battery packs; Workforce Range: 10-49</t>
  </si>
  <si>
    <t>Trojan Battery Company, LLC</t>
  </si>
  <si>
    <t>www.trojanbattery.com</t>
  </si>
  <si>
    <t>12380 Clark Street</t>
  </si>
  <si>
    <t>562-236-3000</t>
  </si>
  <si>
    <t>https://www.trojanbattery.com/corporate-overview/</t>
  </si>
  <si>
    <t>Manufacturer of deep-cycle batteries. The company manufactures deep-cycle batteries for various applications, including golf and utility vehicles, floor machines, aerial work platforms, transportation, marine vessels, recreational vehicles, neighborhood electric vehicles and renewable energy systems, providing companies with environmentally friendly vehicle batteries.</t>
  </si>
  <si>
    <t>Volts</t>
  </si>
  <si>
    <t>UgoWork</t>
  </si>
  <si>
    <t>ugowork.com</t>
  </si>
  <si>
    <t>1065 Lescarbot, Suite 200</t>
  </si>
  <si>
    <t>G1N 1X6</t>
  </si>
  <si>
    <t>866-615-2191</t>
  </si>
  <si>
    <t>Ingeniarts Technologies</t>
  </si>
  <si>
    <t>ugowork.com; Propulsion Quebec</t>
  </si>
  <si>
    <t>Batteries for forklifts</t>
  </si>
  <si>
    <t>Voltronix</t>
  </si>
  <si>
    <t>voltronix.com</t>
  </si>
  <si>
    <t>30225 Tomas</t>
  </si>
  <si>
    <t>Rancho Santa Margarita</t>
  </si>
  <si>
    <t>866-777-2329</t>
  </si>
  <si>
    <t>Advanced Powering Services, Inc.</t>
  </si>
  <si>
    <t>advancedpowering.com</t>
  </si>
  <si>
    <t>BMS; Workforce Range: 50-99</t>
  </si>
  <si>
    <t>Wabtec Corp.</t>
  </si>
  <si>
    <t>wabteccorp.com</t>
  </si>
  <si>
    <t>30 Isabella Street</t>
  </si>
  <si>
    <t>Pittsburgh</t>
  </si>
  <si>
    <t>412-825-1000</t>
  </si>
  <si>
    <t>wabteccorp.com; dnb.com</t>
  </si>
  <si>
    <t>FLXdrive locomotive battery</t>
  </si>
  <si>
    <t>2700 S. Saginaw Rd.</t>
  </si>
  <si>
    <t>XALT Energy</t>
  </si>
  <si>
    <t>xaltenergy.com; Questionnaire; https://www.datanyze.com/companies/xalt-energy/363457532</t>
  </si>
  <si>
    <t>Control Systems</t>
  </si>
  <si>
    <t>BDU</t>
  </si>
  <si>
    <t>xaltenergy.com; Questionnaire; https://www.datanyze.com/companies/xalt-energy/363457532; https://www.linkedin.com/company/xalt-energy#:~:text=With%20nearly%20700%20megawatt%20hours,operation%20to%20meet%20customer%20demand.</t>
  </si>
  <si>
    <t>xaltenergy.com; Questionnaire; https://www.datanyze.com/companies/xalt-energy/363457532; https://www.linkedin.com/company/xalt-energy#:~:text=With%20nearly%20700%20megawatt%20hours,operation%20to%20meet%20customer%20demand; https://www.advancedautobat.com/conferences/previous/AABC-2015/industrial-stationary-energy-storage/session-3-advanced-batteries-for-industrial-applications.html</t>
  </si>
  <si>
    <t>Yotta Energy</t>
  </si>
  <si>
    <t>yottaenergy.com</t>
  </si>
  <si>
    <t>3512B Montopolis Dr</t>
  </si>
  <si>
    <t>512-856-7788</t>
  </si>
  <si>
    <t>yottaenergy.com; dnb.com; https://www.datanyze.com/companies/yotta-energy/461652668</t>
  </si>
  <si>
    <t>Packs connected to PV</t>
  </si>
  <si>
    <t>Zakuro, Inc.</t>
  </si>
  <si>
    <t>www.zakurobattery.com</t>
  </si>
  <si>
    <t xml:space="preserve">333 Jackson Plz Ste 520 </t>
  </si>
  <si>
    <t>(517) 488-6994</t>
  </si>
  <si>
    <t>https://arpa-e.energy.gov/technologies/projects/transitioning-advanced-ceramic-electrolytes-manufacturable-solid-state-ev</t>
  </si>
  <si>
    <t>Developer of solid-state energy storage services intended to eliminate the flammable liquid electrolyte of lithium-ion batteries. The company leverages existing manufacturing capability to lower cost and speed adoption rates, enabling batteries with a lithium metal anode, to increase energy density and remove the possibility of battery fires.</t>
  </si>
  <si>
    <t>Zeus Battery Products</t>
  </si>
  <si>
    <t>zeusbatteryproducts.com</t>
  </si>
  <si>
    <t>191 Covington Dr.</t>
  </si>
  <si>
    <t>Boomingdale</t>
  </si>
  <si>
    <t>877-469-4255</t>
  </si>
  <si>
    <t>Bloomingdale</t>
  </si>
  <si>
    <t>Thomasnet: Battery Packs / manufacturers; zuesbatteryproducts.com</t>
  </si>
  <si>
    <t>LV battery packs; Workforce Range: 50-99</t>
  </si>
  <si>
    <t xml:space="preserve">Admiral Instruments </t>
  </si>
  <si>
    <t>Admiral Instruments HQ</t>
  </si>
  <si>
    <t>Testing Equipment</t>
  </si>
  <si>
    <t>Cell tester</t>
  </si>
  <si>
    <t>admiralinstruments.com</t>
  </si>
  <si>
    <t>2245 W University Dr, Suite 7</t>
  </si>
  <si>
    <t>Tempe</t>
  </si>
  <si>
    <t>480-256-8706</t>
  </si>
  <si>
    <t>Admiral Instruments</t>
  </si>
  <si>
    <t>Battery cell cycler; they also offer potentiometers</t>
  </si>
  <si>
    <t>Arbin Instruments</t>
  </si>
  <si>
    <t>arbin.com</t>
  </si>
  <si>
    <t>762 Peach Creek Cut Off Rd.</t>
  </si>
  <si>
    <t>College Station</t>
  </si>
  <si>
    <t>979-690-2751</t>
  </si>
  <si>
    <t>Mod/Pack tester</t>
  </si>
  <si>
    <t>Automation EZ LLC</t>
  </si>
  <si>
    <t>Manufacturing Equipment</t>
  </si>
  <si>
    <t>Pneumatic</t>
  </si>
  <si>
    <t>automationez.com</t>
  </si>
  <si>
    <t>6910 N. Camino Martin #110</t>
  </si>
  <si>
    <t>Tucson</t>
  </si>
  <si>
    <t>520-400-9496</t>
  </si>
  <si>
    <t>Tuscan</t>
  </si>
  <si>
    <t>Bitrode Corporation</t>
  </si>
  <si>
    <t>bitrode.com</t>
  </si>
  <si>
    <t>9787 Green Park Industrial Drive</t>
  </si>
  <si>
    <t>636-343-6112</t>
  </si>
  <si>
    <t>Sovema Group</t>
  </si>
  <si>
    <t>sovemagroup.com</t>
  </si>
  <si>
    <t>Villafranca di Verona</t>
  </si>
  <si>
    <t>Verona</t>
  </si>
  <si>
    <t>Italy</t>
  </si>
  <si>
    <t>bitrode.com; sovemagroup.com; https://www.zoominfo.com/pic/bitrode-corp/6768030; Questionnaire</t>
  </si>
  <si>
    <t>Black Bros Inc.</t>
  </si>
  <si>
    <t>Coaters</t>
  </si>
  <si>
    <t>blackbros.com</t>
  </si>
  <si>
    <t>1315 Baker Road</t>
  </si>
  <si>
    <t>High Point</t>
  </si>
  <si>
    <t>800-252-2568</t>
  </si>
  <si>
    <t>Mendota</t>
  </si>
  <si>
    <t>blackbros.com; Thomasnet: Battery Equipment</t>
  </si>
  <si>
    <t>Busch Vacuum Solutions</t>
  </si>
  <si>
    <t>Busch LLC</t>
  </si>
  <si>
    <t>Vacuum pumps and/or other vacuum systems</t>
  </si>
  <si>
    <t>buschvacuum.com</t>
  </si>
  <si>
    <t>516 Viking Dr</t>
  </si>
  <si>
    <t>Virginia Beach</t>
  </si>
  <si>
    <t>VA</t>
  </si>
  <si>
    <t>757-463-7800</t>
  </si>
  <si>
    <t>Maulburg</t>
  </si>
  <si>
    <t>Baden-Wurttemberg</t>
  </si>
  <si>
    <t>Questionnaire; https://www.buschvacuum.com/us/en/news-media/busch-celebrates-grand-opening-of-new-service-location-in-pennsylvania.html</t>
  </si>
  <si>
    <t>1100 E. Howard Ln Building 2, Suite 200</t>
  </si>
  <si>
    <t>512-835-0906</t>
  </si>
  <si>
    <t>13205 NE David Cir</t>
  </si>
  <si>
    <t>Portland</t>
  </si>
  <si>
    <t>OR</t>
  </si>
  <si>
    <t>408-782-0800</t>
  </si>
  <si>
    <t>Chroma ATE Inc</t>
  </si>
  <si>
    <t>Cell Cycler, Formation, Cell Validation Tester, Module/Pack tester</t>
  </si>
  <si>
    <t>chromaate.com</t>
  </si>
  <si>
    <t xml:space="preserve">7 Chrysler </t>
  </si>
  <si>
    <t xml:space="preserve">Irvine </t>
  </si>
  <si>
    <t>(949) 421-0355</t>
  </si>
  <si>
    <t>Taoyuan</t>
  </si>
  <si>
    <t>Taiwan</t>
  </si>
  <si>
    <t>Pitchbook, Chrommate.com; https://www.buzzfile.com/business/Chroma-Ate-Inc.-949-421-0355</t>
  </si>
  <si>
    <t>CSM Products, Inc.</t>
  </si>
  <si>
    <t>csm.de/us</t>
  </si>
  <si>
    <t>1920 Opdyke Court, Suite 200</t>
  </si>
  <si>
    <t>248-836-4995</t>
  </si>
  <si>
    <t>CSM Products Inc.</t>
  </si>
  <si>
    <t xml:space="preserve">Auburn Hills </t>
  </si>
  <si>
    <t>csm.de/us; https://www.buzzfile.com/business/CSM-Products,-Inc.-248-836-4995</t>
  </si>
  <si>
    <t>High voltage measuring devices and breakout modules; Moved from ModPack</t>
  </si>
  <si>
    <t>Digatron Power Electronics</t>
  </si>
  <si>
    <t>Slitters</t>
  </si>
  <si>
    <t>digatron.com</t>
  </si>
  <si>
    <t>50 Waterview Drive</t>
  </si>
  <si>
    <t>Shelton</t>
  </si>
  <si>
    <t>203-446-8000</t>
  </si>
  <si>
    <t>Digatron Systems</t>
  </si>
  <si>
    <t>Aachen</t>
  </si>
  <si>
    <t>digatron.com; https://www.datanyze.com/companies/digatron-power-electronics/44091430</t>
  </si>
  <si>
    <t>Stacker</t>
  </si>
  <si>
    <t>Welders</t>
  </si>
  <si>
    <t>Electrolyte fill</t>
  </si>
  <si>
    <t>Winder</t>
  </si>
  <si>
    <t>Formation aging</t>
  </si>
  <si>
    <t>Dürr Megtec</t>
  </si>
  <si>
    <t>Durr Systems Inc.</t>
  </si>
  <si>
    <t>durr-megtec.com</t>
  </si>
  <si>
    <t>830 Prosper Street</t>
  </si>
  <si>
    <t>De Pere</t>
  </si>
  <si>
    <t>920-336-5716</t>
  </si>
  <si>
    <t>durr-megtec.com; Questionnaire; Telecon w/ D. Ventola; https://www.buzzfile.com/business/Durr-Megtec-920-336-5715</t>
  </si>
  <si>
    <t>"coating" machine is actually coating and primary atmospheric drying oven (max 150 C)  prior to calendaring</t>
  </si>
  <si>
    <t>Solvent recovery</t>
  </si>
  <si>
    <t>Manufactures condensers for NMP solvent recovery systems for Durr-Megtec</t>
  </si>
  <si>
    <t>EaglePicher Technologies LLC</t>
  </si>
  <si>
    <t>EaglePicher Technologies</t>
  </si>
  <si>
    <t>Service Equipment</t>
  </si>
  <si>
    <t>Charger</t>
  </si>
  <si>
    <t>1215 W. C Street</t>
  </si>
  <si>
    <t>eaglepicher.com; https://www.biz417.com/companies/corporate/eaglepicher-technologies-joplin-mo/#:~:text=A%20big%20point%20of%20pride,950%20employees%20are%20employed%20there.</t>
  </si>
  <si>
    <t>Also make cells and conducte R&amp;D for aerospace, defense and medical fields; &gt; 900 employees at all locations</t>
  </si>
  <si>
    <t>Edwards Vacuum</t>
  </si>
  <si>
    <t>Edwards Vacuum LLC</t>
  </si>
  <si>
    <t>edwardsvacuum.com</t>
  </si>
  <si>
    <t>6220 NE Century Blvd</t>
  </si>
  <si>
    <t>Hillsboro</t>
  </si>
  <si>
    <t>503-629-2501</t>
  </si>
  <si>
    <t>Atlas Copco</t>
  </si>
  <si>
    <t>https://www.atlascopcogroup.com/en/about-us</t>
  </si>
  <si>
    <t>Nacka</t>
  </si>
  <si>
    <t>Stockholm</t>
  </si>
  <si>
    <t>Sweden</t>
  </si>
  <si>
    <t>edwardsvacuum.com/en;  https://www.hillsboro-oregon.gov/Home/Components/News/News/9960/44; https://www.atlascopcogroup.com/en/about-us</t>
  </si>
  <si>
    <t>This facility primarily supplies the semiconductor industry</t>
  </si>
  <si>
    <t>forgenano.com; https://craft.co/forge-nano; Questionnaire; pitchbook.com; https://craft.co/forge-nano</t>
  </si>
  <si>
    <t>Offer custom equipment, coaters, mixers, etc. capable of atomic layer deposition (ALD) to be used in the front of any regular LIB line</t>
  </si>
  <si>
    <t>Frontier</t>
  </si>
  <si>
    <t>Delta ModTech (Frontier) Corporate HQ and Production</t>
  </si>
  <si>
    <t>frontiercoating.com</t>
  </si>
  <si>
    <t>8445 Bunker Lake Blvd NW</t>
  </si>
  <si>
    <t>Ramsey</t>
  </si>
  <si>
    <t>763-755-7744</t>
  </si>
  <si>
    <t>Delta ModTech</t>
  </si>
  <si>
    <t>deltamodtech.com</t>
  </si>
  <si>
    <t>deltamodtech.com; frontiercoating.com; https://www.linkedin.com/company/delta-industrial-services-inc.</t>
  </si>
  <si>
    <t>Corporate HQ and manufacturing</t>
  </si>
  <si>
    <t>Frontier R&amp;D and Production</t>
  </si>
  <si>
    <t>67 Campbell Road</t>
  </si>
  <si>
    <t>Towanda</t>
  </si>
  <si>
    <t>570-265-2500</t>
  </si>
  <si>
    <t>R&amp;D and manufacturing</t>
  </si>
  <si>
    <t>HED International</t>
  </si>
  <si>
    <t>Ovens</t>
  </si>
  <si>
    <t>hed.com</t>
  </si>
  <si>
    <t>449 Route 31</t>
  </si>
  <si>
    <t>Ringoes</t>
  </si>
  <si>
    <t>609-466-1900</t>
  </si>
  <si>
    <t>hed.com; Thomasnet: Battery Equipment; https://www.zoominfo.com/c/hed-international-inc/46713160; https://www.linkedin.com/company/hed-international-inc.</t>
  </si>
  <si>
    <t>Battery film equipment; No. of Employees &lt;25 or 11-50;</t>
  </si>
  <si>
    <t>Innovative Machine Corp.</t>
  </si>
  <si>
    <t>Calendaring</t>
  </si>
  <si>
    <t>innovativemach.com</t>
  </si>
  <si>
    <t>3959 Valley East Industrial Drive</t>
  </si>
  <si>
    <t>Birmingham</t>
  </si>
  <si>
    <t>205-856-4100</t>
  </si>
  <si>
    <t>innovativemach.com; Thomasnet: Battery Equipment; https://www.zoominfo.com/c/innovative-machine-corporation/137790384</t>
  </si>
  <si>
    <t>205-856-4101</t>
  </si>
  <si>
    <t>Maccor, Inc</t>
  </si>
  <si>
    <t>EV and ES battery testers</t>
  </si>
  <si>
    <t>maccor.com</t>
  </si>
  <si>
    <t>4322 South 49th West Avenue</t>
  </si>
  <si>
    <t>Tulsa</t>
  </si>
  <si>
    <t>OK</t>
  </si>
  <si>
    <t>918-446-1874</t>
  </si>
  <si>
    <t>Maccor, Inc.</t>
  </si>
  <si>
    <t>maccor.com; dnb.com; Questionnaire</t>
  </si>
  <si>
    <t>Marion Process Solutions</t>
  </si>
  <si>
    <t>Mixers</t>
  </si>
  <si>
    <t>marionsolutions.com</t>
  </si>
  <si>
    <t>3575 3rd Ave</t>
  </si>
  <si>
    <t>Marion</t>
  </si>
  <si>
    <t>IA</t>
  </si>
  <si>
    <t>319-377-6371</t>
  </si>
  <si>
    <t>marionsolutions.com; Thomasnet: Battery Equipment</t>
  </si>
  <si>
    <t>Midtronics</t>
  </si>
  <si>
    <t>midtronics.com</t>
  </si>
  <si>
    <t>7000 Monroe St.</t>
  </si>
  <si>
    <t>Willowbrook</t>
  </si>
  <si>
    <t>630-323-2800</t>
  </si>
  <si>
    <t>Midtronics, Inc.</t>
  </si>
  <si>
    <t>midtronics.com; https://craft.co/midtronics; https://www.dnb.com/business-directory/company-profiles.midtronics_inc.9c5fcfe429d863c124e37778ab547de9.html</t>
  </si>
  <si>
    <t>EV/HEV Battery Service Tool</t>
  </si>
  <si>
    <t>Module Balancing</t>
  </si>
  <si>
    <t>MTI Corporation</t>
  </si>
  <si>
    <t>mtixtl.com</t>
  </si>
  <si>
    <t>860 S. 19th Street</t>
  </si>
  <si>
    <t>510-525-3070</t>
  </si>
  <si>
    <t>mtixtl.com; Questionnaire; https://www.buzzfile.com/business/Material-Technology-Intl-510-525-3070</t>
  </si>
  <si>
    <t>Nordson Corp.</t>
  </si>
  <si>
    <t>Process controls</t>
  </si>
  <si>
    <t>nordson.com</t>
  </si>
  <si>
    <t>2747 Loker Avenue West</t>
  </si>
  <si>
    <t>760-431-1919</t>
  </si>
  <si>
    <t>Novonix Battery Testing Services</t>
  </si>
  <si>
    <t xml:space="preserve">	
Novonix Battery Testing Services</t>
  </si>
  <si>
    <t>Battery test system</t>
  </si>
  <si>
    <t>novonix.ca</t>
  </si>
  <si>
    <t xml:space="preserve">1 Research Drive </t>
  </si>
  <si>
    <t>Dartmouth</t>
  </si>
  <si>
    <t>902-449-9121</t>
  </si>
  <si>
    <t>PitchBook, novonix.ca; https://www.canada.ca/en/atlantic-canada-opportunities/news/2022/03/novonix-opens-new-pilot-facility-for-production-of-lithium-ion-battery-materials.html</t>
  </si>
  <si>
    <t>Building a pilot plant for cathode production</t>
  </si>
  <si>
    <t>Nuburu, Inc.</t>
  </si>
  <si>
    <t>Nuburu</t>
  </si>
  <si>
    <t>nuburu.net</t>
  </si>
  <si>
    <t>7442 S. Tucson Way, Suite 130</t>
  </si>
  <si>
    <t>720-767-1400</t>
  </si>
  <si>
    <t>Precision Roll Grinders</t>
  </si>
  <si>
    <t>Grinders</t>
  </si>
  <si>
    <t>precisionrollgrinders.com</t>
  </si>
  <si>
    <t>4000 E. 19th St</t>
  </si>
  <si>
    <t xml:space="preserve">Texarkana </t>
  </si>
  <si>
    <t xml:space="preserve">AR </t>
  </si>
  <si>
    <t>270-295-4990</t>
  </si>
  <si>
    <t>PitchBook, precisionrollgrinders.com; https://www.buzzfile.com/business/Precision-Roll-Grinders,-Inc.-870-216-4000_no:15125553</t>
  </si>
  <si>
    <t>Pred Materials International, Inc.</t>
  </si>
  <si>
    <t>predmaterials.com</t>
  </si>
  <si>
    <t>60 East 42nd Street, Suite 4000</t>
  </si>
  <si>
    <t>New York</t>
  </si>
  <si>
    <t xml:space="preserve">NY </t>
  </si>
  <si>
    <t>917-957-4762</t>
  </si>
  <si>
    <t>Pred Materials International Inc.</t>
  </si>
  <si>
    <t>predmaterials.com; Thomasnet: Battery Equipment</t>
  </si>
  <si>
    <t>mixers.com</t>
  </si>
  <si>
    <t>Hauppauge</t>
  </si>
  <si>
    <t>Schenck Process, LLC</t>
  </si>
  <si>
    <t>PAC 5</t>
  </si>
  <si>
    <t>schenckprocess.com</t>
  </si>
  <si>
    <t>7901 NW 107th Terrace</t>
  </si>
  <si>
    <t>Kansas City</t>
  </si>
  <si>
    <t>816-891-9300</t>
  </si>
  <si>
    <t xml:space="preserve">US </t>
  </si>
  <si>
    <t>Questionnaire; schenkprocess.com; https://www.buzzfile.com/business/Schenck-Process-LLC-816-891-9300</t>
  </si>
  <si>
    <t>Pneumatic conveyors, loss in weight feeders, screeners and classifiers</t>
  </si>
  <si>
    <t>746 E. Milwaukee</t>
  </si>
  <si>
    <t>62-473-2441</t>
  </si>
  <si>
    <t>Questionnaire; schenkprocess.com</t>
  </si>
  <si>
    <t>Feeders</t>
  </si>
  <si>
    <t>Scientific Climate Systems</t>
  </si>
  <si>
    <t xml:space="preserve">Scientific Climate Systems, Ltd. </t>
  </si>
  <si>
    <t>6650 W. Sam Houston Pkwy N, Ste 420</t>
  </si>
  <si>
    <t>844-399-2884</t>
  </si>
  <si>
    <t>Dry Rooms for Li-ion Research/Mfg</t>
  </si>
  <si>
    <t>Sonobond Ultrasonics</t>
  </si>
  <si>
    <t>sonobondultrasonics.com</t>
  </si>
  <si>
    <t>1191 McDermott Drive</t>
  </si>
  <si>
    <t>West Chester</t>
  </si>
  <si>
    <t>610-696-4710</t>
  </si>
  <si>
    <t>Tiegel Manufacturing Co</t>
  </si>
  <si>
    <t>tiegelmfg.com</t>
  </si>
  <si>
    <t>495 Bragato Road</t>
  </si>
  <si>
    <t>San Carlos</t>
  </si>
  <si>
    <t>650-593-7881</t>
  </si>
  <si>
    <t>Tiegel Manufacturing Co.</t>
  </si>
  <si>
    <t>tiegelmfg.com; Thomasnet: Battery Equipment</t>
  </si>
  <si>
    <t>Titan Advanced Energy Solutions</t>
  </si>
  <si>
    <t>titanaes.com</t>
  </si>
  <si>
    <t>35 Congress Street. Suite 2251</t>
  </si>
  <si>
    <t>Salem</t>
  </si>
  <si>
    <t>978-414-5538</t>
  </si>
  <si>
    <t>titanaes.com; https://craft.co/titan-advanced-energy-solutions</t>
  </si>
  <si>
    <t>Testing and/or Certification</t>
  </si>
  <si>
    <t>Testing</t>
  </si>
  <si>
    <t>Mostly a battery distributor, but has production lines for custom order battery packs and battery testing; workforce range: 10-49</t>
  </si>
  <si>
    <t>Airgas, an Air Liquide company</t>
  </si>
  <si>
    <t>Utilities</t>
  </si>
  <si>
    <t>airgas.com</t>
  </si>
  <si>
    <t>259 North Radnor-Chester Road, Suite 100</t>
  </si>
  <si>
    <t>Wayne</t>
  </si>
  <si>
    <t>19807</t>
  </si>
  <si>
    <t>610-687-5253</t>
  </si>
  <si>
    <t>Air Liquide</t>
  </si>
  <si>
    <t>airliquide.com</t>
  </si>
  <si>
    <t>Paris</t>
  </si>
  <si>
    <t>Ile-de-France</t>
  </si>
  <si>
    <t>Questionnaire; Email communication</t>
  </si>
  <si>
    <t>Airgas does not provide manufacturing locations and so location is headquarters.  Airgas is a supplier of key raw materials to all aspects of the battery ecosystem:
•  Bulk and on-site generated gases (Ar, CO2, N2, O2, He )
•  Cylinder gases for laboratories, maintenance operations, etc.
•  Welding consumables for maintenance
•  Personal Protective Equipment (PPE), safety products and plant safety equipment; 18,000 employees, but only a fraction are involved in LIBs</t>
  </si>
  <si>
    <t>American Hyperform, Inc.</t>
  </si>
  <si>
    <t>Consulting</t>
  </si>
  <si>
    <t>Recycling</t>
  </si>
  <si>
    <t>americanhyperform.com</t>
  </si>
  <si>
    <t xml:space="preserve">1830 Columbia Ave. </t>
  </si>
  <si>
    <t>Folcroft</t>
  </si>
  <si>
    <t>215-300-0927</t>
  </si>
  <si>
    <t>Questionnaire; americanhyperform.com; https://www.sbir.gov/node/870095</t>
  </si>
  <si>
    <t>JV of Novis Smith, PhD for recycling process development</t>
  </si>
  <si>
    <t>Toll Manufacturing</t>
  </si>
  <si>
    <t>Toll manufacturing of cells and silicon anode materials</t>
  </si>
  <si>
    <t>And Discover Precision</t>
  </si>
  <si>
    <t>Consulting and Analysis</t>
  </si>
  <si>
    <t>aanddtech.com</t>
  </si>
  <si>
    <t>4622 Runway Blvd.</t>
  </si>
  <si>
    <t>734) 822-9556</t>
  </si>
  <si>
    <t>https://aanddtech.com/applications/itest-battery/</t>
  </si>
  <si>
    <t>Aved Electronics</t>
  </si>
  <si>
    <t>Toll manufacturing of cells and packs</t>
  </si>
  <si>
    <t>01862</t>
  </si>
  <si>
    <t>978-453-6393</t>
  </si>
  <si>
    <t>aved.com; energy.sourceguides.com; https://www.datanyze.com/companies/aved-electronics/3555499</t>
  </si>
  <si>
    <t>Battery Design LLC</t>
  </si>
  <si>
    <t>batdesign.com</t>
  </si>
  <si>
    <t>2277 Delucchi Drive</t>
  </si>
  <si>
    <t>Pleasanton</t>
  </si>
  <si>
    <t>925-895-4080</t>
  </si>
  <si>
    <t>Questionnaire; https://www.govcb.com/government-vendors/profile-SAM00000000001516107-battery-design-llc-Pleasanton-CA.htm; https://www.datanyze.com/companies/battery-design/8523720</t>
  </si>
  <si>
    <t>Consulting on battery design and simulation; Led development of Battery Design Studio that is now owned by Siemens; Website (batdesign.com) is no longer operational</t>
  </si>
  <si>
    <t>Battery Innovation Center, Inc.</t>
  </si>
  <si>
    <t>Manufacturing Process Development, Testing, Technical Consulting</t>
  </si>
  <si>
    <t>bicindiana.com</t>
  </si>
  <si>
    <t>7970 S Energy Dr</t>
  </si>
  <si>
    <t>Newberry</t>
  </si>
  <si>
    <t>812-863-2424</t>
  </si>
  <si>
    <t>bicindiana.com; https://www.allbiz.com/business/battery-innovation-center-inc-812-863-2424</t>
  </si>
  <si>
    <t>Battery MD, Inc.</t>
  </si>
  <si>
    <t>Battery Validation testing: life cycle and characterization</t>
  </si>
  <si>
    <t>batterymd.com</t>
  </si>
  <si>
    <t>5926 Patrol Rd</t>
  </si>
  <si>
    <t>Mc Clellan Park</t>
  </si>
  <si>
    <t>916-641-1807</t>
  </si>
  <si>
    <t>North Highlands</t>
  </si>
  <si>
    <t>batterymd.com; https://www.linkedin.com/company/battery-md</t>
  </si>
  <si>
    <t>Battery and EV/HEV testing; emplyee range: 11-50</t>
  </si>
  <si>
    <t>Belmont Scientific, Inc.</t>
  </si>
  <si>
    <t>Battery safety and other cell testing:  Disassembly, nail penetration and crush testing and xray computed tomography (CT) scanning) among others</t>
  </si>
  <si>
    <t>belmontscientific.com/testing</t>
  </si>
  <si>
    <t>210 Stedman Street, Unit 3</t>
  </si>
  <si>
    <t>Lowell</t>
  </si>
  <si>
    <t>01815</t>
  </si>
  <si>
    <t>617-513-5393</t>
  </si>
  <si>
    <t>belmontscientific.com</t>
  </si>
  <si>
    <t>belmontscientific.com; https://www.linkedin.com/company/belmont-scientific-inc1</t>
  </si>
  <si>
    <t>Contract research and battery safety testing laboratory; Employee range 2-10 (LI)</t>
  </si>
  <si>
    <t>Equipment Service and Repair</t>
  </si>
  <si>
    <t>Battery test equipment servicing</t>
  </si>
  <si>
    <t>Also provides battery test equipment and modeling software</t>
  </si>
  <si>
    <t>Black and Veatch</t>
  </si>
  <si>
    <t>Engineering</t>
  </si>
  <si>
    <t>EPC for BESS facilities; Also provides monitoring and maintenance with long term service agreements</t>
  </si>
  <si>
    <t>bv.com</t>
  </si>
  <si>
    <t>11401 Lamar Ave</t>
  </si>
  <si>
    <t>Overland Park</t>
  </si>
  <si>
    <t>913-458-2000</t>
  </si>
  <si>
    <t>bv.com; Questionnaire</t>
  </si>
  <si>
    <t>Blue Whale Materials</t>
  </si>
  <si>
    <t>Recycling and International logistics</t>
  </si>
  <si>
    <t>bluewhalematerials.com</t>
  </si>
  <si>
    <t>1629 K Street, Suite 300</t>
  </si>
  <si>
    <t>Washington D.C.</t>
  </si>
  <si>
    <t>20006</t>
  </si>
  <si>
    <t>202-596-5523</t>
  </si>
  <si>
    <t xml:space="preserve">bluewhalematerials.com; https://www.buzzfile.com/business/Blue-Whale-Materials-LLC-202-596-5523;  https://www.electrive.com/2022/05/19/blue-whale-materials-bwm-to-build-5-recycling-plants/; </t>
  </si>
  <si>
    <t>Looking to develop domestic process and build a facility; zoominfo put employees &lt;25; LI has 1-10 and lists 5; buzzfile lists 3</t>
  </si>
  <si>
    <t>Brueckner Group USA, Inc</t>
  </si>
  <si>
    <t>Servicing plastic thermoforoming and other equipment</t>
  </si>
  <si>
    <t>brueckner-usa.com/en</t>
  </si>
  <si>
    <t>200 International Drive</t>
  </si>
  <si>
    <t>Portsmouth</t>
  </si>
  <si>
    <t>NH</t>
  </si>
  <si>
    <t>03801</t>
  </si>
  <si>
    <t>603-929-3900</t>
  </si>
  <si>
    <t>Brueckner Group</t>
  </si>
  <si>
    <t>brueckner.com</t>
  </si>
  <si>
    <t>Siegsdorf</t>
  </si>
  <si>
    <t>brueckner.com; brueckner-usa.com; https://www.zoominfo.com/c/brueckner-group-usa-inc/357617117</t>
  </si>
  <si>
    <t>Vacuum equipment service and Repair</t>
  </si>
  <si>
    <t>C4V</t>
  </si>
  <si>
    <t>Logistics</t>
  </si>
  <si>
    <t>chargecccv.com</t>
  </si>
  <si>
    <t xml:space="preserve"> 45 Murray Hill Rd</t>
  </si>
  <si>
    <t>Vestal</t>
  </si>
  <si>
    <t>607-224-2225</t>
  </si>
  <si>
    <t>Questionnaire; https://www.zoominfo.com/c/c4v/477997851; https://www.linkedin.com/company/chargecccv</t>
  </si>
  <si>
    <t>LI lists 22 employees; Zoominfo lists &lt;25</t>
  </si>
  <si>
    <t>Aging analysis and thermal characterization</t>
  </si>
  <si>
    <t>calogysolutions.com; Propulsion Quebec; https://ca.linkedin.com/company/calogysolutions; ZoomInfo has &lt; 25 employees</t>
  </si>
  <si>
    <t>Coulometrics</t>
  </si>
  <si>
    <t>coulometrics.com</t>
  </si>
  <si>
    <t>1086 Duncan Ave</t>
  </si>
  <si>
    <t xml:space="preserve"> Chattanooga</t>
  </si>
  <si>
    <t>423-954-7766</t>
  </si>
  <si>
    <t>coulometrics.com; https://www.linkedin.com/company/coulometrics; https://www.zoominfo.com/c/coulometrics-llc/358190869</t>
  </si>
  <si>
    <t>Offers testing along with R&amp;D; LI lists 8 employees; ZoomInfo lists &lt; 25</t>
  </si>
  <si>
    <t>CSA Group</t>
  </si>
  <si>
    <t>Cell, pack, module, ESS,e-mobility and other battery-powered products testing and certification for North America standards</t>
  </si>
  <si>
    <t>csagroup.org</t>
  </si>
  <si>
    <t>178 Rexdale Blvd.</t>
  </si>
  <si>
    <t>M9W 1R3</t>
  </si>
  <si>
    <t>416-747-4000</t>
  </si>
  <si>
    <t>csagroup.org; https://www.zoominfo.com/pic/csa-group/23088224</t>
  </si>
  <si>
    <t>Has 2198 employees globally and 1778 in N. America</t>
  </si>
  <si>
    <t>Customized Energy Solutions</t>
  </si>
  <si>
    <t>ces-ltd.com</t>
  </si>
  <si>
    <t>1528 Walnut Street, Floor 22</t>
  </si>
  <si>
    <t>Philidelphia</t>
  </si>
  <si>
    <t>215-875-9440</t>
  </si>
  <si>
    <t>ces-ltd.com; https://www.zoominfo.com/c/customized-energy-solutions-ltd/13730244</t>
  </si>
  <si>
    <t>Battery testing</t>
  </si>
  <si>
    <t>50 Waterview Drive #130</t>
  </si>
  <si>
    <t>06484</t>
  </si>
  <si>
    <t>Digatron Power Electronics GmbH</t>
  </si>
  <si>
    <t>EC Power</t>
  </si>
  <si>
    <t>Heavy duty testing or small scale testing' Materials characterization</t>
  </si>
  <si>
    <t>ecpowergroup.com</t>
  </si>
  <si>
    <t>341 Science Park Rd</t>
  </si>
  <si>
    <t>State College</t>
  </si>
  <si>
    <t>814-861-6233</t>
  </si>
  <si>
    <t>ecpowergroup.com; Questionnaire; https://www.datanyze.com/companies/ec-power/355352194</t>
  </si>
  <si>
    <t>e-Cell Secure, LLC</t>
  </si>
  <si>
    <t>Battery logistics (collection, transport and storage systems) with an emphasis on safety; both new and EOL batteries</t>
  </si>
  <si>
    <t>e-cellsecure.com</t>
  </si>
  <si>
    <t>440 Burroughs</t>
  </si>
  <si>
    <t>313-220-8967</t>
  </si>
  <si>
    <t>Questionnaire; e-cellsecure.com; https://www.linkedin.com/company/ecellsecure</t>
  </si>
  <si>
    <t>Battery safety consulting</t>
  </si>
  <si>
    <t>LinkedIn:2-10</t>
  </si>
  <si>
    <t>Eclipse Energy LLC</t>
  </si>
  <si>
    <t>eclipseenergy.us</t>
  </si>
  <si>
    <t>1752 Fields Blvd.</t>
  </si>
  <si>
    <t>Greenfield</t>
  </si>
  <si>
    <t>317-318-9993</t>
  </si>
  <si>
    <t xml:space="preserve">Greenfield </t>
  </si>
  <si>
    <t>eclipseenergy.us; https://www.linkedin.com/company/eclipseenergy</t>
  </si>
  <si>
    <t>Ecobat</t>
  </si>
  <si>
    <t>ecobat.com</t>
  </si>
  <si>
    <t>4828 Calvert St</t>
  </si>
  <si>
    <t>Dallas</t>
  </si>
  <si>
    <t>214-242-0357</t>
  </si>
  <si>
    <t>Ecobat.com</t>
  </si>
  <si>
    <t>rsrtechnolgies.com; https://www.zoominfo.com/c/rsr-technologies-inc/389327219; ecobat.com</t>
  </si>
  <si>
    <t>All subsidiaries were rebranded as Ecobat; also collects, and crushes LIBs. Check if this fits here</t>
  </si>
  <si>
    <t>Electric Applications Incorporated</t>
  </si>
  <si>
    <t xml:space="preserve"> Full range of testing for cells, modules and full battery packs, including certification or customer-specified</t>
  </si>
  <si>
    <t>electric-applications.com</t>
  </si>
  <si>
    <t>1337 E Washington St</t>
  </si>
  <si>
    <t>Phoenix</t>
  </si>
  <si>
    <t>480-448-1346</t>
  </si>
  <si>
    <t>9</t>
  </si>
  <si>
    <t>Electric Applications, Inc.</t>
  </si>
  <si>
    <t>Questionnaire; electric-applications.com; https://www.konaequity.com/company/electric-applications-incorporated-4393406869/</t>
  </si>
  <si>
    <t>General consulting on all aspects of design, manufacturing of packs and cells</t>
  </si>
  <si>
    <t>781-575-0800</t>
  </si>
  <si>
    <t>electrochemsolutions.com; https://www.buzzfile.com/business/Electrochem-Solutions,-Inc.-781-575-0800</t>
  </si>
  <si>
    <t>Makes custom cells and packs for Li-ion; also does consulting and design/development</t>
  </si>
  <si>
    <t>Design and develop custom cells and packs'</t>
  </si>
  <si>
    <t>Energy Assurance</t>
  </si>
  <si>
    <t>energy-assurance.com</t>
  </si>
  <si>
    <t>2350 Centennial Drive</t>
  </si>
  <si>
    <t>Gainesville</t>
  </si>
  <si>
    <t>30504</t>
  </si>
  <si>
    <t>404-954-2054</t>
  </si>
  <si>
    <t>energy-assurance.com; https://pitchbook.com/profiles/company/435164-50#overview</t>
  </si>
  <si>
    <t>Energy Safety Response Group (ESRG)</t>
  </si>
  <si>
    <t>Proprietary battery fire testing and other tests</t>
  </si>
  <si>
    <t>energyresponsegroup.com</t>
  </si>
  <si>
    <t>8350 US Highway 23 North</t>
  </si>
  <si>
    <t>Delaware</t>
  </si>
  <si>
    <t>43015</t>
  </si>
  <si>
    <t>833-723-3377</t>
  </si>
  <si>
    <t>Energy Safety Response Group</t>
  </si>
  <si>
    <t>energyresponsegroup.com; https://www.linkedin.com/company/energy-storage-response-group/</t>
  </si>
  <si>
    <t>LinkedIn: 11-50</t>
  </si>
  <si>
    <t>Safety, commissioning, lifecycle</t>
  </si>
  <si>
    <t>Battery Maintenance</t>
  </si>
  <si>
    <t>2366 Bernville Road</t>
  </si>
  <si>
    <t>19605</t>
  </si>
  <si>
    <t>610-208-1991</t>
  </si>
  <si>
    <t>Epec Engineering Technologies</t>
  </si>
  <si>
    <t>epectec.com</t>
  </si>
  <si>
    <t>176 Samuel Barnet Boulevard</t>
  </si>
  <si>
    <t>New Bedford</t>
  </si>
  <si>
    <t>02745</t>
  </si>
  <si>
    <t>508-995-5171</t>
  </si>
  <si>
    <t>epectec.com; https://www.zoominfo.com/pic/epec-engineered-technologies/13140186</t>
  </si>
  <si>
    <t>Exponent</t>
  </si>
  <si>
    <t>exponent.com</t>
  </si>
  <si>
    <t>149 Commonwealth Drive</t>
  </si>
  <si>
    <t>888-656-EXPO</t>
  </si>
  <si>
    <t xml:space="preserve">Exponent </t>
  </si>
  <si>
    <t>exponent.com; Email; https://www.linkedin.com/company/exponent#:~:text=Our%20staff%20of%20900%20are,is%20certified%20to%20ISO%209001.</t>
  </si>
  <si>
    <t>900 employees in 20 offices in the US and 7 international offices</t>
  </si>
  <si>
    <t xml:space="preserve"> Toll manufacturing of cells and/or ALD on separators, cathodes, anodes, separators or solid electrolyte</t>
  </si>
  <si>
    <t>12300 Grant St.</t>
  </si>
  <si>
    <t>Questionnaire; forgenano.com; https://www.zoominfo.com/pic/forge-nano-inc/398065114</t>
  </si>
  <si>
    <t>Applications engineering support relating to the deployment of specialized lithium-ion cells</t>
  </si>
  <si>
    <t>https://www.gs-yuasa.com/en/</t>
  </si>
  <si>
    <t>gsyuasa.com; Questionnaire; gsyusa-lp.com; https://rocketreach.co/gs-yuasa-lithium-power-profile_b5cc54b9f42e0aa9</t>
  </si>
  <si>
    <t>Guidehouse Insights</t>
  </si>
  <si>
    <t>guidehouseinsights.com</t>
  </si>
  <si>
    <t>1375 Walnut Street, Suite 100</t>
  </si>
  <si>
    <t>Boulder</t>
  </si>
  <si>
    <t>303-997-7609</t>
  </si>
  <si>
    <t xml:space="preserve">Boulder </t>
  </si>
  <si>
    <t>guidehouseinsights.com; https://www.zoominfo.com/c/guidehouse-inc/495875670</t>
  </si>
  <si>
    <t>IHS Markit</t>
  </si>
  <si>
    <t>ihsmarkit.com</t>
  </si>
  <si>
    <t>1300 Connecticut Ave, NW, 8th Floor</t>
  </si>
  <si>
    <t>DC</t>
  </si>
  <si>
    <t>800-447-2273</t>
  </si>
  <si>
    <t>Numerous locations in US, Canada and Mexico.  Washington DC location was selected for illustration</t>
  </si>
  <si>
    <t>Jabil Inc.</t>
  </si>
  <si>
    <t>Many</t>
  </si>
  <si>
    <t>jabil.com</t>
  </si>
  <si>
    <t>888 Executive Center Drive W Suite 200</t>
  </si>
  <si>
    <t>St. Petersburg</t>
  </si>
  <si>
    <t>312-664-1333</t>
  </si>
  <si>
    <t>Jabil, Inc.</t>
  </si>
  <si>
    <t>Numerous contract manufacturing sites in NA and around the world;  Location provided is HQ</t>
  </si>
  <si>
    <t>Johnson Controls</t>
  </si>
  <si>
    <t>johnsoncontrols.com</t>
  </si>
  <si>
    <t>Cork</t>
  </si>
  <si>
    <t>Munster</t>
  </si>
  <si>
    <t>Numerous locations.</t>
  </si>
  <si>
    <t>Koura Global</t>
  </si>
  <si>
    <t>Toll Manufacturing of liquid electrolyte</t>
  </si>
  <si>
    <t>kouraglobal.com</t>
  </si>
  <si>
    <t>4990 B ICI Road</t>
  </si>
  <si>
    <t>San Gabriel</t>
  </si>
  <si>
    <t>LA</t>
  </si>
  <si>
    <t>225-642-0094</t>
  </si>
  <si>
    <t xml:space="preserve">Waltham </t>
  </si>
  <si>
    <t>Questionnaire; https://www.zoominfo.com/pic/koura/482211834</t>
  </si>
  <si>
    <t>Lithium Werks Inc.</t>
  </si>
  <si>
    <t>Product Engineering Group and Applications Engineering Support</t>
  </si>
  <si>
    <t>lithiumwerks.com</t>
  </si>
  <si>
    <t>2590 Oakmont Dr. Suite 410</t>
  </si>
  <si>
    <t>Enschede</t>
  </si>
  <si>
    <t>Overijssel</t>
  </si>
  <si>
    <t>The Netherlands</t>
  </si>
  <si>
    <t>Questionnaire; lithiumwerks.com; https://lithiumwerks.com/?utm_source=zippia</t>
  </si>
  <si>
    <t>Lithium Werks was acquired by Reliance New Energy Limited in March 2022</t>
  </si>
  <si>
    <t>Lux Research Inc.</t>
  </si>
  <si>
    <t>Strategic Consulting (Logistics)</t>
  </si>
  <si>
    <t>luxresearchinc.com</t>
  </si>
  <si>
    <t>100 Franklin Street</t>
  </si>
  <si>
    <t>02110</t>
  </si>
  <si>
    <t>617-502-5300</t>
  </si>
  <si>
    <t>luxresearchinc.com;https://www.zoominfo.com/c/lux-research-inc/72959265</t>
  </si>
  <si>
    <t>135 E 57th Street</t>
  </si>
  <si>
    <t>617-502-5301</t>
  </si>
  <si>
    <t>luxresearchinc.com; https://www.zoominfo.com/c/lux-research-inc/72959265</t>
  </si>
  <si>
    <t>Manz USA Inc</t>
  </si>
  <si>
    <t>Equipment and Automation service support, installation.</t>
  </si>
  <si>
    <t>manz.com</t>
  </si>
  <si>
    <t>376 Dry Bridge Road, B-2</t>
  </si>
  <si>
    <t>North Kingstown</t>
  </si>
  <si>
    <t>02852</t>
  </si>
  <si>
    <t>401-295-2150</t>
  </si>
  <si>
    <t>Manz AG</t>
  </si>
  <si>
    <t>Reutlinger</t>
  </si>
  <si>
    <t>Questionnaire; manz.com; https://www.buzzfile.com/business/Manz-Usa,-Inc.-401-295-2150</t>
  </si>
  <si>
    <t>MaxPower Inc.</t>
  </si>
  <si>
    <t>Testing, toll manufacturing of cells</t>
  </si>
  <si>
    <t>maxpowerinc.com</t>
  </si>
  <si>
    <t>141 Christopher Ln</t>
  </si>
  <si>
    <t>Harleysville</t>
  </si>
  <si>
    <t>215-256-4575</t>
  </si>
  <si>
    <t>Questionnaire; maxpowerinc.com;</t>
  </si>
  <si>
    <t>Website states &gt; 20; estimated at 25</t>
  </si>
  <si>
    <t>Mobile Power Solutions</t>
  </si>
  <si>
    <t>Testing &amp; pack assembly design</t>
  </si>
  <si>
    <t>mobilepowersolutions.com</t>
  </si>
  <si>
    <t>6260 SW Arctic Dr.</t>
  </si>
  <si>
    <t>Beaverton</t>
  </si>
  <si>
    <t>97005</t>
  </si>
  <si>
    <t>503-645-6789</t>
  </si>
  <si>
    <t>mobilepowersolutions.com; https://www.zoominfo.com/c/mobile-power-solutions/59114917</t>
  </si>
  <si>
    <t>National Power Corp.</t>
  </si>
  <si>
    <t>Toll manufacturing of custom packs</t>
  </si>
  <si>
    <t>nationalpower.com</t>
  </si>
  <si>
    <t>4330 W. Belmont Ave.</t>
  </si>
  <si>
    <t>773-685-2662</t>
  </si>
  <si>
    <t>nationalpower.com; https://growjo.com/company/National_Power_Corporation</t>
  </si>
  <si>
    <t>NEI Corporation</t>
  </si>
  <si>
    <t>Fabrication of small quantities of electrode powders</t>
  </si>
  <si>
    <t>neicorporation.com</t>
  </si>
  <si>
    <t>400 Apgar Dr.</t>
  </si>
  <si>
    <t>Somerset</t>
  </si>
  <si>
    <t>08873</t>
  </si>
  <si>
    <t>732-868-3141</t>
  </si>
  <si>
    <t>neicorporation.com; Questionnaire; https://www.buzzfile.com/business/Nei-Corporation-732-868-3141</t>
  </si>
  <si>
    <t>Custom fabrication of anodes, cathodes, cells, etc.  Materials development company</t>
  </si>
  <si>
    <t>Battery characterization and electrochemical testing services</t>
  </si>
  <si>
    <t>NSL Analytical Services</t>
  </si>
  <si>
    <t>Battery Materials Testing</t>
  </si>
  <si>
    <t>nslanalytical.com</t>
  </si>
  <si>
    <t>4535 Renaissance Parkway</t>
  </si>
  <si>
    <t>Cleveland</t>
  </si>
  <si>
    <t>216-475-9000</t>
  </si>
  <si>
    <t>nslanalytical.com; https://www.dnb.com/business-directory/company-profiles.nsl_analytical_services_inc.a2b753277be4c62a17c1eebc702b435e.html#:~:text=Nsl%20Analytical%20Services%2C%20Inc.%20has,million%20in%20sales%20(USD). Questionnaire; https://www.zoominfo.com/c/nsl-analytical-services-inc/28229738</t>
  </si>
  <si>
    <t>Chemical analysis, electrode materials powder characterization, microscopic analysis of components</t>
  </si>
  <si>
    <t>Engineering design services (BESS, other)</t>
  </si>
  <si>
    <t>43.50663796591186, -80.53748532749484</t>
  </si>
  <si>
    <t>nuvation.com; Questionnaire; https://www.datanyze.com/companies/nuvation-research/83248448</t>
  </si>
  <si>
    <t>Employees are for both locations</t>
  </si>
  <si>
    <t>1260 Birchwood Dr</t>
  </si>
  <si>
    <t>408-228-5580</t>
  </si>
  <si>
    <t>PH Matter LLC</t>
  </si>
  <si>
    <t>Toll manufacturing of silicon anode materials</t>
  </si>
  <si>
    <t>phmatter.com</t>
  </si>
  <si>
    <t>6655 Singletree Dr.</t>
  </si>
  <si>
    <t>Columbus</t>
  </si>
  <si>
    <t>614-396-7820</t>
  </si>
  <si>
    <t>phmatter.com; https://www.datanyze.com/companies/ph-matter/355671442</t>
  </si>
  <si>
    <t>Polaris Battery Labs</t>
  </si>
  <si>
    <t>Characterization testing, performance verification, QC testing</t>
  </si>
  <si>
    <t>polarisbatterylabs.com</t>
  </si>
  <si>
    <t>8114 SW Nimbus Avenue</t>
  </si>
  <si>
    <t>971-246-5066</t>
  </si>
  <si>
    <t>polarisbatterylabs.com; Questionnaire; https://www.linkedin.com/company/polaris-battery-labs-llc</t>
  </si>
  <si>
    <t>Process scale up, due diligence, market information</t>
  </si>
  <si>
    <t>Positive Energy</t>
  </si>
  <si>
    <t>positivenergy.us</t>
  </si>
  <si>
    <t>1221 Brickell Avenue, Suite 900</t>
  </si>
  <si>
    <t>Miami</t>
  </si>
  <si>
    <t>33131</t>
  </si>
  <si>
    <t>positivenergy.us; Propulsion Quebec; https://www.zoominfo.com/pic/positivenergy/481516432</t>
  </si>
  <si>
    <t>Renewance</t>
  </si>
  <si>
    <t>End of Life Logistics</t>
  </si>
  <si>
    <t>batterystewardship.com</t>
  </si>
  <si>
    <t>1900 E. Golf Road, Suite 950</t>
  </si>
  <si>
    <t>Schaumburg</t>
  </si>
  <si>
    <t>800-233-5038</t>
  </si>
  <si>
    <t>batterystewardship.com; https://www.buzzfile.com/business/Renewance-Inc.-800-233-5038</t>
  </si>
  <si>
    <t>Ricardo Strategic Consulting</t>
  </si>
  <si>
    <t>Consulting xEV manufacturing</t>
  </si>
  <si>
    <t>ricardo.com</t>
  </si>
  <si>
    <t>40000 Ricardo Drive</t>
  </si>
  <si>
    <t>Van Buren Township</t>
  </si>
  <si>
    <t>734-397-6666</t>
  </si>
  <si>
    <t>Shoreham-by-Sea</t>
  </si>
  <si>
    <t>West Sussex</t>
  </si>
  <si>
    <t>rcs.ricardo.com; ricardo.com; https://www.buzzfile.com/business/Ricardo,-Inc.-734-397-6666</t>
  </si>
  <si>
    <t>Saft America Inc.</t>
  </si>
  <si>
    <t>Thomasnet: Battery Packs / manufacturers; dnb.com/business-directory/company-profiles.saft_america_inc.; https://www.buzzfile.com/business/Transportation-Division-229-245-2872</t>
  </si>
  <si>
    <t>Over 4,000 employees worldwide</t>
  </si>
  <si>
    <t>Sion Power</t>
  </si>
  <si>
    <t>sionpower.com</t>
  </si>
  <si>
    <t>2900 E. Elvira Road</t>
  </si>
  <si>
    <t>Tuscon</t>
  </si>
  <si>
    <t>520-799-7500</t>
  </si>
  <si>
    <t>sionpower.com; https://www.linkedin.com/company/sion-power#:~:text=Headquartered%20in%20Tucson%2C%20Arizona%2C%20Sion,500%20patents%20issued%20and%20pending.</t>
  </si>
  <si>
    <t>Performs testing on their own batteries</t>
  </si>
  <si>
    <t>Southwest Research Institute</t>
  </si>
  <si>
    <t>swri.org</t>
  </si>
  <si>
    <t>4622 Runway Boulevard</t>
  </si>
  <si>
    <t>734-2632813</t>
  </si>
  <si>
    <t>San Antonio</t>
  </si>
  <si>
    <t>swri.org; https://www.linkedin.com/company/southwest-research-institute#:~:text=The%20staff%20numbers%20approximately%203%2C000,engineering%20and%20the%20physical%20sciences.</t>
  </si>
  <si>
    <t>Offers testing for clients integrated into their R&amp;D; 3,000 employees at &gt;10 locations</t>
  </si>
  <si>
    <t>Spiers New Technologies</t>
  </si>
  <si>
    <t>Contract design and manufacturing of non-vehicle systems</t>
  </si>
  <si>
    <t>spiersnewtechnologies.com</t>
  </si>
  <si>
    <t>1500 SE 89th St</t>
  </si>
  <si>
    <t>Oklahoma City</t>
  </si>
  <si>
    <t>405-605-8066</t>
  </si>
  <si>
    <t>Spiers New Technlogies</t>
  </si>
  <si>
    <t>spiersnewtechnologies.com; Kelleher et al 2019; https://oklahoma.gov/ocast/about-ocast/news/snt-8-13-20.html#:~:text=Today%20it%20employs%2070%20people,Street%20just%20east%20of%20I35.</t>
  </si>
  <si>
    <t>Synthio Chemicals</t>
  </si>
  <si>
    <t>Process Development</t>
  </si>
  <si>
    <t>Manufacturing/ Process Development</t>
  </si>
  <si>
    <t>synthiochem.com</t>
  </si>
  <si>
    <t>580 Burbank St, Suite 105</t>
  </si>
  <si>
    <t>Broomfield</t>
  </si>
  <si>
    <t>720-340-3715</t>
  </si>
  <si>
    <t>synthiochem.com; https://www.linkedin.com/company/synthiochemicals</t>
  </si>
  <si>
    <t>Workforce Range:  1-10; Focuses on process development and intensification, especially with ionic liquids; Also consults in IP for ionic liquids</t>
  </si>
  <si>
    <t>UL LLC</t>
  </si>
  <si>
    <t>ul.com</t>
  </si>
  <si>
    <t>1275 Glenlivet Drive</t>
  </si>
  <si>
    <t>Upper Macungie Township</t>
  </si>
  <si>
    <t>Northbrook</t>
  </si>
  <si>
    <t>https://www.mcall.com/business/mc-biz-upper-macungie-underwriters-laboratories-20181112-story.html</t>
  </si>
  <si>
    <t>UL has ~15,000 employees in &gt;100 locations</t>
  </si>
  <si>
    <t>3700 Bay Area Boulevard, Suite 550</t>
  </si>
  <si>
    <t>https://www.buzzfile.com/business/Underwriters-Laboratories-Inc.-281-709-0900</t>
  </si>
  <si>
    <t>Volkswagen</t>
  </si>
  <si>
    <t>volkswagengroupofamerica.com</t>
  </si>
  <si>
    <t>8001 Volkswagen Dr</t>
  </si>
  <si>
    <t>Chattanooga</t>
  </si>
  <si>
    <t>423-826-4201</t>
  </si>
  <si>
    <t>Volkswagen AG</t>
  </si>
  <si>
    <t>volkswagenag.com</t>
  </si>
  <si>
    <t>Wolfsburg</t>
  </si>
  <si>
    <t>Wood Mackenzie Power and Renewables</t>
  </si>
  <si>
    <t>verisk.com</t>
  </si>
  <si>
    <t>One Park Place,Suite 575</t>
  </si>
  <si>
    <t>Annapolis</t>
  </si>
  <si>
    <t>21401</t>
  </si>
  <si>
    <t>443-558-1401</t>
  </si>
  <si>
    <t>Verisk Analytics</t>
  </si>
  <si>
    <t>Jersey City</t>
  </si>
  <si>
    <t>woodmac.com</t>
  </si>
  <si>
    <t>Lafayette City Center, 2nd Floor</t>
  </si>
  <si>
    <t>02111</t>
  </si>
  <si>
    <t>617-500-4257</t>
  </si>
  <si>
    <t>335  8th Avenue SW, Suite 810</t>
  </si>
  <si>
    <t>T2P 1C9</t>
  </si>
  <si>
    <t>587-880-8990</t>
  </si>
  <si>
    <t>5847 San Felipe, 10th Floor, Suite 1000</t>
  </si>
  <si>
    <t>713-470-1600</t>
  </si>
  <si>
    <t>452 Fifth Avenue, 21st Floor</t>
  </si>
  <si>
    <t>212-915-2300</t>
  </si>
  <si>
    <t>2 Bloor Street West, Suite 1902</t>
  </si>
  <si>
    <t>M4W 3E2</t>
  </si>
  <si>
    <t>416-642-6475</t>
  </si>
  <si>
    <t>24 M Technologies</t>
  </si>
  <si>
    <t>Cambridge Facility</t>
  </si>
  <si>
    <t>24-m.com</t>
  </si>
  <si>
    <t>130 Brookline St</t>
  </si>
  <si>
    <t>Cambridge</t>
  </si>
  <si>
    <t>02139</t>
  </si>
  <si>
    <t>617-553-1012</t>
  </si>
  <si>
    <t>6K, Inc.</t>
  </si>
  <si>
    <t>6K, Inc</t>
  </si>
  <si>
    <t>Plasma UniMelt Technology for manufacturing</t>
  </si>
  <si>
    <t>6kinc.com/6k-energy</t>
  </si>
  <si>
    <t>25 Commerce Way</t>
  </si>
  <si>
    <t>North Andover</t>
  </si>
  <si>
    <t>01845</t>
  </si>
  <si>
    <t>978-258-1645</t>
  </si>
  <si>
    <t>6kinc.com</t>
  </si>
  <si>
    <t>6kinc.com; https://www.dnb.com/business-directory/company-profiles.6k_inc.b644c1924edee7ff24d6f97a88f0f2a2.html</t>
  </si>
  <si>
    <t>Materials</t>
  </si>
  <si>
    <t>Cathode powders</t>
  </si>
  <si>
    <t>https://www.6kinc.com/technology/materials-products/</t>
  </si>
  <si>
    <t>Cell Test Center</t>
  </si>
  <si>
    <t>Cell chemistry &amp; manufacturing</t>
  </si>
  <si>
    <t>10 Avenue E</t>
  </si>
  <si>
    <t>Hopkinton</t>
  </si>
  <si>
    <t>617-972-3473</t>
  </si>
  <si>
    <t>Questionnaire;  A123systems.com</t>
  </si>
  <si>
    <t>Research and Development</t>
  </si>
  <si>
    <t>200 West Street</t>
  </si>
  <si>
    <t>Waltham</t>
  </si>
  <si>
    <t>617-778-5700</t>
  </si>
  <si>
    <t>ADA Technologies, Inc</t>
  </si>
  <si>
    <t>Cell Chemistries, process development</t>
  </si>
  <si>
    <t>adatech.com; Questionnaire</t>
  </si>
  <si>
    <t>Advano</t>
  </si>
  <si>
    <t>Silicon Anode</t>
  </si>
  <si>
    <t>advano.io</t>
  </si>
  <si>
    <t>2045 Lakeshore Drive</t>
  </si>
  <si>
    <t>New Orleans</t>
  </si>
  <si>
    <t>415-634-9866</t>
  </si>
  <si>
    <t>advano.io; BNEF: 2020 Battery Startups; crunchbase.com/organization/advano; Pitchbook.com</t>
  </si>
  <si>
    <t>Alionyx Energy Systems</t>
  </si>
  <si>
    <t>alionyx.com</t>
  </si>
  <si>
    <t>425 E. Huntington Dr</t>
  </si>
  <si>
    <t>Monrovia</t>
  </si>
  <si>
    <t>818-292-2157</t>
  </si>
  <si>
    <t>ABS Lake Orion Innovation Center</t>
  </si>
  <si>
    <t>Pack manufacturing</t>
  </si>
  <si>
    <t>3768 S Lapeer Rd</t>
  </si>
  <si>
    <t>248-462-6364</t>
  </si>
  <si>
    <t>Questionnaire; https://www.michigan.gov/whitmer/news/press-releases/2021/10/18/photos-governor-whitmer-joins-american-battery-solutions-at-new-lake-orion-battery-manufacturing-fa#:~:text=ABS%20will%20invest%20more%20than,their%20statewide%20workforce%20by%202023.</t>
  </si>
  <si>
    <t xml:space="preserve">Questionnaire; </t>
  </si>
  <si>
    <t>Amphenol TPI</t>
  </si>
  <si>
    <t>Battery Development</t>
  </si>
  <si>
    <t>Prototype cable assemblies and connectors. Design and new product development for high volume production.</t>
  </si>
  <si>
    <t>2110 Notre Dame Ave, Winnipeg, MB R3H 0K1, Canada</t>
  </si>
  <si>
    <t>MB</t>
  </si>
  <si>
    <t>R3H 0K1</t>
  </si>
  <si>
    <t>204-697-2222</t>
  </si>
  <si>
    <t>Amprius Technologies</t>
  </si>
  <si>
    <t>Silicon nanowire anode</t>
  </si>
  <si>
    <t>amprius.com</t>
  </si>
  <si>
    <t>1180 Page Ave</t>
  </si>
  <si>
    <t>800-425-8803</t>
  </si>
  <si>
    <t>Aqualith Advanced Materials</t>
  </si>
  <si>
    <t xml:space="preserve">Yes </t>
  </si>
  <si>
    <t>Aqualith</t>
  </si>
  <si>
    <t>Electrode materials</t>
  </si>
  <si>
    <t>https://www.aqualith.net/</t>
  </si>
  <si>
    <t>4467 Technology Dr College Park</t>
  </si>
  <si>
    <t>College Park</t>
  </si>
  <si>
    <t>AquaLith</t>
  </si>
  <si>
    <t>www.aqualith.net</t>
  </si>
  <si>
    <t>Arkema King of Prussia R&amp;D</t>
  </si>
  <si>
    <t>900 First Avenue</t>
  </si>
  <si>
    <t>19406</t>
  </si>
  <si>
    <t>610-878-6500</t>
  </si>
  <si>
    <t>Questionnaire; arkema.com</t>
  </si>
  <si>
    <t>R&amp;D, Application Technology Center</t>
  </si>
  <si>
    <t>Cathode Materials</t>
  </si>
  <si>
    <t>23700 Chagrin Blvd</t>
  </si>
  <si>
    <t>Battery Resourcers</t>
  </si>
  <si>
    <t>Worcester Plant</t>
  </si>
  <si>
    <t>NMC Recycling</t>
  </si>
  <si>
    <t>54 Rockdale St</t>
  </si>
  <si>
    <t>Worcester</t>
  </si>
  <si>
    <t>01606</t>
  </si>
  <si>
    <t>Westborough Plant</t>
  </si>
  <si>
    <t>NMC precursor production from recycling</t>
  </si>
  <si>
    <t>133 Flanders Road</t>
  </si>
  <si>
    <t>01581</t>
  </si>
  <si>
    <t>774-530-6377</t>
  </si>
  <si>
    <t>Novi Plant</t>
  </si>
  <si>
    <t>Cabot Business &amp; Technology Center</t>
  </si>
  <si>
    <t>Additives</t>
  </si>
  <si>
    <t>https://www.cabotcorp.com/company/worldwide-locations/north-america/usa-massachusetts-billerica</t>
  </si>
  <si>
    <t>157 Concord Rd</t>
  </si>
  <si>
    <t>Billerica</t>
  </si>
  <si>
    <t>01821</t>
  </si>
  <si>
    <t>978-663-3455</t>
  </si>
  <si>
    <t>Cabot Corp.</t>
  </si>
  <si>
    <t>cabotcorp.com</t>
  </si>
  <si>
    <t>Questionnaire; cabotcorp.com</t>
  </si>
  <si>
    <t>Conductive carbon additives, fumed metal oxides</t>
  </si>
  <si>
    <t>Cadenza Innovation</t>
  </si>
  <si>
    <t>Collaboration Center</t>
  </si>
  <si>
    <t>Develops safer prismatic LIB cells and packs and racks primarily for ESS right now but want to expand to telecon and Evs</t>
  </si>
  <si>
    <t>cadenzainnnovation.com</t>
  </si>
  <si>
    <t>100 Reserve Road, Suite G400</t>
  </si>
  <si>
    <t>Danbury</t>
  </si>
  <si>
    <t>06810</t>
  </si>
  <si>
    <t>203-525-3663</t>
  </si>
  <si>
    <t>Cadenza Innovation Inc.</t>
  </si>
  <si>
    <t>cadenzainnovations.com</t>
  </si>
  <si>
    <t>cadenzainnovations.com; https://www.zoominfo.com/c/cadenza-innovation-inc/395808149</t>
  </si>
  <si>
    <t>License cell technology for ESS; Has a pilot installation in NY with NYSERDA</t>
  </si>
  <si>
    <t>CAMX Power</t>
  </si>
  <si>
    <t>Cathode Development</t>
  </si>
  <si>
    <t>camxpower.com</t>
  </si>
  <si>
    <t>35 Hartwell Ave</t>
  </si>
  <si>
    <t>Lexington</t>
  </si>
  <si>
    <t>02421</t>
  </si>
  <si>
    <t>978-484-5000</t>
  </si>
  <si>
    <t>CAMX Power LLC</t>
  </si>
  <si>
    <t>camxpower.com; https://www.zoominfo.com/c/camx-power-llc/371243985</t>
  </si>
  <si>
    <t>CAMX also has a 50 tpy pilot facility in Rowley, MA; Workforce range &lt; 25; used average</t>
  </si>
  <si>
    <t>Charge CCCV</t>
  </si>
  <si>
    <t>Licenses technologies</t>
  </si>
  <si>
    <t>2226 Center of Excellence</t>
  </si>
  <si>
    <t>Binghamton</t>
  </si>
  <si>
    <t>chargecccv.com; Questionnaire</t>
  </si>
  <si>
    <t>AKA C4V; IP company in LIB composition and manufacture</t>
  </si>
  <si>
    <t>Chemours</t>
  </si>
  <si>
    <t>The Chemours Discovery Hub</t>
  </si>
  <si>
    <t>Binders and other material development</t>
  </si>
  <si>
    <t>chemours.com</t>
  </si>
  <si>
    <t>201 Discovery Blvd.</t>
  </si>
  <si>
    <t>DE</t>
  </si>
  <si>
    <t>19713</t>
  </si>
  <si>
    <t>800-441-9484</t>
  </si>
  <si>
    <t>The Chemours Company</t>
  </si>
  <si>
    <t>chemours.com; https://www.youtube.com/watch?v=T6j7C8FARoU</t>
  </si>
  <si>
    <t>Wilmington</t>
  </si>
  <si>
    <t>Conovate Inc.</t>
  </si>
  <si>
    <t>Anode Chemistry</t>
  </si>
  <si>
    <t>conovateinc.com</t>
  </si>
  <si>
    <t>1408 E. Olive St</t>
  </si>
  <si>
    <t>414-67-5995</t>
  </si>
  <si>
    <t>conovateinc.com; BNEF: 2020 Battery Startups; https://www.buzzfile.com/business/Conovate,-Inc.-414-967-5995</t>
  </si>
  <si>
    <t>Contemporary Amperex Technology USA, Inc</t>
  </si>
  <si>
    <t>Rochester Hills</t>
  </si>
  <si>
    <t>R&amp;D on EV and ES systems</t>
  </si>
  <si>
    <t>www.catlbattery.com</t>
  </si>
  <si>
    <t>2114 Austin Avenue</t>
  </si>
  <si>
    <t>48309</t>
  </si>
  <si>
    <t>248-289-6200</t>
  </si>
  <si>
    <t>Contemporary Amperex Technology</t>
  </si>
  <si>
    <t>catlbattery.com</t>
  </si>
  <si>
    <t>catlbattery.com; https://automotiveoem.com/Contemporary-Amperex-Technology-USA-Inc_2318; https://www.linkedin.com/company/catlusa</t>
  </si>
  <si>
    <t>Workforce range: 11-50; used avarage</t>
  </si>
  <si>
    <t>Cell materials &amp; system design</t>
  </si>
  <si>
    <t>coulometrics.com; Questionnaire; https://www.linkedin.com/company/coulometrics; https://www.zoominfo.com/c/coulometrics-llc/358190869</t>
  </si>
  <si>
    <t>Cuberg</t>
  </si>
  <si>
    <t>Advanced Technology Center</t>
  </si>
  <si>
    <t>Electrode &amp; electrolyte materials</t>
  </si>
  <si>
    <t>cuberg.net</t>
  </si>
  <si>
    <t>1198 65th Street, Suite 170</t>
  </si>
  <si>
    <t>Emeryville</t>
  </si>
  <si>
    <t>Northvolt</t>
  </si>
  <si>
    <t>northvolt.com</t>
  </si>
  <si>
    <t>Uppland</t>
  </si>
  <si>
    <t>cuberg.net; BNEF: 2020 Battery Startups; https://www.owler.com/company/cuberg</t>
  </si>
  <si>
    <t>Cymbet Corp.</t>
  </si>
  <si>
    <t>441 Old Highway 8 NW, Suite 209</t>
  </si>
  <si>
    <t>763-633-1780</t>
  </si>
  <si>
    <t>Daimler - Mercedes-Benz Research &amp; Development North America, Inc.</t>
  </si>
  <si>
    <t>Ann Arbor, MI Mercedes-Benz Research &amp; Development</t>
  </si>
  <si>
    <t>EV Fast Charging</t>
  </si>
  <si>
    <t>3953 Research Park Drive</t>
  </si>
  <si>
    <t>734-997-2001</t>
  </si>
  <si>
    <t>Long Beach, CA Mercedes-Benz Research &amp; Development</t>
  </si>
  <si>
    <t>4035 Via Oro Ave</t>
  </si>
  <si>
    <t>Long Beach</t>
  </si>
  <si>
    <t>Redford, MI  Mercedes-Benz Research &amp; Development</t>
  </si>
  <si>
    <t>Battery Software</t>
  </si>
  <si>
    <t>12120 Telegraph Road</t>
  </si>
  <si>
    <t>Redford Charter Township</t>
  </si>
  <si>
    <t>DNV</t>
  </si>
  <si>
    <t>BEST Test and Commercialization Center</t>
  </si>
  <si>
    <t>Battery testing and development center where companies can test their batteries, modules, packs, systems upt to 2 MW and can test with an ESS and PECO grid connection</t>
  </si>
  <si>
    <t>DNV.com</t>
  </si>
  <si>
    <t>2301 Mount Read Blvd</t>
  </si>
  <si>
    <t>Rochester</t>
  </si>
  <si>
    <t>585-340-4300</t>
  </si>
  <si>
    <t>Oslo</t>
  </si>
  <si>
    <t>Norway</t>
  </si>
  <si>
    <t>https://brandcentral.dnv.com/fileroot/gallery/dnvgl/files/original/488d38b3eae24efca8ccba9c7f62bdea/488d38b3eae24efca8ccba9c7f62bdea_low.pdf?utm_campaign=EN_Publication_Autoresponder_V2_PDF&amp;utm_medium=email&amp;utm_source=Eloqua</t>
  </si>
  <si>
    <t>Pilot RR: 1.5MWh/year. Full FF (2023): 75MWh+/year. Prismatic: 50MWh+/year.</t>
  </si>
  <si>
    <t>Dukosi Ltd</t>
  </si>
  <si>
    <t>Dukosi</t>
  </si>
  <si>
    <t>Safety</t>
  </si>
  <si>
    <t>Battery sensor with wireless communication that improves safety</t>
  </si>
  <si>
    <t>dukosi.com</t>
  </si>
  <si>
    <t>Orion Charter Township</t>
  </si>
  <si>
    <t>Edinburgh</t>
  </si>
  <si>
    <t>East Lothian</t>
  </si>
  <si>
    <t>dukosi.com: https://www.zoominfo.com/c/dukosi-ltd/345791097; https://www.datanyze.com/companies/dukosi/345791097</t>
  </si>
  <si>
    <t>Workforce Range 1-25; Used average</t>
  </si>
  <si>
    <t>Materials, cell development, etc.</t>
  </si>
  <si>
    <t>1216 W. B Street</t>
  </si>
  <si>
    <t>The produce specialized mission-critical batteries for military, aerospace, and medical applications; They also sell battery chargers/analyzers;&gt; 800 employees across all locations</t>
  </si>
  <si>
    <t>Medical Power Research and Development</t>
  </si>
  <si>
    <t>Medical devices</t>
  </si>
  <si>
    <t>2000 S. County Trail</t>
  </si>
  <si>
    <t>East Greenwich</t>
  </si>
  <si>
    <t>02818</t>
  </si>
  <si>
    <t>401-471-6580</t>
  </si>
  <si>
    <t>ecpowergroup.com; Questionnaire</t>
  </si>
  <si>
    <t>eJoule Inc</t>
  </si>
  <si>
    <t>Ejoule US</t>
  </si>
  <si>
    <t>Cathode Active Materials</t>
  </si>
  <si>
    <t>ejoule.com</t>
  </si>
  <si>
    <t>46750 Fremont Blvd STE 110</t>
  </si>
  <si>
    <t>510-573-3255</t>
  </si>
  <si>
    <t>Questionnaire; ejoule.com</t>
  </si>
  <si>
    <t>Electric Power Research Institute (EPRI)</t>
  </si>
  <si>
    <t>EPRI</t>
  </si>
  <si>
    <t>EOL Storage, Safety, LCA</t>
  </si>
  <si>
    <t>epri.com</t>
  </si>
  <si>
    <t>3420 Hillview Avenue</t>
  </si>
  <si>
    <t xml:space="preserve">Palo Alto </t>
  </si>
  <si>
    <t>800-313-3774</t>
  </si>
  <si>
    <t>EPRI has several locations; entry is based on HQ</t>
  </si>
  <si>
    <t>Testing &amp; System Integration</t>
  </si>
  <si>
    <t>Markham</t>
  </si>
  <si>
    <t>eneon-es.com; BNEF: 2020 Battery Startups</t>
  </si>
  <si>
    <t>EnerDel</t>
  </si>
  <si>
    <t>Advanced Engineering Tech Center</t>
  </si>
  <si>
    <t>Cell module, pack and systems level testing</t>
  </si>
  <si>
    <t>18872 MacArthur Blvd</t>
  </si>
  <si>
    <t>enerdel.com; https://www.yahoo.com/now/us-private-investor-buys-enerdel-170000880.html; https://www.ibj.com/articles/enerdel-acquired-by-longtime-board-members-company</t>
  </si>
  <si>
    <t>Enerdel was acquired by Paul Herbert through his holding compnay PLH Energy LLC</t>
  </si>
  <si>
    <t>https://www.owler.com/company/cuberg; enevate.com; https://www.indeed.com/cmp/Enevate-Corporation; Pitchbook.com</t>
  </si>
  <si>
    <t>Start-up that licenses technology for batteries with silicon anodes; Recently obtained Series E financing to advance their pre-processing line. They will also do contract R&amp;D for other companies</t>
  </si>
  <si>
    <t>Enovix</t>
  </si>
  <si>
    <t>Enovix Fremont</t>
  </si>
  <si>
    <t>enovix.com</t>
  </si>
  <si>
    <t>3501 W Warren Ave</t>
  </si>
  <si>
    <t>510-695-2350</t>
  </si>
  <si>
    <t>enovix.com; https://ir.enovix.com/static-files/26fdf917-b25f-461f-862a-3e9349934d9d; https://www.zippia.com/enovix-careers-1404878/; Questionnaire; https://www.buzzfile.com/business/Enovix-Corporation-510-695-2399; Pitchbook.com; https://www.zoominfo.com/c/enovix-incorporated/346492803</t>
  </si>
  <si>
    <t>Develop batteries using silicon anodes, focusing on compact wearable, portable designs followed by 3D design for EV and stationary sources; Plan to commercialize by Q2 2022; Won contract to demo advanced LiBs for US Army; 50,000 sq ft/ 280 MWh battery pre-production facility</t>
  </si>
  <si>
    <t>EnPower, Inc.</t>
  </si>
  <si>
    <t>EnPower R&amp;D Line</t>
  </si>
  <si>
    <t>480-565-8945</t>
  </si>
  <si>
    <t>E-One Moli Energy Ltd</t>
  </si>
  <si>
    <t>E-One Moli Energy (Canada) Ltd. R&amp;D and Future Manufacturing facility.</t>
  </si>
  <si>
    <t>R&amp; D of cell designs for high performance cells in 18650 and 21700 format</t>
  </si>
  <si>
    <t>molicel.com</t>
  </si>
  <si>
    <t>20000 Stewart Crescent</t>
  </si>
  <si>
    <t>Maple Ridge</t>
  </si>
  <si>
    <t>V2X 9E7</t>
  </si>
  <si>
    <t>604-466-6654</t>
  </si>
  <si>
    <t>Molicel</t>
  </si>
  <si>
    <t>Taipei</t>
  </si>
  <si>
    <t>molicel.com; BNEF: 2020 Battery Startups; https://www.bctechnology.com/companies/E-One-Moli-Energy-(Canada)-Limited.cfm; Questionnaire</t>
  </si>
  <si>
    <t>Eskra Technical Products, Inc.</t>
  </si>
  <si>
    <t>Electrode dry processing</t>
  </si>
  <si>
    <t>eskratechnical.com</t>
  </si>
  <si>
    <t>560 Technology Way, Suite 7</t>
  </si>
  <si>
    <t>Saukville</t>
  </si>
  <si>
    <t>262-235-4068</t>
  </si>
  <si>
    <t>Questionnaire; eskratechnical.com</t>
  </si>
  <si>
    <t>Farasis Energy Systems</t>
  </si>
  <si>
    <t>Farasis Energy USA, Inc</t>
  </si>
  <si>
    <t>Develop and commercialize innovative energy sotrage solutions</t>
  </si>
  <si>
    <t>farasis.com</t>
  </si>
  <si>
    <t>21363 Cabot Blvd</t>
  </si>
  <si>
    <t>Hayward</t>
  </si>
  <si>
    <t>510-732-6600</t>
  </si>
  <si>
    <t>Farasis Energy (GanZhou) Co. Ltd.</t>
  </si>
  <si>
    <t>Ganzhou</t>
  </si>
  <si>
    <t>Jiangzi</t>
  </si>
  <si>
    <t>en.farasis.com; https://www.buzzfile.com/business/Farasis-Energy-Usa,-Inc.-510-732-6600</t>
  </si>
  <si>
    <t>Battery Innovation Center</t>
  </si>
  <si>
    <t>Cell and Battery R&amp;D and pre-production pilot line to scale for production</t>
  </si>
  <si>
    <t>1425 Howard Ave</t>
  </si>
  <si>
    <t>N9A 1S6</t>
  </si>
  <si>
    <t>519-258-3509</t>
  </si>
  <si>
    <t>Gotion</t>
  </si>
  <si>
    <t>Electrolye chemistry &amp; manufacturing</t>
  </si>
  <si>
    <t>gotion.com</t>
  </si>
  <si>
    <t>8001 East Pleasant Valley Rd.</t>
  </si>
  <si>
    <t>Independence</t>
  </si>
  <si>
    <t>510-249-5610</t>
  </si>
  <si>
    <t>Gotion, Inc</t>
  </si>
  <si>
    <t>R&amp;D on Electrolyte solutions</t>
  </si>
  <si>
    <t>Gotion Freemont</t>
  </si>
  <si>
    <t>R&amp;D on BMS</t>
  </si>
  <si>
    <t>48660 Kato Rd</t>
  </si>
  <si>
    <t>Graphenix Development Inc (GDI)</t>
  </si>
  <si>
    <t>High power Si-based anodes</t>
  </si>
  <si>
    <t>graphnx.com</t>
  </si>
  <si>
    <t>66 Eastman Ave</t>
  </si>
  <si>
    <t>UA</t>
  </si>
  <si>
    <t>Graphenex Development Inc (GDI)</t>
  </si>
  <si>
    <t>Questionnaire; graphnx.com</t>
  </si>
  <si>
    <t>Group14 Technology</t>
  </si>
  <si>
    <t>Product Development Facility</t>
  </si>
  <si>
    <t>Silicon-carbon anode development</t>
  </si>
  <si>
    <t>3322 Rd N NE</t>
  </si>
  <si>
    <t>Moses Lake</t>
  </si>
  <si>
    <t>6</t>
  </si>
  <si>
    <t>group14.technology; BNEF: 2020 Battery Startups; Questionnaire; https://www.bizjournals.com/seattle/news/2022/05/04/group14-raises-400m-series-c.html; Pitchbook.com</t>
  </si>
  <si>
    <t>Scheduled to open as a manufacturing facility in 2H 2023</t>
  </si>
  <si>
    <t>Electrochemical testing lab</t>
  </si>
  <si>
    <t>Battery testing lab</t>
  </si>
  <si>
    <t>5809 238th St SE, Suite 5</t>
  </si>
  <si>
    <t>group14.technology; BNEF: 2020 Battery Startups; Questionnaire; https://www.buzzfile.com/business/Group14-Technologies,-Inc.-206-465-7243; Pitchbook.com</t>
  </si>
  <si>
    <t>Hazen Research Inc</t>
  </si>
  <si>
    <t>Hazen Research Laboratory</t>
  </si>
  <si>
    <t>Process development; pilot/demo on NMC; process development for recycling (direct and hydrometallurgy)</t>
  </si>
  <si>
    <t>hazenresearch.com</t>
  </si>
  <si>
    <t>4601 Indiana Street</t>
  </si>
  <si>
    <t>303-279 4501</t>
  </si>
  <si>
    <t>Hazen Research</t>
  </si>
  <si>
    <t>hazenresearch.com; Questionnaire</t>
  </si>
  <si>
    <t>NMC toll manufacturing may be a possibility</t>
  </si>
  <si>
    <t>IBM</t>
  </si>
  <si>
    <t>Almaden Lab</t>
  </si>
  <si>
    <t>Liquid Electrolyte</t>
  </si>
  <si>
    <t>ibm.org</t>
  </si>
  <si>
    <t>650 Harry Rd</t>
  </si>
  <si>
    <t>408-927-1080</t>
  </si>
  <si>
    <t>Armonk</t>
  </si>
  <si>
    <t>Ion Storage Systems</t>
  </si>
  <si>
    <t>ionstoragesystems.com</t>
  </si>
  <si>
    <t>5000 College Avenue, Ste 3122</t>
  </si>
  <si>
    <t>301-204-22322</t>
  </si>
  <si>
    <t>ITN Energy Systems</t>
  </si>
  <si>
    <t>Solid Electrolyte, Electrode chemistry</t>
  </si>
  <si>
    <t>itnes.com</t>
  </si>
  <si>
    <t>8130 Shaffer Pkwy</t>
  </si>
  <si>
    <t>303-420-1141</t>
  </si>
  <si>
    <t>itnes.com; Questionnaire</t>
  </si>
  <si>
    <t>Technology incubator, R&amp;D accelerator and product development company</t>
  </si>
  <si>
    <t>Jakertech LLC</t>
  </si>
  <si>
    <t>Jakertech</t>
  </si>
  <si>
    <t>1419 W. Danube Rd</t>
  </si>
  <si>
    <t>Fridley</t>
  </si>
  <si>
    <t>612-801-8099</t>
  </si>
  <si>
    <t>Jakertech, LLC</t>
  </si>
  <si>
    <t>jakertechusa.com</t>
  </si>
  <si>
    <t>jakertechusa.com; https://www.dnb.com/business-directory/company-profiles.jakertech_llc.f294a19833a11755730519c2ec472424.html; naatbatt.org</t>
  </si>
  <si>
    <t>Jet Propulsion Laboratory (JPL)</t>
  </si>
  <si>
    <t>Jet Propulsion Laboratory</t>
  </si>
  <si>
    <t>Space-rated Li-ion batteries</t>
  </si>
  <si>
    <t>electrochem.jpl.nasa.gov</t>
  </si>
  <si>
    <t>4800 Oak Grove Dr</t>
  </si>
  <si>
    <t>Pasadena</t>
  </si>
  <si>
    <t>818-354-4321</t>
  </si>
  <si>
    <t>nasa.gov</t>
  </si>
  <si>
    <t>jpl.nasa.gov</t>
  </si>
  <si>
    <t>Kodak</t>
  </si>
  <si>
    <t>Kodak Cell Assembly Center</t>
  </si>
  <si>
    <t>Pilot and production-scale coating lines and battery cell assembly services for both poutch and cylindrical batteries</t>
  </si>
  <si>
    <t>https://www.kodak.com/en/advanced-materials/page/coating</t>
  </si>
  <si>
    <t>1669 Lake Ave</t>
  </si>
  <si>
    <t>585-722-2121</t>
  </si>
  <si>
    <t>kodak.com</t>
  </si>
  <si>
    <t>https://www.eastmanbusinesspark.com/energy-storage; https://www.kodak.com/en/advanced-materials/page/coating</t>
  </si>
  <si>
    <t>Koura - Orbia</t>
  </si>
  <si>
    <t>Headquarters</t>
  </si>
  <si>
    <t>Electrolyte and electrolyte components</t>
  </si>
  <si>
    <t>950 Winter St.</t>
  </si>
  <si>
    <t>02451</t>
  </si>
  <si>
    <t>800-424-5532</t>
  </si>
  <si>
    <t>Questionnaire; kouraglobal.com</t>
  </si>
  <si>
    <t>R&amp;D</t>
  </si>
  <si>
    <t>4990B Ici Rd</t>
  </si>
  <si>
    <t>St. Gabriel</t>
  </si>
  <si>
    <t xml:space="preserve">Pilot facility  </t>
  </si>
  <si>
    <t xml:space="preserve">LG Chem Power, Inc. </t>
  </si>
  <si>
    <t>LG Energy Solution MI</t>
  </si>
  <si>
    <t>Module &amp; pack development, testing</t>
  </si>
  <si>
    <t>1857 Technology Dr.</t>
  </si>
  <si>
    <t>248-307-1800</t>
  </si>
  <si>
    <t>LG Corp</t>
  </si>
  <si>
    <t>South Korea</t>
  </si>
  <si>
    <t>http://www.lgchem.com/global/lg-chem-company/global-network/america-research-subsidiary; Questionnaire</t>
  </si>
  <si>
    <t>R&amp;D facility to develop modules, packs, test</t>
  </si>
  <si>
    <t>Libama LLC</t>
  </si>
  <si>
    <t>www.li-bama.com</t>
  </si>
  <si>
    <t>725 Russell Rd</t>
  </si>
  <si>
    <t>Cookeville</t>
  </si>
  <si>
    <t>931-526-9591</t>
  </si>
  <si>
    <t>li-bama.com</t>
  </si>
  <si>
    <t>Lithion Recycling</t>
  </si>
  <si>
    <t>Demonstration Plant</t>
  </si>
  <si>
    <t>Physical processing and hydrometallurgy</t>
  </si>
  <si>
    <t>lithionrecycling.com</t>
  </si>
  <si>
    <t>7100 Jean-Talon East, Suite 410</t>
  </si>
  <si>
    <t>Anjou</t>
  </si>
  <si>
    <t>H1M 3S3</t>
  </si>
  <si>
    <t>514-353-4008</t>
  </si>
  <si>
    <t>Questionnaire; lithionrecycling.com; Propulsion Quebec; Pitchbook.com</t>
  </si>
  <si>
    <t>Lixivia Inc.</t>
  </si>
  <si>
    <t>Lixivia Inc</t>
  </si>
  <si>
    <t>lixivia-inc.com</t>
  </si>
  <si>
    <t>824 Haley Street</t>
  </si>
  <si>
    <t>Santa Barbara</t>
  </si>
  <si>
    <t>833-549-4842</t>
  </si>
  <si>
    <t>Questionnaire; lixivia-inc.com</t>
  </si>
  <si>
    <t>Max Power Inc.</t>
  </si>
  <si>
    <t>Engineering and process development of battery production from concept through production readiness</t>
  </si>
  <si>
    <t>141 Christopher Lane</t>
  </si>
  <si>
    <t>Questionnaire; maxpowerinc.com</t>
  </si>
  <si>
    <t>Miltec UV International</t>
  </si>
  <si>
    <t>Miltec UV</t>
  </si>
  <si>
    <t>Binders, separators, coatings, ceramics</t>
  </si>
  <si>
    <t>miltec.com</t>
  </si>
  <si>
    <t>146 Log Canoe Circle</t>
  </si>
  <si>
    <t>Stevensville</t>
  </si>
  <si>
    <t>410-604-2900</t>
  </si>
  <si>
    <t>miltec.com; Questionnaire</t>
  </si>
  <si>
    <t>Nano One Materials Corp.</t>
  </si>
  <si>
    <t>Pilot Facility</t>
  </si>
  <si>
    <t>nanoone.ca</t>
  </si>
  <si>
    <t>101B - 8575 Government St</t>
  </si>
  <si>
    <t>Burnaby</t>
  </si>
  <si>
    <t>V3N 4V1</t>
  </si>
  <si>
    <t>604-420-2041</t>
  </si>
  <si>
    <t>NanoOne</t>
  </si>
  <si>
    <t>nanoone.ca; BNEF: 2020 Battery Startups; Questionnaire</t>
  </si>
  <si>
    <t>NanoGraf Corporation</t>
  </si>
  <si>
    <t>nanograf.com</t>
  </si>
  <si>
    <t>3440 S Dearborn St #113N</t>
  </si>
  <si>
    <t xml:space="preserve">	413-478-9712</t>
  </si>
  <si>
    <t>NanoGraf Chicago Pilot</t>
  </si>
  <si>
    <t>Silicon anode material</t>
  </si>
  <si>
    <t>400 N Noble St</t>
  </si>
  <si>
    <t>Questionnaire; nanograf.com; Pitchbook.com</t>
  </si>
  <si>
    <t>21 Drydock Ave, Suite 820E</t>
  </si>
  <si>
    <t>nanoramic.com; Pitchbook.com</t>
  </si>
  <si>
    <t>nanotechenergy.com; BNEF: 2020 Battery Startups; Pitchbook.com</t>
  </si>
  <si>
    <t>Navitas Advanced Solutions Group - Ann Arbor</t>
  </si>
  <si>
    <t>Electrode chemistries, fast charging, manufacturing processes</t>
  </si>
  <si>
    <t>navitassys.com; Questionnaire</t>
  </si>
  <si>
    <t>NEI Corporation Manufacturing</t>
  </si>
  <si>
    <t>400 Apgar Dr</t>
  </si>
  <si>
    <t>Nexceris LLC</t>
  </si>
  <si>
    <t>Lewis Center</t>
  </si>
  <si>
    <t>nexceris.com</t>
  </si>
  <si>
    <t>404 Enterprise Drive</t>
  </si>
  <si>
    <t>614-842-6606</t>
  </si>
  <si>
    <t>Nissan North America</t>
  </si>
  <si>
    <t>Nissan Technical Center North America</t>
  </si>
  <si>
    <t>Electric Vehicle Manufacturing</t>
  </si>
  <si>
    <t>39001 Sunrise Dr</t>
  </si>
  <si>
    <t>Farmington Hills</t>
  </si>
  <si>
    <t>248-488-4123</t>
  </si>
  <si>
    <t>Nissan Motor Co.</t>
  </si>
  <si>
    <t>nissan-global.com</t>
  </si>
  <si>
    <t>Yokohama</t>
  </si>
  <si>
    <t>Safety solvents, cathode additives, anode additives; silicon anodes; cell production</t>
  </si>
  <si>
    <t>1200 Ridgeway Ave, Suite 110</t>
  </si>
  <si>
    <t>585-645-0041</t>
  </si>
  <si>
    <t>https://www.dnb.com/business-directory/company-profiles.nohms_technologies_inc.9ce903dd0cc5ed297c01e4e40cfb46e0.html; Questionnaire</t>
  </si>
  <si>
    <t>NSL Analytical Materials</t>
  </si>
  <si>
    <t xml:space="preserve">Electrode chemistries </t>
  </si>
  <si>
    <t>4450 Cranwood Pkwy</t>
  </si>
  <si>
    <t>877-560-3992</t>
  </si>
  <si>
    <t>60</t>
  </si>
  <si>
    <t xml:space="preserve">Cleveland </t>
  </si>
  <si>
    <t>OneD Battery Sciences</t>
  </si>
  <si>
    <t>onedsinanode.com</t>
  </si>
  <si>
    <t>2625 Hanover Street</t>
  </si>
  <si>
    <t>OnTo Technology LLC</t>
  </si>
  <si>
    <t>OnTo Technology</t>
  </si>
  <si>
    <t>Recycling and materials recovery</t>
  </si>
  <si>
    <t>https://www.onto-technology.com/</t>
  </si>
  <si>
    <t>63221 Service Rd Suite F</t>
  </si>
  <si>
    <t>Bend</t>
  </si>
  <si>
    <t>541-389-7897</t>
  </si>
  <si>
    <t>Questionnaire; onto-technology.com; Pitchbook.com</t>
  </si>
  <si>
    <t>Technology can be licensed</t>
  </si>
  <si>
    <t>PH Materials LLC</t>
  </si>
  <si>
    <t>Physical Sciences, Inc.</t>
  </si>
  <si>
    <t>Imperia Batteries Facility</t>
  </si>
  <si>
    <t>Battery Materials Development - novel anode, cathode and electrolytes, coatings</t>
  </si>
  <si>
    <t>https://www.imperiabatteries.com/</t>
  </si>
  <si>
    <t>200 Research Drive</t>
  </si>
  <si>
    <t>01887</t>
  </si>
  <si>
    <t>Physical Sciences Inc.</t>
  </si>
  <si>
    <t>psicorp.com</t>
  </si>
  <si>
    <t>Andover</t>
  </si>
  <si>
    <t>Questionnaire; psicorp.com; imperiabatteries.com</t>
  </si>
  <si>
    <t>Contract lab with specialized lab for battery development and production</t>
  </si>
  <si>
    <t>Battery and cell prototyping and custom volume production</t>
  </si>
  <si>
    <t>Polaris Battery Labs LLC</t>
  </si>
  <si>
    <t>Polaris Battery Laboratory</t>
  </si>
  <si>
    <t>Materials and rheology, electrode development, cell design and assembly</t>
  </si>
  <si>
    <t>Primet Precision Materials</t>
  </si>
  <si>
    <t>Primet</t>
  </si>
  <si>
    <t>primetprecision.com</t>
  </si>
  <si>
    <t>950 Danby Rd</t>
  </si>
  <si>
    <t>607-277-1530</t>
  </si>
  <si>
    <t>Questionnaire; primetprecision.com</t>
  </si>
  <si>
    <t>1815 Rollins Road</t>
  </si>
  <si>
    <t>QuantumScape</t>
  </si>
  <si>
    <t>SJ-1</t>
  </si>
  <si>
    <t>quantumscape.com</t>
  </si>
  <si>
    <t>1730 Technology Drive</t>
  </si>
  <si>
    <t>408-452-2000</t>
  </si>
  <si>
    <t>Questionnaire; https://www.mercurynews.com/2021/04/15/quantumscape-battery-big-north-san-jose-lease-expand-real-estate-tech/; Quantumscape.com; https://www.quantumscape.com/press-release/quantumscape-secures-campus-in-san-jose-california/; BNEF Interactive Dataset Cell manufacturing'</t>
  </si>
  <si>
    <t>Website states &gt; 600 employees; assumed all were at HQ;  1 GWh/yr; Listed as pilot plants in BNEF</t>
  </si>
  <si>
    <t>SJ-2</t>
  </si>
  <si>
    <t>1710 Automation Parkway</t>
  </si>
  <si>
    <t>Website states &gt; 600 employees; assumed all were at HQ; 20 GWh/yr; Listed as pilot plant in BNEF</t>
  </si>
  <si>
    <t>Rolled-Ribbon Battery Company</t>
  </si>
  <si>
    <t>Austin Headquarters</t>
  </si>
  <si>
    <t>rolled-ribbon.com</t>
  </si>
  <si>
    <t>14141 W. Highway 290, Building #400</t>
  </si>
  <si>
    <t>512-387-2553</t>
  </si>
  <si>
    <t>rolled-ribbon.com; Questionnaire</t>
  </si>
  <si>
    <t>SES</t>
  </si>
  <si>
    <t>Li-metal batteries for automotive and transportation applications;  Strong capabillities in battery materials, cell and module design, AI powered algorithms and Li-Metal recycling</t>
  </si>
  <si>
    <t>ses.ai</t>
  </si>
  <si>
    <t>35 Cabot Road</t>
  </si>
  <si>
    <t>01801</t>
  </si>
  <si>
    <t>339-298-8850</t>
  </si>
  <si>
    <t>Singapore</t>
  </si>
  <si>
    <t>Proprietary nickel rich cathode and lithium metal anode</t>
  </si>
  <si>
    <t>sionpower.com; https://www.linkedin.com/company/sion-power#:~:text=Headquartered%20in%20Tucson%2C%20Arizona%2C%20Sion,500%20patents%20issued%20and%20pending; Pitchbook.com</t>
  </si>
  <si>
    <t>Smartville Inc.</t>
  </si>
  <si>
    <t>smartville.io</t>
  </si>
  <si>
    <t>Reuse/repurpose of LFP and NMC batteries to ESS applications</t>
  </si>
  <si>
    <t>2227 Faraday Ave</t>
  </si>
  <si>
    <t>510-305-2944</t>
  </si>
  <si>
    <t>smarville.io</t>
  </si>
  <si>
    <t>Questionnaire; smartville.io</t>
  </si>
  <si>
    <t>Solid Power Inc.</t>
  </si>
  <si>
    <t>Solid Power</t>
  </si>
  <si>
    <t>solidpowerbattery.com</t>
  </si>
  <si>
    <t>486 S. Pierce Ave., Unit E</t>
  </si>
  <si>
    <t>Louisville</t>
  </si>
  <si>
    <t>303-219-0720</t>
  </si>
  <si>
    <t>Solid Power Inc</t>
  </si>
  <si>
    <t>Soteria Battery Innovation Group</t>
  </si>
  <si>
    <t>Safer separators and current collectors</t>
  </si>
  <si>
    <t>soteriabig.com</t>
  </si>
  <si>
    <t>18 Brozzini Ct., Suite B</t>
  </si>
  <si>
    <t>864-609-4165</t>
  </si>
  <si>
    <t>soteriabig.com; https://www.zoominfo.com/c/soteria-battery-innovation-group/446023991</t>
  </si>
  <si>
    <t>An Advanced technology development and licensing company with a consortium to promote a light,safe and cost-effective LiB; &lt;25 employees - assumed 10</t>
  </si>
  <si>
    <t>South 8 Technologies</t>
  </si>
  <si>
    <t>Liquefied gas electrolyte (LiGas™)</t>
  </si>
  <si>
    <t>south8technologies.com</t>
  </si>
  <si>
    <t>San Diego</t>
  </si>
  <si>
    <t>858-304-0231</t>
  </si>
  <si>
    <t>SWRI Energy Storage Technology Center</t>
  </si>
  <si>
    <t>Battery Safety</t>
  </si>
  <si>
    <t xml:space="preserve"> 3,000 employees at &gt;10 locations</t>
  </si>
  <si>
    <t>Summit NanoTech Corp</t>
  </si>
  <si>
    <t>Summit Nanotech Corp</t>
  </si>
  <si>
    <t>summitnanotech.ca</t>
  </si>
  <si>
    <t>253147 Bearspaw Rd</t>
  </si>
  <si>
    <t>T3L 2P5</t>
  </si>
  <si>
    <t>403-472-6810</t>
  </si>
  <si>
    <t>Summit NanoTech</t>
  </si>
  <si>
    <t xml:space="preserve"> summitnanotech.ca; https://www.zoominfo.com/c/summit-nanotech-corporation/457202112</t>
  </si>
  <si>
    <t>summitnanotech.ca; BNEF: 2020 Battery Startups; Questionnaire; Pitchbook.com</t>
  </si>
  <si>
    <t>Peter R. Carney Technology Center</t>
  </si>
  <si>
    <t>Characterization and application of graphite products</t>
  </si>
  <si>
    <t>https://superiorgraphite.com/innovation/research-and-development-center/</t>
  </si>
  <si>
    <t>https://www.businesswire.com/news/home/20190115005801/en/Superior-Graphite-Relocates-and-Updates-Research-Development-Center</t>
  </si>
  <si>
    <t>Ten-Nine Technologies, LLC</t>
  </si>
  <si>
    <t>Ten-Nine Technologies</t>
  </si>
  <si>
    <t>Nano-additvies</t>
  </si>
  <si>
    <t>ten-ninetech.com</t>
  </si>
  <si>
    <t>10 N Greenwood Ave</t>
  </si>
  <si>
    <t>918-308-9065</t>
  </si>
  <si>
    <t>Ten-Nine Technologies LLC</t>
  </si>
  <si>
    <t>ten-ninetech.com; https://www.zoominfo.com/c/ten--nine-technologies-llc/404230429</t>
  </si>
  <si>
    <t>Plans to offer nano material additives to Lii market this year (6 tpy), alkaline market in 2023 (350 tpy) and rechargeable markets in 2025 (5000 tpy)</t>
  </si>
  <si>
    <t>Umicore Canada, Inc.</t>
  </si>
  <si>
    <t>CSM Canada</t>
  </si>
  <si>
    <t>Battery materials with a 5+ year commercialization horizon</t>
  </si>
  <si>
    <t>umicore.com</t>
  </si>
  <si>
    <t>10110 114 Street</t>
  </si>
  <si>
    <t>T8L 4K2</t>
  </si>
  <si>
    <t>780-992-5700</t>
  </si>
  <si>
    <t>Umicore Inc.</t>
  </si>
  <si>
    <t>Brussels</t>
  </si>
  <si>
    <t>Brussels Capital Region</t>
  </si>
  <si>
    <t>Belgium</t>
  </si>
  <si>
    <t>umicore.com; Questionnaire</t>
  </si>
  <si>
    <t>Developing battery materials with a 5+ year commercialization horizon.</t>
  </si>
  <si>
    <t>Umicore USA</t>
  </si>
  <si>
    <t>Auburn Hills, Michigan Technology Center</t>
  </si>
  <si>
    <t>Applied Technology for cathode active materials incl. NMC, NCA, NMCA</t>
  </si>
  <si>
    <t>Umicore.com</t>
  </si>
  <si>
    <t>2347 Commercial Drive</t>
  </si>
  <si>
    <t>248-340-1040</t>
  </si>
  <si>
    <t>Questionnaire; umicore.com</t>
  </si>
  <si>
    <t>Working on cathode active materials including NMC, NCA, NMCA, etc.; No production at this time.</t>
  </si>
  <si>
    <t>Lauscha Fiber International</t>
  </si>
  <si>
    <t>Silicon Fiber Anode</t>
  </si>
  <si>
    <t>105 E. Port Lane</t>
  </si>
  <si>
    <t>Summerville</t>
  </si>
  <si>
    <t>834-871-3200</t>
  </si>
  <si>
    <t>Tonawanda</t>
  </si>
  <si>
    <t>unifrax.com; https://www.naics.com/company-profile-page/?co=10862</t>
  </si>
  <si>
    <t>Université de Montréal</t>
  </si>
  <si>
    <t>Laboratoire Chimie et Electrochimie des Solides</t>
  </si>
  <si>
    <t>lces.umontreal.ca</t>
  </si>
  <si>
    <t>2900 Bd Edouard-Montpetit</t>
  </si>
  <si>
    <t>H3C 3J7</t>
  </si>
  <si>
    <t xml:space="preserve">514-343-7054 </t>
  </si>
  <si>
    <t>University of Montreal</t>
  </si>
  <si>
    <t>lces.umontreal.ca; Propulsion Quebec</t>
  </si>
  <si>
    <t>Vetri Labs</t>
  </si>
  <si>
    <t>vetrilabs.com</t>
  </si>
  <si>
    <t>44240 Fremont Blvd</t>
  </si>
  <si>
    <t>408-940-1314</t>
  </si>
  <si>
    <t>Volexion</t>
  </si>
  <si>
    <t>Drop-in graphene coating for Li-ion cathode materials</t>
  </si>
  <si>
    <t>volexion-inc.com</t>
  </si>
  <si>
    <t>1801 Maple Ave., Suite 5311</t>
  </si>
  <si>
    <t>Evanston</t>
  </si>
  <si>
    <t>312-843-9801</t>
  </si>
  <si>
    <t>Volexion, Inc.</t>
  </si>
  <si>
    <t>Questionnaire; volexion-inc.com</t>
  </si>
  <si>
    <t>Wildcat Discovery Technologies</t>
  </si>
  <si>
    <t>wildcatdiscovery.com</t>
  </si>
  <si>
    <t>6255 Ferris Square, Suite A</t>
  </si>
  <si>
    <t>858-550-1980</t>
  </si>
  <si>
    <t>Wildcat Discovery Technologies Inc.</t>
  </si>
  <si>
    <t>XALT Energy Technology</t>
  </si>
  <si>
    <t>Cell R&amp;D</t>
  </si>
  <si>
    <t xml:space="preserve">1121 Centre Road </t>
  </si>
  <si>
    <t>xaltenergy.com; Questionnaire</t>
  </si>
  <si>
    <t>Dayton Development Factility</t>
  </si>
  <si>
    <t>3100 Research Blvd, Ste 320</t>
  </si>
  <si>
    <t>Kettering</t>
  </si>
  <si>
    <t>937-733-8976</t>
  </si>
  <si>
    <t>xerionbattery.com; Questionnaire</t>
  </si>
  <si>
    <t>Xilectric Inc</t>
  </si>
  <si>
    <t>Research and testing to improve abuse tolerance of lithium-ion batteries</t>
  </si>
  <si>
    <t>xilectric.com</t>
  </si>
  <si>
    <t>151 Maritime St. Sutie 125-1</t>
  </si>
  <si>
    <t>Fall River</t>
  </si>
  <si>
    <t>02723</t>
  </si>
  <si>
    <t>617-312-5678</t>
  </si>
  <si>
    <t>Xilectric Inc.</t>
  </si>
  <si>
    <t>xilectric.com; Questionnaire; https://www.buzzfile.com/business/Xilectric-617-312-5678</t>
  </si>
  <si>
    <t>3390 Gateway Blvd.</t>
  </si>
  <si>
    <t>510-962-3682</t>
  </si>
  <si>
    <t>A&amp;D Technology</t>
  </si>
  <si>
    <t>Software</t>
  </si>
  <si>
    <t>BMS HILS
iTest</t>
  </si>
  <si>
    <t>4622 Runway Blvd</t>
  </si>
  <si>
    <t>734-973-1111</t>
  </si>
  <si>
    <t>A&amp;D Company</t>
  </si>
  <si>
    <t>Questionnaire; Company interview</t>
  </si>
  <si>
    <t>BMS Hardware in the Loop Simulation (BMS HILS) system to simulate batteries to minimize BMS development time; Itest  collects, organizes and safely stores data from battery testing equipment (e.g., cyclers);  Both work with most of the most common hardware systems</t>
  </si>
  <si>
    <t>Ansys</t>
  </si>
  <si>
    <t>Battery and EV Simulation and Design Software</t>
  </si>
  <si>
    <t>ansys.com</t>
  </si>
  <si>
    <t>2600 ANSYS Drive</t>
  </si>
  <si>
    <t>Canonsburg</t>
  </si>
  <si>
    <t>724-820-3700</t>
  </si>
  <si>
    <t>Ansys, Inc.</t>
  </si>
  <si>
    <t>ansys.com/applications/battery</t>
  </si>
  <si>
    <t>Numerous simulation tools for simulating EV and battery performance, development and deployment</t>
  </si>
  <si>
    <t>Ascend Analytics</t>
  </si>
  <si>
    <t>BatterySIMM Val 
SmartBidder</t>
  </si>
  <si>
    <t>ascendanalytics.com</t>
  </si>
  <si>
    <t>1877 Broadway, Suite 706</t>
  </si>
  <si>
    <t>303-415-1400</t>
  </si>
  <si>
    <t>ascendanalytics.com; energystorage.org/membership; https://www.zoominfo.com/c/ascend-analytics-llc/7934135; https://www.datanyze.com/companies/ascend-analytics/7934135</t>
  </si>
  <si>
    <t>BatterySIMM™ Val provides revenue stacking forecasts and projected operations for assessing standalone storage or renewable+storage projects
BatterySIMM™ SmartBidder optimizes existing storage applications</t>
  </si>
  <si>
    <t>VisuaLCN</t>
  </si>
  <si>
    <t>bitrode.com; sovemagroup.com; https://www.zoominfo.com/pic/bitrode-corp/6768030</t>
  </si>
  <si>
    <t>VisuaLCN is a laboratory software to control battery lab test instruments and analyze results</t>
  </si>
  <si>
    <t>Bloomy</t>
  </si>
  <si>
    <t>Hardware and Software System</t>
  </si>
  <si>
    <t>Battery Simulator 12oo
BMS HIL Test System
BMS Validation System
BMS Manufacturing Test System</t>
  </si>
  <si>
    <t>bloomy.com</t>
  </si>
  <si>
    <t>68 Nutmeg Road South</t>
  </si>
  <si>
    <t>South Windsor</t>
  </si>
  <si>
    <t>06074</t>
  </si>
  <si>
    <t>860-298-9925</t>
  </si>
  <si>
    <t>bloomy.com; https://www.buzzfile.com/business/Bloomy-Energy-Systems-860-298-9925_no:11661692</t>
  </si>
  <si>
    <t>BMS System Test software and hardware to simulate and enable BMS development  for the entire lifecycle from proof of concept to RMA Test</t>
  </si>
  <si>
    <t>Comsol, Inc.</t>
  </si>
  <si>
    <t>Battery Design Module (COMSOL Multiphyics)</t>
  </si>
  <si>
    <t>comsol.com</t>
  </si>
  <si>
    <t>100 District Avenue</t>
  </si>
  <si>
    <t>Burlington</t>
  </si>
  <si>
    <t>01803</t>
  </si>
  <si>
    <t>781-273-3322</t>
  </si>
  <si>
    <t>Stokholm</t>
  </si>
  <si>
    <t>Soddermanland</t>
  </si>
  <si>
    <t>comsol.com; https://www.zoominfo.com/pic/comsol-inc/24842596; https://www.allbiz.com/business/comsol-inc_10S-781-273-3322</t>
  </si>
  <si>
    <t>SW for modeling electrode kinetics, ion transport, charge conservation, mass transport, fluid flow and heat transfer in 1D, 2D, and 3D that works within the COMSOL multiphysics platform</t>
  </si>
  <si>
    <t>Dassault Systemes</t>
  </si>
  <si>
    <t>BIOVIA 
CATIA
SIMULIA</t>
  </si>
  <si>
    <t>3ds.com</t>
  </si>
  <si>
    <t>175 Wyman Street</t>
  </si>
  <si>
    <t>781-810-3000</t>
  </si>
  <si>
    <t xml:space="preserve">Dassault Systemes </t>
  </si>
  <si>
    <t>Vélizy-Villacoublay</t>
  </si>
  <si>
    <t>3ds.com/products-services/simulia/solutions/high-tech/battery-engineering/</t>
  </si>
  <si>
    <t>CATIA - 3d product design and experience with digital prototyping, analysis and simulation for product development; 
BIOVIA - scientific solutions to discover, design, develop and deliver innovative materials and formulas; 
SIMULIA - realistic simulation applications that enable users to reveal the world we live in</t>
  </si>
  <si>
    <t>Fraunhofer</t>
  </si>
  <si>
    <t>Battery and Electrochemistry Simulation Tool (BEST)</t>
  </si>
  <si>
    <t>https://www.itwm.fraunhofer.de/en/departments/sms/products-services/best-battery-electrochemistry-simulation-tool.html</t>
  </si>
  <si>
    <t>44792 Helm Street</t>
  </si>
  <si>
    <t>Plymouth</t>
  </si>
  <si>
    <t>734-354-9700</t>
  </si>
  <si>
    <t xml:space="preserve">Fraunhofer Institute for Industrial Mathematics </t>
  </si>
  <si>
    <t>fraunhofer.de/en</t>
  </si>
  <si>
    <t>fraunhofer.de/en/departments/sms/products-services/best-battery-electrochemistry-simulation-tool</t>
  </si>
  <si>
    <t>Physics-based 3D simulation of lithium-ion batteries; describes cell behavior by physical partial differential equation model to describe the charge, ion and energy transport in the cell that is based on a single set of material parameters that can be determined experimentally</t>
  </si>
  <si>
    <t>Gamma Technologies, LLC</t>
  </si>
  <si>
    <t>GT-AutoLion</t>
  </si>
  <si>
    <t>https://www.gtisoft.com/gt-autolion/</t>
  </si>
  <si>
    <t>601 Oakmont Lane, Suite 220</t>
  </si>
  <si>
    <t>Westmont</t>
  </si>
  <si>
    <t>630-325-5848</t>
  </si>
  <si>
    <t>Gamma Technologies</t>
  </si>
  <si>
    <t>gtisoft.com</t>
  </si>
  <si>
    <t>gtisoft.com/gt-suite-applications/integrated-systems/battery-modeling/</t>
  </si>
  <si>
    <t>LIB simulation sofware to predict performance, degradation and safety for any chemistry of LIB</t>
  </si>
  <si>
    <t>Intertek</t>
  </si>
  <si>
    <t>Service</t>
  </si>
  <si>
    <t>Intertek Battery Modeling and Simulations</t>
  </si>
  <si>
    <t>intertek.com</t>
  </si>
  <si>
    <t>200 Westlake Park Blvd Ste 400</t>
  </si>
  <si>
    <t>713-543-3600</t>
  </si>
  <si>
    <t>Intertek Group PLC</t>
  </si>
  <si>
    <t>Battery modeling and simulation services</t>
  </si>
  <si>
    <t>Leaptran, Inc.</t>
  </si>
  <si>
    <t>Leapmind</t>
  </si>
  <si>
    <t>leaptran.com</t>
  </si>
  <si>
    <t>3463 Magic Drive, Suite 202</t>
  </si>
  <si>
    <t>210-643-1977</t>
  </si>
  <si>
    <t>Leaptran Inc.</t>
  </si>
  <si>
    <t>Questionnaire; leaptran.com; https://www.crunchbase.com/organization/leaptran</t>
  </si>
  <si>
    <t>Battery degradation modeling; Uses data-driven algorithms to enable forecasting-based distributed energy resources (DERs) management and integration</t>
  </si>
  <si>
    <t>Maplesoft</t>
  </si>
  <si>
    <t>MapleSim Battery Library</t>
  </si>
  <si>
    <t>https://www.maplesoft.com/products/toolboxes/battery/</t>
  </si>
  <si>
    <t>615 Kumpf Drive</t>
  </si>
  <si>
    <t>NV2 1K8</t>
  </si>
  <si>
    <t xml:space="preserve">519-747-2373 </t>
  </si>
  <si>
    <t>maplesoft.com</t>
  </si>
  <si>
    <t>maplesoft.com/products/toolboxes/battery/</t>
  </si>
  <si>
    <t>MapleSim Battery Library allows incorporation physics-based predictive models of battery cells into multidomain system-level models</t>
  </si>
  <si>
    <t>Mathworks</t>
  </si>
  <si>
    <t>Simscape Electrical</t>
  </si>
  <si>
    <t>https://www.mathworks.com/products/simscape-electrical.html?s_tid=srchtitle_Simscape%20electrical_1</t>
  </si>
  <si>
    <t>1 Apple Hill Drive</t>
  </si>
  <si>
    <t>Natick</t>
  </si>
  <si>
    <t>01760</t>
  </si>
  <si>
    <t>508-647-7000</t>
  </si>
  <si>
    <t>mathworks.com</t>
  </si>
  <si>
    <t>Modelon</t>
  </si>
  <si>
    <t>Modelon Impact</t>
  </si>
  <si>
    <t>modelon.com</t>
  </si>
  <si>
    <t>320 N. Main Street, Suite 330</t>
  </si>
  <si>
    <t>734-274-5933</t>
  </si>
  <si>
    <t>Lund</t>
  </si>
  <si>
    <t>Scania</t>
  </si>
  <si>
    <t>modelon.com/library/electrification-library/</t>
  </si>
  <si>
    <t>Modelon Impact - Model, simulate and optimize vehicle systems, including electric propulsion; It also models integrated energy and Power system design including battery inergy storage and microgrid design; Modelon Electrification Library - mulit-physics Modelica library for the design, analysis verification and control of electrified systems including vehicles and electric storage</t>
  </si>
  <si>
    <t>Sendyne</t>
  </si>
  <si>
    <t>CellMod</t>
  </si>
  <si>
    <t>Sendyne.com</t>
  </si>
  <si>
    <t>250 West Broadway</t>
  </si>
  <si>
    <t>212-966-0600</t>
  </si>
  <si>
    <t>sendyne.com; altair.com; https://www.buzzfile.com/business/Sendyne-Corp.-212-966-0600; https://craft.co/sendyne-corp; https://www.linkedin.com/company/sendyne-corp</t>
  </si>
  <si>
    <t>Virtual Battery Software by Sendyne that is a functional mockup unit (FMU) that can be integratd into simulation packages.  Inputs: current, ambient temperature, and time-step and outputs voltage, cell internal temp, state of charge and other cell internal state variables</t>
  </si>
  <si>
    <t>Siemens Digital Industries Software</t>
  </si>
  <si>
    <t>Simcenter</t>
  </si>
  <si>
    <t>https://www.plm.automation.siemens.com/global/en/products/simcenter/#top</t>
  </si>
  <si>
    <t>300 New Jersey Ave NW., Suite 1000</t>
  </si>
  <si>
    <t>202-434-4800</t>
  </si>
  <si>
    <t>Siemens</t>
  </si>
  <si>
    <t>siemens.com</t>
  </si>
  <si>
    <t>plm.automation.siemens.com/global/en/industries/automotive-transportation/battery-modeling-simulation.html</t>
  </si>
  <si>
    <t>Simcenter™ is a flexible, open, and scalable portfolio of the best predictive simulation and test applications that support you at every step in your digital journey. Simcenter is a key component within Xcelerator.  Integrates CAE simulation, system simulation and physical testing</t>
  </si>
  <si>
    <t>Dorey Converting Systems (DCS) USA</t>
  </si>
  <si>
    <t>Rotary die cutting and laminating machine</t>
  </si>
  <si>
    <t>converting-systems.com</t>
  </si>
  <si>
    <t>3000 Bear Cat Way STE 118</t>
  </si>
  <si>
    <t>Morrisville</t>
  </si>
  <si>
    <t>330-685-6320</t>
  </si>
  <si>
    <t>DCS USA Inc</t>
  </si>
  <si>
    <t>Questionnaire; converting-systems.com</t>
  </si>
  <si>
    <t>Targray Technology International Inc.</t>
  </si>
  <si>
    <t>targray.com</t>
  </si>
  <si>
    <t>18105 Transcanadienne</t>
  </si>
  <si>
    <t>Kirkland</t>
  </si>
  <si>
    <t>H9J 3Z8</t>
  </si>
  <si>
    <t>514-695-8099</t>
  </si>
  <si>
    <t>Targray</t>
  </si>
  <si>
    <t>Questionnaire; targray.com</t>
  </si>
  <si>
    <t>Cathode</t>
  </si>
  <si>
    <t>Anode</t>
  </si>
  <si>
    <t>Synthetic graphite</t>
  </si>
  <si>
    <t>Vertical Partners West LLC</t>
  </si>
  <si>
    <t>vpwllc.com</t>
  </si>
  <si>
    <t>14028 North Ohio Street</t>
  </si>
  <si>
    <t>Rathdrum</t>
  </si>
  <si>
    <t>800-705-0620</t>
  </si>
  <si>
    <t>Vertical Parners West LLC</t>
  </si>
  <si>
    <t>www.vpwllc.com</t>
  </si>
  <si>
    <t>www.vpwllc.com; dnb.com; https://www.linkedin.com/company/vertical-partners-west-llc</t>
  </si>
  <si>
    <t>Cell groupings</t>
  </si>
  <si>
    <t>Modules of prismatic cells with BMS</t>
  </si>
  <si>
    <t>949-215-3287</t>
  </si>
  <si>
    <t>Thomasnet: Battery Packs / manufacturers; voltronix.com; https://www.zoominfo.com/c/advanced-powering-services-inc/951723</t>
  </si>
  <si>
    <t>Arkema - Calvert City manufacturing plant</t>
  </si>
  <si>
    <t>Binders</t>
  </si>
  <si>
    <t>4444 Industrial Parkway</t>
  </si>
  <si>
    <t>Calvert City</t>
  </si>
  <si>
    <t>Questionnaire; arkema.com; https://www.arkema.com/usa/en/united-states/production-centers/calvert-city-ky/</t>
  </si>
  <si>
    <t>414-774-2250</t>
  </si>
  <si>
    <t>Questionnaire; arkema.com; https://www.arkema.com/files/live/sites/shared_arkema/files/downloads/corporate-documentations/Annual%20reports%20-%20EN/2020-arkema-annual-report.pdf</t>
  </si>
  <si>
    <t>ArlanXEO</t>
  </si>
  <si>
    <t>yes</t>
  </si>
  <si>
    <t>Arlanxeo</t>
  </si>
  <si>
    <t>Cell components</t>
  </si>
  <si>
    <t xml:space="preserve">Rubber for battery caps, battery cell components, packers </t>
  </si>
  <si>
    <t>arlanxeo.com</t>
  </si>
  <si>
    <t>1265 Vidal St S</t>
  </si>
  <si>
    <t>Sarina</t>
  </si>
  <si>
    <t>519-337-8251</t>
  </si>
  <si>
    <t>Maastricht</t>
  </si>
  <si>
    <t>BT</t>
  </si>
  <si>
    <t>Nederlands</t>
  </si>
  <si>
    <t xml:space="preserve">https://nl.wikipedia.org/wiki/Arlanxeo, </t>
  </si>
  <si>
    <t>Geismar</t>
  </si>
  <si>
    <t>Electrolyte (liquid)</t>
  </si>
  <si>
    <t>Solvents</t>
  </si>
  <si>
    <t>225-339-7300</t>
  </si>
  <si>
    <t>Ludwigshafen</t>
  </si>
  <si>
    <t>https://www.basf.com/us/en/who-we-are/organization/locations/find-out-about-basf-in---/Louisiana/about-louisiana.html; https://www.basf.com/us/en/who-we-are.html#:~:text=BASF%20has%20approximately%2016%2C700%20employees,environmental%20protection%20and%20social%20responsibility.</t>
  </si>
  <si>
    <t>1156 employees, 750 contractors; 32 plants; n-Methyl Pyrrolidone;  BASF's largest manufacturing facility in NA</t>
  </si>
  <si>
    <t>Birla Carbon</t>
  </si>
  <si>
    <t>https://www.birlacarbon.com/</t>
  </si>
  <si>
    <t>1800 W Oak Commons Ct</t>
  </si>
  <si>
    <t>Marietta</t>
  </si>
  <si>
    <t> 770-792-9400</t>
  </si>
  <si>
    <t>MT/yr</t>
  </si>
  <si>
    <t>Black Diamond Structures</t>
  </si>
  <si>
    <t>Black Diamond Campus</t>
  </si>
  <si>
    <t>blackdiamond-structures.com</t>
  </si>
  <si>
    <t>12310 Trail Driver</t>
  </si>
  <si>
    <t>737-787-6524</t>
  </si>
  <si>
    <t xml:space="preserve">Austin </t>
  </si>
  <si>
    <t>Questionnaire; blackdiamond-structures.com; https://www.signalhire.com/companies/black-diamond-structures-llc; https://www.blackdiamond-structures.com/company/capabilities/; https://www.datanyze.com/companies/black-diamond-structures/369318968</t>
  </si>
  <si>
    <t>million L/yr</t>
  </si>
  <si>
    <t>Cabot Pampa</t>
  </si>
  <si>
    <t>11561 US Hwy 60</t>
  </si>
  <si>
    <t>Pampa</t>
  </si>
  <si>
    <t>806-661-3100</t>
  </si>
  <si>
    <t>Questionnaire; cabotcorp.com; https://www.cabotcorp.com/company/worldwide-locations/north-america/usa-texas-pampa-manufacturing#:~:text=Our%20plant%20has%20been%20in,as%20toners%2C%20coatings%20and%20sealants.</t>
  </si>
  <si>
    <t xml:space="preserve"> Black conductive additives for batteries</t>
  </si>
  <si>
    <t>Celgard, LLC</t>
  </si>
  <si>
    <t>Celgard, LLC - Charlotte Manufacturing Facility</t>
  </si>
  <si>
    <t>Separators</t>
  </si>
  <si>
    <t>celgard.com</t>
  </si>
  <si>
    <t>13800 South Lakes Dr</t>
  </si>
  <si>
    <t>704-588-5310</t>
  </si>
  <si>
    <t>Celgard.com</t>
  </si>
  <si>
    <t xml:space="preserve">BNEF: Interactive Datasets/Storage/Component manufacturers/All components; Questionnaire; </t>
  </si>
  <si>
    <t>million sq m/yr</t>
  </si>
  <si>
    <t>Celgard, LLC - Concord Manufacturing Facility</t>
  </si>
  <si>
    <t>390 Business Boulevard NW</t>
  </si>
  <si>
    <t>Concord</t>
  </si>
  <si>
    <t>704-720-5211</t>
  </si>
  <si>
    <t>BNEF: Interactive Datasets/Storage/Component manufacturers/All components; Questionnaire;  https://www.celgard.com/about-us/locations</t>
  </si>
  <si>
    <t>Daikin America</t>
  </si>
  <si>
    <t>Daikin Decatur Battery Material Manufacturing Plant</t>
  </si>
  <si>
    <t>daikin-america.com/decatur-al</t>
  </si>
  <si>
    <t>905 State Docks Rd NW</t>
  </si>
  <si>
    <t>Decatur</t>
  </si>
  <si>
    <t>256-306-5000</t>
  </si>
  <si>
    <t>Daikin</t>
  </si>
  <si>
    <t>Daikin.com</t>
  </si>
  <si>
    <t>Orangeburg</t>
  </si>
  <si>
    <t>BNEF: Interactive Datasets/Storage/Component manufacturers/All components; daikin.com; https://www.zippia.com/daikin-america-careers-376502/demographics/</t>
  </si>
  <si>
    <t>17497 workers employed in US, but likely most are in refrigerants</t>
  </si>
  <si>
    <t>Denkai America</t>
  </si>
  <si>
    <t>Denkai America Inc. Manufacturing Headquarters</t>
  </si>
  <si>
    <t>Current collectors</t>
  </si>
  <si>
    <t>Copper</t>
  </si>
  <si>
    <t>denkaiamerica.com</t>
  </si>
  <si>
    <t>29 Battleship Road Ext.</t>
  </si>
  <si>
    <t>Camden</t>
  </si>
  <si>
    <t>803-425-7900</t>
  </si>
  <si>
    <t>Nippon Denkai, Ltd.</t>
  </si>
  <si>
    <t>https://www.nippon-denkai.co.jp/english/</t>
  </si>
  <si>
    <t>Chikseit-shi</t>
  </si>
  <si>
    <t>Ibaraki-ken</t>
  </si>
  <si>
    <t>https://www.nippon-denkai.co.jp/english/about/locations.html;  denkaiamerica.com; Questionnaire; https://www.daikin.com/-/media/Project/Daikin/daikin_com/investor/data/report/daikin2021_printing-pdf.pdf?rev=-1</t>
  </si>
  <si>
    <t>DuPont</t>
  </si>
  <si>
    <t>DuPont Various</t>
  </si>
  <si>
    <t>dupont.com</t>
  </si>
  <si>
    <t>974 Centre Rd</t>
  </si>
  <si>
    <t>302-774-1000</t>
  </si>
  <si>
    <t>dupont.com;</t>
  </si>
  <si>
    <t>Numerous locations throughout NA; solid its electrolyte business, but likely makes other materials for LIBs; entry based on HQ</t>
  </si>
  <si>
    <t>Enchem America LLC</t>
  </si>
  <si>
    <t>Enchem Georgia Electrolyte Manufacturing Plant</t>
  </si>
  <si>
    <t>Liquid electrolyte</t>
  </si>
  <si>
    <t>enchem.net</t>
  </si>
  <si>
    <t>648 GA-334</t>
  </si>
  <si>
    <t>706-335-7000</t>
  </si>
  <si>
    <t>Enchem</t>
  </si>
  <si>
    <t>Enchem.net</t>
  </si>
  <si>
    <t>Jecheon</t>
  </si>
  <si>
    <t>Chungbuk</t>
  </si>
  <si>
    <t>BNEF: Interactive Datasets/Storage/Component manufacturers/All components; https://gov.georgia.gov/press-releases/2020-01-22/enchem-build-two-facilities-jackson-county-create-300-jobs; https://www.b2byellowpages.com/company-information/093224021-enchem-america-llc.html; https://www.carrolldaniel.com/case-studies/enchem-america/; https://english.etnews.com/20210427200001#:~:text=Its%20Georgia%20plant%20is%20its,production%20capacity%20of%2020%2C000%20tons.</t>
  </si>
  <si>
    <t>Entek.com</t>
  </si>
  <si>
    <t>250 Hansard Ave</t>
  </si>
  <si>
    <t>Lebanon</t>
  </si>
  <si>
    <t>541-259-3901</t>
  </si>
  <si>
    <t>BNEF: Interactive Datasets/Storage/Component manufacturers/All components; entek.com; https://lebanon-express.com/news/local/entek-expands-its-manufacturing-business/article_e5efa6ec-8da0-5a20-857d-d61bfd77006f.html; https://www.ibisworld.com/us/company/entek-international-llc/429045/#:~:text=ENTEK%20International%20LLC%20%2D%20Overview&amp;text=ENTEK%20International%20LLC%20is%20a%20private%20company%20with%20an%20estimated%20375%20employees.; https://entek.com/news/posts/entek-announces-major-expansion-of-u-s-lithium-ion-battery-separator-business-to-meet-growing-demand/#:~:text=By%202025%2C%20ENTEK%20will%20have,power%201.4%20million%20electric%20vehicles.</t>
  </si>
  <si>
    <t>Wet processing; 727, but 167 are in manufacturing (equipment)</t>
  </si>
  <si>
    <t>Halocarbon, LLC</t>
  </si>
  <si>
    <t>North Augusta, SC Manufacturing Plant</t>
  </si>
  <si>
    <t>halocarbon.com</t>
  </si>
  <si>
    <t>1100 Dittman Ct</t>
  </si>
  <si>
    <t>Beech Island</t>
  </si>
  <si>
    <t>470-419-6364</t>
  </si>
  <si>
    <t>Halocarbon.com</t>
  </si>
  <si>
    <t>Peachtree Corners</t>
  </si>
  <si>
    <t>Questionnaire; Email</t>
  </si>
  <si>
    <t>Honeywell International</t>
  </si>
  <si>
    <t>Buffalo Research Lab</t>
  </si>
  <si>
    <t>Honeywell.com</t>
  </si>
  <si>
    <t>20 Peabody St</t>
  </si>
  <si>
    <t>716-827-6200</t>
  </si>
  <si>
    <t>Honeywell</t>
  </si>
  <si>
    <t>BNEF: Interactive Datasets/Storage/Component manufacturers/All components; https://careers.honeywell.com/us/en/job/HRD174042/Chemical-Process-Engineer-II</t>
  </si>
  <si>
    <t>Electrolyte salts and fluorinated compounds.  R&amp;D center.  Pilot plant was developed here for LiPF6 production that DOE funded, but plant was slated for Illinois</t>
  </si>
  <si>
    <t>Huntsman Petrochemical LLC</t>
  </si>
  <si>
    <t>Conroe Plant</t>
  </si>
  <si>
    <t>huntsman.com</t>
  </si>
  <si>
    <t>5451 Jefferson Chemical Road</t>
  </si>
  <si>
    <t>Conroe</t>
  </si>
  <si>
    <t>281-719-6000</t>
  </si>
  <si>
    <t>Huntsman Corporation</t>
  </si>
  <si>
    <t>The Woodlands</t>
  </si>
  <si>
    <t>901-354-1111</t>
  </si>
  <si>
    <t>Mitsubishi Chemical America</t>
  </si>
  <si>
    <t>Mitsubishi Chemical Memphis Lithium-ion Battery Material Manufacturing Plant I-III</t>
  </si>
  <si>
    <t>2665 Fite Rd</t>
  </si>
  <si>
    <t>Memphis</t>
  </si>
  <si>
    <t>Mitsubishi Chemical</t>
  </si>
  <si>
    <t>Tokyo</t>
  </si>
  <si>
    <t>Tokyo-to</t>
  </si>
  <si>
    <t>BNEF: Interactive Datasets/Storage/Component manufacturers/All components;https://www.apollo.io/companies/Mitsubishi-Chemical-America/54a1e51874686940120b1e16?chart=count;https://asia.nikkei.com/Business/Automobiles/Mitsubishi-Chemical-to-boost-EV-battery-material-output-overseas#:~:text=More%20specifically%2C%20it%20will%20double,is%20currently%20at%2026%2C000%20tons.</t>
  </si>
  <si>
    <t>Sol-RiteTM electrolytes</t>
  </si>
  <si>
    <t>Parker LORD Saegertown</t>
  </si>
  <si>
    <t>601 South St</t>
  </si>
  <si>
    <t>Saegertown</t>
  </si>
  <si>
    <t>Questionnaire; https://www.lord.com/our-company; https://www.meadvilletribune.com/news/lord-corp-being-sold-for-3-6-billion/article_4aa24a92-6a81-11e9-bcfb-d38056d477ad.html#:~:text=LORD%20has%20a%20chemical%20adhesives,of%20motion%20and%20control%20technologies; https://www.manta.com/c/mmf51lg/lord-corporation</t>
  </si>
  <si>
    <t>PPG</t>
  </si>
  <si>
    <t>Various</t>
  </si>
  <si>
    <t>ppgindustrialcoatings.com</t>
  </si>
  <si>
    <t>One PPG Place</t>
  </si>
  <si>
    <t>888-774-2001</t>
  </si>
  <si>
    <t>PPG Industries Inc.</t>
  </si>
  <si>
    <t>ppg.com</t>
  </si>
  <si>
    <t>ppg.com;http://corporate.ppg.com/Media/Newsroom/2016/PPG-to-increase-North-America-precipitated-silica/;https://www.statista.com/statistics/532348/ppg-industries-number-of-employees/#:~:text=In%202020%2C%20the%20company%20had%20an%20average%20of%2049%2C300%20employees.</t>
  </si>
  <si>
    <t>Numerous locations throughout NA; locations of specific manufacturing facilities are not known; address is for global HQ</t>
  </si>
  <si>
    <t>Soulbrain MI</t>
  </si>
  <si>
    <t>Soulbrain MI Northville Lithium-ion Electrolyte Material Manufacturing Plant</t>
  </si>
  <si>
    <t>soulbrainmi.com</t>
  </si>
  <si>
    <t>47050 Five Mile Rd</t>
  </si>
  <si>
    <t>Northville</t>
  </si>
  <si>
    <t>248-869-3000</t>
  </si>
  <si>
    <t>Soulbrain Holdings Co., Ltd</t>
  </si>
  <si>
    <t>soulbrain.co.kr</t>
  </si>
  <si>
    <t>Yongin</t>
  </si>
  <si>
    <t>BNEF: Interactive Datasets/Storage/Component manufacturers/All components; soulbrainmi.com; https://www.dnb.com/business-directory/company-profiles.soulbrain_mi_inc.639a3de0db0980549e556026f44bfab5.html#:~:text=Soulbrain%20Mi%2C%20Inc.%20is%20located,corporate%20family.;https://www.apollo.io/companies/soulbrain-MI/54a127ea69702d8eebd81a01?chart=count;https://craft.co/soulbrain-mi</t>
  </si>
  <si>
    <t>PunEL electrolyte; they may be a toll manufacturer and develop electrolyte for different customers; they also do R&amp;D at this location, but it is for their company, not as a service</t>
  </si>
  <si>
    <t>Washington Works</t>
  </si>
  <si>
    <t>8480 Dupont Rd</t>
  </si>
  <si>
    <t>Washington</t>
  </si>
  <si>
    <t>304-863-6681</t>
  </si>
  <si>
    <t>Questionnaire; https://www.chemours.com/en/about-chemours/global-reach/washington-works; https://www.yellowpages.com/washington-wv/mip/the-chemours-company-531078219; http://developwoodcountywv.com/wp-content/uploads/2017/04/20170215_16-BID-1019_ChemoursWashingtonWorksBrochure_Client.pdf</t>
  </si>
  <si>
    <t>Companies</t>
  </si>
  <si>
    <t>Facilities</t>
  </si>
  <si>
    <t>Raw Material Manufacturing</t>
  </si>
  <si>
    <t>Battery Grade Component Manufacturing</t>
  </si>
  <si>
    <t>Other Battery Components and Materials Manufacturing</t>
  </si>
  <si>
    <t>Electrode and Cells Manufacturing</t>
  </si>
  <si>
    <t>Modules and Packs Manufacturing</t>
  </si>
  <si>
    <t>End of Life/Recycling</t>
  </si>
  <si>
    <t>Equipment Manufacturing</t>
  </si>
  <si>
    <t>Service and Repair</t>
  </si>
  <si>
    <t>Modeling</t>
  </si>
  <si>
    <t>Distributors</t>
  </si>
  <si>
    <t>Totals</t>
  </si>
  <si>
    <t>Directions:</t>
  </si>
  <si>
    <t>No. of Records:</t>
  </si>
  <si>
    <t>Search</t>
  </si>
  <si>
    <t>Results</t>
  </si>
  <si>
    <t>Facility Type</t>
  </si>
  <si>
    <t>Feedstock</t>
  </si>
  <si>
    <t>4R's - Repair, Remanufacture, Refurbish and/or Repurpose</t>
  </si>
  <si>
    <t>Battery material refining</t>
  </si>
  <si>
    <t>Battery recycling - hydro/ pyro/ direct</t>
  </si>
  <si>
    <t>Collection and Logistics</t>
  </si>
  <si>
    <t>Collection, Disassembling and/or Storage</t>
  </si>
  <si>
    <t>Collection,  Sorting, Storage and/or  Discharging (Universal Waste Handlers)</t>
  </si>
  <si>
    <t>Battery grade metal sulfates</t>
  </si>
  <si>
    <t>Black Mass</t>
  </si>
  <si>
    <t>Cathode Precursor</t>
  </si>
  <si>
    <t>Consumer Electronics</t>
  </si>
  <si>
    <t>EOL Battery</t>
  </si>
  <si>
    <t>EV/HEV/PHEV</t>
  </si>
  <si>
    <t>Mixed metal intermediates - alloy/ salts/ sulfates/ mattes</t>
  </si>
  <si>
    <t>Second Life Battery</t>
  </si>
  <si>
    <t>Sorted EOL Battery</t>
  </si>
  <si>
    <t>N0N 1G0</t>
  </si>
  <si>
    <r>
      <rPr>
        <sz val="8"/>
        <rFont val="Calibri"/>
        <family val="2"/>
      </rPr>
      <t>Î</t>
    </r>
    <r>
      <rPr>
        <sz val="8"/>
        <rFont val="Calibri"/>
        <family val="2"/>
        <scheme val="minor"/>
      </rPr>
      <t>le-de-France</t>
    </r>
  </si>
  <si>
    <t>20</t>
  </si>
  <si>
    <r>
      <t>(</t>
    </r>
    <r>
      <rPr>
        <b/>
        <sz val="7"/>
        <color rgb="FF5F6368"/>
        <rFont val="Roboto"/>
      </rPr>
      <t>888) RIVIAN1</t>
    </r>
  </si>
  <si>
    <t>Chemistries</t>
  </si>
  <si>
    <t>Capacity</t>
  </si>
  <si>
    <t>Capacity Units</t>
  </si>
  <si>
    <t>Agmet LLC</t>
  </si>
  <si>
    <t>Agmet - Oakwood Village</t>
  </si>
  <si>
    <t>agmetmetals.com</t>
  </si>
  <si>
    <t>7800 Medusa St.</t>
  </si>
  <si>
    <t>Oakwood Village</t>
  </si>
  <si>
    <t xml:space="preserve">OH </t>
  </si>
  <si>
    <t>440-439-7400</t>
  </si>
  <si>
    <t>MT waste/yr</t>
  </si>
  <si>
    <t>Oakwood</t>
  </si>
  <si>
    <t>Questionnaire; agmetmetals.com; https://www.zoominfo.com/c/agmet-llc/414574533; http://wwwapp.epa.ohio.gov/dapc/permits_issued/1333536.pdf</t>
  </si>
  <si>
    <t>Calciner throughput was calculated from air permit</t>
  </si>
  <si>
    <t>American Battery Technology Company</t>
  </si>
  <si>
    <t>Fernley, NV</t>
  </si>
  <si>
    <t>Not specified</t>
  </si>
  <si>
    <t>americanbatterytechnology.com</t>
  </si>
  <si>
    <t>395 Logan Ln</t>
  </si>
  <si>
    <t>Fernley</t>
  </si>
  <si>
    <t>775-473-4744</t>
  </si>
  <si>
    <t>American Battery Technology</t>
  </si>
  <si>
    <t>Questionnaire; americanbatterytechnology.com</t>
  </si>
  <si>
    <t>Aqua Metals LLC</t>
  </si>
  <si>
    <t>Aqua Metals Innovation Center</t>
  </si>
  <si>
    <t>aquametals.com</t>
  </si>
  <si>
    <t>160 Denmark Dr</t>
  </si>
  <si>
    <t>McCarran</t>
  </si>
  <si>
    <t>Aqual Metals LLC</t>
  </si>
  <si>
    <t>aquametals.com; https://ie.linkedin.com/company/aqua-metals-limited</t>
  </si>
  <si>
    <t>Applying current metal recylcing technology to Li-ion batteries</t>
  </si>
  <si>
    <t>Recycling Operations</t>
  </si>
  <si>
    <t xml:space="preserve">ascendelements.com </t>
  </si>
  <si>
    <t>54 Rockdale Street</t>
  </si>
  <si>
    <t>508-936-7731</t>
  </si>
  <si>
    <t>MT batteries/yr</t>
  </si>
  <si>
    <t>Questionnaire; ascendelements.com; https://sp-edge.com/companies/631936</t>
  </si>
  <si>
    <t>Used to be Battery Resourcers; Location of original 500 kg/day pilot plant</t>
  </si>
  <si>
    <t>Base 1</t>
  </si>
  <si>
    <t>Covington</t>
  </si>
  <si>
    <t>470-441-7116</t>
  </si>
  <si>
    <t>https://ascendelements.com/</t>
  </si>
  <si>
    <t>Apex 1</t>
  </si>
  <si>
    <t>Commerce Industrial Park II - John Rivers Road</t>
  </si>
  <si>
    <t>508-936-7701</t>
  </si>
  <si>
    <t>ATC Drivetrain</t>
  </si>
  <si>
    <t>ATC Drive Train</t>
  </si>
  <si>
    <t>atcdrivetrain.com/products/electrification</t>
  </si>
  <si>
    <t>9901 W Reno Ave</t>
  </si>
  <si>
    <t>405-577-9901</t>
  </si>
  <si>
    <t>atcdrivetrain.com</t>
  </si>
  <si>
    <t>atcdrivetrain.com; https://journalrecord.com/2021/03/22/atc-drivetrain-to-hire-100-in-oklahoma-city/; https://www.buzzfile.com/business/Atc-Drivetrain-405-577-9901_no:1573378</t>
  </si>
  <si>
    <t>Remanufactures packs, including addition of new cells for automotive industry; other work is conducted here besides rebuilding electric drive trains</t>
  </si>
  <si>
    <t>B2U Storage Solutions Inc</t>
  </si>
  <si>
    <t>SEPV Sierra</t>
  </si>
  <si>
    <t>b2uco.com</t>
  </si>
  <si>
    <t>450 W. Ave. G</t>
  </si>
  <si>
    <t>Lancaster</t>
  </si>
  <si>
    <t>MWh installation</t>
  </si>
  <si>
    <t>Santa Monica</t>
  </si>
  <si>
    <t>Questionnaire; b2uco.com; https://www.datanyze.com/companies/b2u-storage-solutions/481296852</t>
  </si>
  <si>
    <t>Repurposes EOL EV batteries in large-scale energy storage applications in their original pack casing; Have developed a patented EV Pack Storage (EPS) technology. Expanding SEPV to 28 MWh</t>
  </si>
  <si>
    <t>Battery M.D. Inc.</t>
  </si>
  <si>
    <t>EV/HEV Batteries</t>
  </si>
  <si>
    <t>Battery MD Inc</t>
  </si>
  <si>
    <t>HV EV Battery Pack Remanufacturing; Exclusive battery repair company of GM, Ford, Chrysler from 1999 to present; Workforce range 11-50; Full service battery pack recycling</t>
  </si>
  <si>
    <t>Battery Recyclers of America</t>
  </si>
  <si>
    <t>All LIB</t>
  </si>
  <si>
    <t>https://www.batteryrecyclersofamerica.com/</t>
  </si>
  <si>
    <t>1920 McKinney Ave</t>
  </si>
  <si>
    <t>866-609-1561</t>
  </si>
  <si>
    <t>batteryrecyclersofamerica.com</t>
  </si>
  <si>
    <t>batteryrecyclersofamerica.com; batteryrecyclersofamerica.com; https://www.zoominfo.com/c/battery-recyclers/397654040</t>
  </si>
  <si>
    <t>Wixom</t>
  </si>
  <si>
    <t>430 Holtz Dr</t>
  </si>
  <si>
    <t>800-852-8127</t>
  </si>
  <si>
    <t>Mesa</t>
  </si>
  <si>
    <t>618 E Auto Center Dr Ste111</t>
  </si>
  <si>
    <t>Blue Star Recyclers</t>
  </si>
  <si>
    <t>Denver</t>
  </si>
  <si>
    <t>bluestarrecyclers.org</t>
  </si>
  <si>
    <t>953 Decatur St., Ste C</t>
  </si>
  <si>
    <t>303-534-1667</t>
  </si>
  <si>
    <t>tons electronic waste/yr</t>
  </si>
  <si>
    <t>bluestarrecyclers.org; http://www.bluestarrecyclers.org/#:~:text=Blue%20Star%20Recyclers%2C%20a%20501c3,sites%20in%20Colorado%20and%20Illinois.</t>
  </si>
  <si>
    <t>Recycles cell phones and computers. 4 other locations.</t>
  </si>
  <si>
    <t>Looking to develop domestic process and received funding to build 5+ plants in the US and Europe</t>
  </si>
  <si>
    <t>Call2Recycle</t>
  </si>
  <si>
    <t>US HQ</t>
  </si>
  <si>
    <t>call2recycle.org</t>
  </si>
  <si>
    <t>1000 Parkwood Circle</t>
  </si>
  <si>
    <t>877-723-1297</t>
  </si>
  <si>
    <t>Call 2 Recycle</t>
  </si>
  <si>
    <t>Kelleher et al. 2019; call2recycle.org; telecon; https://www.call2recycle.org/2020collectionmilestone/; https://www.linkedin.com/company/call2recycle</t>
  </si>
  <si>
    <t>Locations and drop-off boxes all across US; largest battery collector in US; only HQ is included; capacity are all battery types; Workforce:  11-50 in US and Canada; split estimated</t>
  </si>
  <si>
    <t>Canadian HQ</t>
  </si>
  <si>
    <t>5140 Yonge St, Suite 1570</t>
  </si>
  <si>
    <t>M2N6L7</t>
  </si>
  <si>
    <t>888-224-9764</t>
  </si>
  <si>
    <t>Locations and drop-off boxes all across US; only HQ is included; Workforce 11-50 in US and Canada; split estimated</t>
  </si>
  <si>
    <t>Car-Part.com</t>
  </si>
  <si>
    <t>car-part.com</t>
  </si>
  <si>
    <t>1980 Highland Pike</t>
  </si>
  <si>
    <t>Ft. Wright</t>
  </si>
  <si>
    <t>859-344-1925</t>
  </si>
  <si>
    <t>Questionnaire; car-part.com; https://www.linkedin.com/company/car-part.com</t>
  </si>
  <si>
    <t>Clean Earth Inc.</t>
  </si>
  <si>
    <t>West Melbourne</t>
  </si>
  <si>
    <t>Mixed Alloy</t>
  </si>
  <si>
    <t>https://www.cleanearthinc.com/locations/west-melbourne-florida</t>
  </si>
  <si>
    <t>4317 J Fortune Place</t>
  </si>
  <si>
    <t>321-952-1516</t>
  </si>
  <si>
    <t>cleanearthinc.com</t>
  </si>
  <si>
    <t>Clean Earth Inc</t>
  </si>
  <si>
    <t>https://www.cleanearthinc.com/locations/west-melbourne-florida; https://craft.co/clean-earth; https://www.linkedin.com/company/clean-earth-inc-</t>
  </si>
  <si>
    <t>Used to be AERC Recycling; Entire company has 1001-5000 employees</t>
  </si>
  <si>
    <t>Mitchell Ave</t>
  </si>
  <si>
    <t>https://www.cleanearthinc.com/locations/allentown-pennsylvania-mitchell-ave</t>
  </si>
  <si>
    <t>2591 Mitchell Ave</t>
  </si>
  <si>
    <t>Allentown</t>
  </si>
  <si>
    <t>610-797-7608</t>
  </si>
  <si>
    <t>https://www.cleanearthinc.com/sites/default/files/file/2021-05/Battery_Recycling_Profile_Sheet_0_0_0.pdf; https://craft.co/clean-earth; https://www.linkedin.com/company/clean-earth-inc-</t>
  </si>
  <si>
    <t>Phase 2</t>
  </si>
  <si>
    <t>https://electrabmc.com/</t>
  </si>
  <si>
    <t>firstcobalt.com; AABC; northernontariobusiness.com/regional-news/timmins/first-cobalt-decides-to-go-big-on-refinery-restart-2585909; https://www.firstcobalt.com/_resources/reports/20190627-Ausenco-ConceptualStudy_Rev-E.pdf?v=0.716; https://www.firstcobalt.com/_resources/reports/First-Cobalt-Refinery-AACE-Feasibilit-Study-July-9-2020.pdf?v=0.716; Questionnaire; https://electrabmc.com/wp-content/uploads/2022/06/06_15_22-Electra-BMC-June-2022.pdf; https://electrabmc.com/our-business/battery-materials-park/</t>
  </si>
  <si>
    <t>Used to be First Cobalt Corp.; Expect to commission CoSO4 refining from Co(OH)2 by 12/2022 followed by processing black mass from battery processors to recover Ni, Co, Li, Cu and graphite in 2023, and then battery grade nickel sulfate in 2024 and pCAM in 2025</t>
  </si>
  <si>
    <t>Evergreen Environmental Corp.</t>
  </si>
  <si>
    <t>Evergreen Environmental Corp</t>
  </si>
  <si>
    <t>evergreenenvironmentalcorp.com</t>
  </si>
  <si>
    <t>20545 Center Ridge Rd Ste 12</t>
  </si>
  <si>
    <t>Rocky River</t>
  </si>
  <si>
    <t>440-331-2100</t>
  </si>
  <si>
    <t>evergreenenvironmentalcorp.com; https://www.dnb.com/business-directory/company-profiles.evergreen_environmental_corp.23d2e309c9cf56b53bcd4760447fd6bb.html</t>
  </si>
  <si>
    <t>Recycles dross, powders, catalytsts and solutions with metallic silicon, nickel, copper, manganese, cobalt; also recycles EV and consumer grade batteries; Classified as a Metal and Mineral Merchant Wholesaler</t>
  </si>
  <si>
    <t>Gem Southwest LLC</t>
  </si>
  <si>
    <t>gemsouthwestllc.com</t>
  </si>
  <si>
    <t>3950 Platinum Way</t>
  </si>
  <si>
    <t>909-983-7098</t>
  </si>
  <si>
    <t>gem.us.com</t>
  </si>
  <si>
    <t>Gem Iron and Metal, Inc</t>
  </si>
  <si>
    <t>gemsouthwestllc.com; gem.us.com</t>
  </si>
  <si>
    <t>Glencore Sudbury Nickel Smelter</t>
  </si>
  <si>
    <t>2  Longyear Dr</t>
  </si>
  <si>
    <t>Greater Sudbury</t>
  </si>
  <si>
    <t>750-699-3400</t>
  </si>
  <si>
    <t>MT recyclables</t>
  </si>
  <si>
    <t>Barr</t>
  </si>
  <si>
    <t>Questionnaire; https://www.glencore.ca/en/sudburyino/media/insights-and-stories/our-integrated-nickel-operations-celebrates-30th-year-in-the-recycling-business; https://www.glencore.ca/en/sudburyino/who-we-are/at-a-glance</t>
  </si>
  <si>
    <t>The 20,000 MT of recyclables (aerospace and battery scrap, plating residues, spent catalysts) included 4,600 MT of Ni, 2,00 MT of Co and 800 MT of Cu; the 2500 employees includes all operations at INO including mining, milling and the smelter</t>
  </si>
  <si>
    <t>globalbatterysolutions.com; Questionnaire</t>
  </si>
  <si>
    <t xml:space="preserve">GlobalTech Environmental </t>
  </si>
  <si>
    <t>GlobalTech Environmental</t>
  </si>
  <si>
    <t>https://www.globaltechenvironmental.com/</t>
  </si>
  <si>
    <t>205 N Depot St</t>
  </si>
  <si>
    <t>Fox Lake</t>
  </si>
  <si>
    <t>800-770-2330</t>
  </si>
  <si>
    <t>https://www.zoominfo.com/c/globaltech-environmental/374948194; https://www.linkedin.com/company/globaltech-environmental-corp-; globaltechenvironmental</t>
  </si>
  <si>
    <t>LinkedIn states 11-50 employees and that they are a Large Quantity Universal Waste Handler</t>
  </si>
  <si>
    <t>Recycling Facility</t>
  </si>
  <si>
    <t>284 E. Storey Road</t>
  </si>
  <si>
    <t>Coolidge</t>
  </si>
  <si>
    <t>520-723-4167</t>
  </si>
  <si>
    <t>6510 Telecom Dr.</t>
  </si>
  <si>
    <t>317-243-0811</t>
  </si>
  <si>
    <t>INMETCO</t>
  </si>
  <si>
    <t>https://azr.com/about/inmetco/</t>
  </si>
  <si>
    <t>One INMETCO Dr</t>
  </si>
  <si>
    <t>Ellwood City</t>
  </si>
  <si>
    <t>724-758-5515</t>
  </si>
  <si>
    <t>azr.com</t>
  </si>
  <si>
    <t>American Zinc Recycling</t>
  </si>
  <si>
    <t>Moon Township</t>
  </si>
  <si>
    <t>Kelleher et al. 2019 and website; azr.com;
gasp-pgh.org/wp-content/uploads/ocrINMETCO-TVOP.pdf PA operating permit; https://rocketreach.co/inmetco-profile_b450c743fc7e75f4; https://www.dnb.com/business-directory/company-profiles.international_metal_reclaiming_corporation.476a024d6b4367d41fa1f4b32880a9bf.html</t>
  </si>
  <si>
    <t>DNB states 108 employees across all 10 sites.  Workforce Range: 27-100</t>
  </si>
  <si>
    <t>Interco - A Metaltronics Recycler</t>
  </si>
  <si>
    <t>Interco</t>
  </si>
  <si>
    <t>www.interco</t>
  </si>
  <si>
    <t>10 Fox Industrial Dr.</t>
  </si>
  <si>
    <t>Madison</t>
  </si>
  <si>
    <t>877-200-0840</t>
  </si>
  <si>
    <t>intercotradingco.com</t>
  </si>
  <si>
    <t>intercotradingco.com; https://www.zoominfo.com/pic/interco-trading-company-company/347376512</t>
  </si>
  <si>
    <t>Interstate Battery Recycling LLC</t>
  </si>
  <si>
    <t>Interstate Batteries</t>
  </si>
  <si>
    <t>https://www.interstatebatteries.com/recycling</t>
  </si>
  <si>
    <t>12770 Merit Dr Ste 300</t>
  </si>
  <si>
    <t>888-872-4001</t>
  </si>
  <si>
    <t>interstatebatteries.com</t>
  </si>
  <si>
    <t>interstatebatteries.com; https://www.dnb.com/business-directory/company-profiles.interstate_batteries_inc.a2493cccf7d232e0c2616774353909bb.html</t>
  </si>
  <si>
    <t>Over 400,000 stores and distribution centers nationwide; Primarily recycles lead-acid, but will also accept NiCd, NiMH and LIB</t>
  </si>
  <si>
    <t>IT Asset Partners (ITAP)</t>
  </si>
  <si>
    <t>https://www.goitap.com/</t>
  </si>
  <si>
    <t>8966 Mason Ave</t>
  </si>
  <si>
    <t>Chatsworth</t>
  </si>
  <si>
    <t>323-685 4827</t>
  </si>
  <si>
    <t>goitap.com</t>
  </si>
  <si>
    <t>IT Asset Partners</t>
  </si>
  <si>
    <t>Reverse Logistics Industry; Workforce Range: 51-200; Unclear if they have a processing facility, consulting or just provide logistics</t>
  </si>
  <si>
    <t>IT eCycling Solutions LLC</t>
  </si>
  <si>
    <t>IT eCycling Solutions</t>
  </si>
  <si>
    <t>itecycling.com</t>
  </si>
  <si>
    <t>1601 SE Tater Peeler Rd</t>
  </si>
  <si>
    <t>734-604-6119</t>
  </si>
  <si>
    <t>itecycling.com; https://www.linkedin.com/company/; https://wastebits.com/locator/location/it-ecycling-solutions-llc</t>
  </si>
  <si>
    <t>Workforce Range: 1-10 in US; Has a global partner network in 12 countries; no NA processing facilities yet; global capacity is 30,000 MT/yr - plans to double capacity in 2021; website info not updated to 2022 goals</t>
  </si>
  <si>
    <t>Li-Cycle Corp.</t>
  </si>
  <si>
    <t>Commercial spoke 1</t>
  </si>
  <si>
    <t>li-cycle.com</t>
  </si>
  <si>
    <t>158 Hagerman Ave</t>
  </si>
  <si>
    <t>K7K 5B8</t>
  </si>
  <si>
    <t>877-542-9253</t>
  </si>
  <si>
    <t>Li-Cycle</t>
  </si>
  <si>
    <t>https://li-cycle.com/news/li-cycle-announces-commercial-lithium-ion-battery-recycling-plant-now-operational-in-rochester-new-york/; Questionnaire</t>
  </si>
  <si>
    <t>Also includes sorting and storage</t>
  </si>
  <si>
    <t>Commercial spoke 2</t>
  </si>
  <si>
    <t>100 Latona Rd Eastman Business Park</t>
  </si>
  <si>
    <t>877-542-9254</t>
  </si>
  <si>
    <t>Li Industries</t>
  </si>
  <si>
    <t>li-ind.com</t>
  </si>
  <si>
    <t>1872 Pratt Dr Suite 1500</t>
  </si>
  <si>
    <t>Blacksburg</t>
  </si>
  <si>
    <t>li-ind.com; https://www.sbir.gov/sbirsearch/detail/1522781</t>
  </si>
  <si>
    <t>Nethers Batteries</t>
  </si>
  <si>
    <t>netherswholesale.com</t>
  </si>
  <si>
    <t>1422 Ruddiman Dr.</t>
  </si>
  <si>
    <t>North Muskegon</t>
  </si>
  <si>
    <t>740-404-9650</t>
  </si>
  <si>
    <t>netherswholesale.com; https://www.zoominfo.com/c/nethers-batteries/528849454</t>
  </si>
  <si>
    <t>Ebike battery rebuilding and upgrading</t>
  </si>
  <si>
    <t>Nth Cycle Inc.</t>
  </si>
  <si>
    <t>Not Specified</t>
  </si>
  <si>
    <t>www.nthcycle.com</t>
  </si>
  <si>
    <t>100 Cummings Center</t>
  </si>
  <si>
    <t>Beverly</t>
  </si>
  <si>
    <t>518- 534-0562</t>
  </si>
  <si>
    <t>https://www.recyclingtoday.com/article/charging-up-lithium-ion-battery-recycling/#:~:text=Nth%20Cycle's%20technology%20is%20modular,Cycle's%20technology%20produces%20minimal%20waste.; nthcycle.com</t>
  </si>
  <si>
    <t>Developer of an electrochemical recycling device designed to transition away from reliance on primary mining of rare earth metals toward the recycling of it. The company's product uses recycling technology to reclaim valuable metals to create a secure, secondary source of these metals here in the United States to protect the future in clean energy advancements, enabling manufacturing and recycling industries to access new sources of metals. On-site toll processing with modular units able to process 500 tons/yr; are developing pilot projects</t>
  </si>
  <si>
    <t>Omega Harvested Metallurgical</t>
  </si>
  <si>
    <t>Omega Harvested Mettalurgical</t>
  </si>
  <si>
    <t xml:space="preserve">ohm-inc.com </t>
  </si>
  <si>
    <t>7515 Hill Road Canal</t>
  </si>
  <si>
    <t xml:space="preserve"> Winchester</t>
  </si>
  <si>
    <t>877-320-0515</t>
  </si>
  <si>
    <t>https://www.ohm-inc.com/</t>
  </si>
  <si>
    <t>Kentucky</t>
  </si>
  <si>
    <t>https://www.signalhire.com/companies/omega-harvest-inc; ohm-inc.com; https://wastebits.com/locator/location/omega-harvested-metallurgical</t>
  </si>
  <si>
    <t>Classified as TSDF</t>
  </si>
  <si>
    <t>Princeton NuEnergy</t>
  </si>
  <si>
    <t>Battery grade cathode materials</t>
  </si>
  <si>
    <t xml:space="preserve">pnecycle.com </t>
  </si>
  <si>
    <t>1200 Florence Columbus Road</t>
  </si>
  <si>
    <t>Bordentown</t>
  </si>
  <si>
    <t>973-818-3428</t>
  </si>
  <si>
    <t>pnecycle.com</t>
  </si>
  <si>
    <t>Princeton</t>
  </si>
  <si>
    <t>https://www.newmoa.org/events/docs/493/Yan_Lithium_June2021.pdf;https://www.apollo.io/companies/Princeton-Nuenergy/5f99584d62b6c600da8bc7d5?chart=count</t>
  </si>
  <si>
    <t>Also offer second life batteries and technology licensing</t>
  </si>
  <si>
    <t>RecycLiCo Battery Materials Inc.</t>
  </si>
  <si>
    <t>RecycLiCo Pilot Plant</t>
  </si>
  <si>
    <t>recyclico.com</t>
  </si>
  <si>
    <t>13260 Delf Pl #150</t>
  </si>
  <si>
    <t>V6V 2A2</t>
  </si>
  <si>
    <t>604-273-3600</t>
  </si>
  <si>
    <t>recyclico..com</t>
  </si>
  <si>
    <t>https://recyclico.com/; Questionnaire; https://www.zoominfo.com/c/american-manganese-inc/356800452; https://recyclico.com/wp-content/uploads/2019/04/AMY_Presentation-Dec_2021.pdf</t>
  </si>
  <si>
    <t>Workforce range &lt; 25; used average;Used to be called American Manganese; Expected to scale up to demo scale (0.5 tonne/day)in 2022</t>
  </si>
  <si>
    <t>Recycling Coordinators, Inc.</t>
  </si>
  <si>
    <t>http://www.recyclingcoordinators.com/</t>
  </si>
  <si>
    <t>600  East Exchange St</t>
  </si>
  <si>
    <t>Akron </t>
  </si>
  <si>
    <t>330-434-4500</t>
  </si>
  <si>
    <t>recyclingcoordinators.com</t>
  </si>
  <si>
    <t>Recycling Coordinators</t>
  </si>
  <si>
    <t>Akron</t>
  </si>
  <si>
    <t>recyclingcoordinators.com; https://www.dnb.com/business-directory/company-profiles.recycling_coordinators.657eb7352f8869ec43d580f11a92adba.html; https://rocketreach.co/recycling-coordinators-inc-profile_b5d58f55f42e3ab1</t>
  </si>
  <si>
    <t>Air permit is for spray booth and so likely is a hydro-type facility. Process all types of metal bearing industrial by-products that contain Ni, Co, Cu and others.  Workforce range (DNB and Rocket reach):  20-38</t>
  </si>
  <si>
    <t>Redivivus</t>
  </si>
  <si>
    <t>redivivus.tech</t>
  </si>
  <si>
    <t>2012 North Cascade Avenue</t>
  </si>
  <si>
    <t>Colorado Springs</t>
  </si>
  <si>
    <t>https://www.startengine.com/redivivus; redivivus.tech</t>
  </si>
  <si>
    <t>Developing Redi-Shred that freezes batteries and shreds them to produce a safe slurry; targeting steel companies for metal products</t>
  </si>
  <si>
    <t>Redwood Materials</t>
  </si>
  <si>
    <t>redwoodmaterials.com</t>
  </si>
  <si>
    <t>2401 Conestoga Dr.</t>
  </si>
  <si>
    <t>Carson City</t>
  </si>
  <si>
    <t>89706</t>
  </si>
  <si>
    <t>redwoodmaterials.com;  https://techcrunch.com/2020'/10/09/why-amazon-and-panasonic-are-betting-on-this-battery-recycling-startup/; https://www.handelsblatt.com/technik/it-internet/ex-technikchef-tesla-mitgruender-straubel-will-das-recycling-von-e-auto-batterien-revolutionieren/26242540.html?ticket=ST-12749081-EEL1lWNknDLaB49qWvNe-ap1; Questionnaire</t>
  </si>
  <si>
    <t xml:space="preserve">B2B company, but website states that it takes small devices; States it recycles 1 GW;/yr &gt; 20,000 EV batteries; Recycles battery scrap; </t>
  </si>
  <si>
    <t>Redwood Materials - TRI</t>
  </si>
  <si>
    <t>515 Double Eagle Ct</t>
  </si>
  <si>
    <t>RePurpose Energy, Inc.</t>
  </si>
  <si>
    <t>www.repurpose.energy</t>
  </si>
  <si>
    <t>149 Grobric Ct Suite E</t>
  </si>
  <si>
    <t>Fairfield</t>
  </si>
  <si>
    <t>224- 456-5626</t>
  </si>
  <si>
    <t>https://www.greentechmedia.com/articles/read/car-makers-and-startups-get-serious-about-reusing-batteries; https://research.ucdavis.edu/repurposing-used-electric-vehicle-batteries-for-solar-power-storage/</t>
  </si>
  <si>
    <t>Licenses technology developed at UC Davis to repurpose car batteries for staionary applications. Piloted a 300 kWh project at the UCDavis winery and has plans to deploy a 1.2 MWh demo project at a food cooperative</t>
  </si>
  <si>
    <t>UW Handling</t>
  </si>
  <si>
    <t>8090 Lancaster-Newark Rd NE</t>
  </si>
  <si>
    <t>Baltimore</t>
  </si>
  <si>
    <t>740-653-6290</t>
  </si>
  <si>
    <t>Anaheim</t>
  </si>
  <si>
    <t>125 East Commercial St. Ste. A</t>
  </si>
  <si>
    <t>800-548-8797</t>
  </si>
  <si>
    <t>OH HQ/ Recycling Facility</t>
  </si>
  <si>
    <t>265 Quarry Rd SE</t>
  </si>
  <si>
    <t>9384 Highway 22A</t>
  </si>
  <si>
    <t>Trail</t>
  </si>
  <si>
    <t>V1R 4W6</t>
  </si>
  <si>
    <t>877-468-6926</t>
  </si>
  <si>
    <t>Secure E-Waste Solutions</t>
  </si>
  <si>
    <t>All</t>
  </si>
  <si>
    <t>sesrecyccling.com</t>
  </si>
  <si>
    <t>8810 Rehco Rd, Suite C</t>
  </si>
  <si>
    <t>858-909-0802</t>
  </si>
  <si>
    <t>www.sesrecycling.com</t>
  </si>
  <si>
    <t>https://www.zoominfo.com/c/secure-e--waste-solutions/363182276</t>
  </si>
  <si>
    <t>SES has &lt; 25 employees</t>
  </si>
  <si>
    <t>Spiers New Technologies (SNT)</t>
  </si>
  <si>
    <t>http://www.spiersnewtechnologies.com/</t>
  </si>
  <si>
    <t>spiersnewtechnologies.com; Kelleher et al 2019; https://www.zoominfo.com/c/spiers-new-technologies-inc/442180757</t>
  </si>
  <si>
    <t>Sybesma’s Electronics</t>
  </si>
  <si>
    <t>sybemas.com</t>
  </si>
  <si>
    <t>581 Ottawa Ave # 100</t>
  </si>
  <si>
    <t>Sybema's Electronics</t>
  </si>
  <si>
    <t>sybesmas.com; Kelleher et al 2019; https://www.dnb.com/business-directory/company-profiles.sybesmas_national_electronics_inc.d4af40f5071750b13fee8585d1490967.html</t>
  </si>
  <si>
    <t>Recycling/repurposing link goes to Global Battery Solutions; also includes EOL batteries as a feedstock; Workforce range 25-34 (DNB and Zoom info)</t>
  </si>
  <si>
    <t>Raleigh</t>
  </si>
  <si>
    <t>Not applicable</t>
  </si>
  <si>
    <t>3600 Glenwood Ave</t>
  </si>
  <si>
    <t>919-874-7171</t>
  </si>
  <si>
    <t>Umicore</t>
  </si>
  <si>
    <t>Questionnaire; umicore.com; https://www.buzzfile.com/business/Umicore-Orixx,-LLC-919-874-7171</t>
  </si>
  <si>
    <t>Commercial activities for battery recycling; No production at this time</t>
  </si>
  <si>
    <t>United Battery Recyclers Int</t>
  </si>
  <si>
    <t xml:space="preserve"> All LIB</t>
  </si>
  <si>
    <t xml:space="preserve">ubr-intl.com </t>
  </si>
  <si>
    <t xml:space="preserve">Fenton </t>
  </si>
  <si>
    <t>248-252-2194</t>
  </si>
  <si>
    <t>https://www.ubr-intl.com/</t>
  </si>
  <si>
    <t>https://www.ubr-intl.com/about/</t>
  </si>
  <si>
    <t>No physical assets; Develops partnerships for recycling batteries</t>
  </si>
  <si>
    <t>Veolia Environmental Services</t>
  </si>
  <si>
    <t>Veolia Phoenix Recycling Facility</t>
  </si>
  <si>
    <t>https://lamprecycling.veoliaes.com/about_us/facilities/phoenix?pid=764</t>
  </si>
  <si>
    <t>5736 West Jefferson</t>
  </si>
  <si>
    <t>602-233-2955</t>
  </si>
  <si>
    <t>https://www.veolianorthamerica.com/</t>
  </si>
  <si>
    <t>Veolia North America</t>
  </si>
  <si>
    <t>veoliaes.com; veolianorthamerica.com; https://www.allbiz.com/business/veolia-environmental-services_17Q-602-233-2955</t>
  </si>
  <si>
    <t>Veolia Tallahassee Recycling Facility</t>
  </si>
  <si>
    <t>https://lamprecycling.veoliaes.com/about_us/facilities/tallahassee?pid=772</t>
  </si>
  <si>
    <t>342 Marpan Lane</t>
  </si>
  <si>
    <t>Tallahassee</t>
  </si>
  <si>
    <t>850-877-8299</t>
  </si>
  <si>
    <t>veoliaes.com; veolianorthamerica.com; https://www.buzzfile.com/business/Veolia-Es-Technical-Solutions,-L.L.C.-850-877-8299</t>
  </si>
  <si>
    <t>Veolia West Bridgewater Recycling Facility</t>
  </si>
  <si>
    <t>https://lamprecycling.veoliaes.com/about_us/facilities/West-Bridgewater?pid=770</t>
  </si>
  <si>
    <t>90 Pleasant Street</t>
  </si>
  <si>
    <t>Bridgwater</t>
  </si>
  <si>
    <t>02379</t>
  </si>
  <si>
    <t>774-296-6030</t>
  </si>
  <si>
    <t>veoliaes.com; veolianorthamerica.com; https://www.buzzfile.com/business/Veolia-Environmental-Services-508-584-1634</t>
  </si>
  <si>
    <t>Veolia Port Washington Recycling Facility</t>
  </si>
  <si>
    <t>https://lamprecycling.veoliaes.com/about_us/facilities/portwashington?pid=768</t>
  </si>
  <si>
    <t>1275 Mineral Springs Dr</t>
  </si>
  <si>
    <t>Port Washington</t>
  </si>
  <si>
    <t>262-243-8900</t>
  </si>
  <si>
    <t>veoliaes.com; veolianorthamerica.com; https://www.buzzfile.com/business/Veolia-~-Port-Washington-262-243-8900</t>
  </si>
  <si>
    <t>Veolia Pickering Recycling Facility</t>
  </si>
  <si>
    <t>https://lamprecycling.veoliaes.com/about_us/facilities/Pickering-ON?pid=27713</t>
  </si>
  <si>
    <t>820 McKay Road</t>
  </si>
  <si>
    <t>Pickering</t>
  </si>
  <si>
    <t>L1W 2Y4</t>
  </si>
  <si>
    <t>905-686-2111</t>
  </si>
  <si>
    <t>veoliaes.com; veolianorthamerica.com</t>
  </si>
  <si>
    <t>WeRecycleBatteries.com</t>
  </si>
  <si>
    <t>werecyclebatteries.com</t>
  </si>
  <si>
    <t>1562 Crittenden Rd.</t>
  </si>
  <si>
    <t>Alden</t>
  </si>
  <si>
    <t>585-902-8110</t>
  </si>
  <si>
    <t>Questionnaire; werecyclebatteries.com; https://www.buzzfile.com/business/Werecyclebatteries.com-585-902-8110</t>
  </si>
  <si>
    <t>Battery and electronic waste brokerage firm</t>
  </si>
  <si>
    <t>08551</t>
  </si>
  <si>
    <t>B2Y4M9</t>
  </si>
  <si>
    <t>01970</t>
  </si>
  <si>
    <r>
      <t>Baden-W</t>
    </r>
    <r>
      <rPr>
        <sz val="8"/>
        <rFont val="Calibri"/>
        <family val="2"/>
      </rPr>
      <t>ü</t>
    </r>
    <r>
      <rPr>
        <sz val="8"/>
        <rFont val="Calibri"/>
        <family val="2"/>
        <scheme val="minor"/>
      </rPr>
      <t>rttemberg</t>
    </r>
  </si>
  <si>
    <t>Term</t>
  </si>
  <si>
    <t>Definition</t>
  </si>
  <si>
    <t>Source</t>
  </si>
  <si>
    <t>4R's</t>
  </si>
  <si>
    <t xml:space="preserve"> Repair, Remanufacture, Refurbish and/or Repurpose</t>
  </si>
  <si>
    <t>Battery Pack Design book</t>
  </si>
  <si>
    <t>Active material</t>
  </si>
  <si>
    <t>The constituents of a cell that participate in electrochemical charge and/or discharge reactions.  This does not inclue separators, current collectors, catalysts or supports</t>
  </si>
  <si>
    <t>SAE J1715 - Battery Terminology (2021-08)</t>
  </si>
  <si>
    <t>The negative battery electrode at which oxidation (a loss of electrons) take place during discharge.</t>
  </si>
  <si>
    <t>Battery (RESS Battery)</t>
  </si>
  <si>
    <t>A general term that inclusively refers to electrochemical cells, modules, packs, and endergy storage systems.</t>
  </si>
  <si>
    <t>Battery collection</t>
  </si>
  <si>
    <t>Gathering of batteries for the purpose of shipment to a treatment facility where treatment facility may include any end of life treatment facility such as a recycler or licensed disposal site; it can also include other processes such as evaluation, remanufacture, and/or repurpose</t>
  </si>
  <si>
    <t>SAE J2974 - Technical Information Report on Automotive Battery Recycling</t>
  </si>
  <si>
    <t>Battery grade materials</t>
  </si>
  <si>
    <t>Materials for batteries that are made at facilities after initial concentration at extraction points</t>
  </si>
  <si>
    <t>Battery management system (BMS)</t>
  </si>
  <si>
    <t>An electronic system that monitors, manage,s and may communicate information about performance, safety, and supervisory control ofa battery through battery state estimations and/or fault detections and predictions</t>
  </si>
  <si>
    <t>Battery module</t>
  </si>
  <si>
    <t>Multiple electrochemical cells connected in series or parallel.  Batttery modules may or may not include snesors such as voltage and temperature sensors, safety components, and a cooling structure that each module can be controlled and managed independently.</t>
  </si>
  <si>
    <t>Battery pack</t>
  </si>
  <si>
    <t>A battery assembly that consists of one or more modules.  A pack may include sensors, interlocks, contactors, battery management controller, safety devices, thermal management, and structural components</t>
  </si>
  <si>
    <t>Black mass</t>
  </si>
  <si>
    <t>The material in an LIB that is released after shredding and screening</t>
  </si>
  <si>
    <t>Battery Management System: The BMS is the control system within the
battery pack that consists of one or more electronic controllers, which manages the
charging and discharging, monitors the temperature and voltage, communicates with
the vehicle system, balances the cells, and manages the safety functionality of the
battery pack.</t>
  </si>
  <si>
    <t>The positive battery electrode at which reduction (a gain of electrons) takes place during discharge</t>
  </si>
  <si>
    <t>Cell</t>
  </si>
  <si>
    <t>A basic electrochemical functional unit that at minimum consists of a positive electrode, a negative electrode electrode, and an electrolyte.</t>
  </si>
  <si>
    <t>Connector</t>
  </si>
  <si>
    <t>Conductor of electricity used for carrying current between components in an electric circuit.  For example, a connector electrically joins two cells, or a terminal of the battery to an exterior circuit and also to auxiliary devices.</t>
  </si>
  <si>
    <t>Collection and Sorting of Feedstock</t>
  </si>
  <si>
    <t>Recycling processes are enhanced by segregating the feed (spent batteries) into separate fractions based on chemistry.
This can greatly reduce the cost of recycling, unwanted emissions, and safety concerns. Presently hand sorting of portable
batteries by chemistries is common prior to shipment to recyclers.</t>
  </si>
  <si>
    <t>Collection, Disassembly and/or Storage</t>
  </si>
  <si>
    <t>Facilities that collect vehicles or other products containing batteries and they take the product apart and get the battery and safely store it.</t>
  </si>
  <si>
    <t>Collection, Sorting Storage, and/or Discharging</t>
  </si>
  <si>
    <t>Facilities that collect batteries, sort them by battery type or chemistry, safely store them and/or discharge them</t>
  </si>
  <si>
    <t>Direct recycling</t>
  </si>
  <si>
    <t>Direct recycling is a hybrid of the processing methods drawing most heavily from physical separation as the goal is to return
the feed to the initial application with a minimum of processing. Byproducts are process dependent, and generally dust and
particulate emissions may be a concern. Capital cost is expected to be low compared to other processes, and permitting is
process specific. This type of process has been applied to the polypropylene cases of lead acid batteries and the metallic
cases from Zn/C and alkaline batteries. This type of process has been demonstrated with Ni-MH and Li-ion cells.</t>
  </si>
  <si>
    <t>Electrode</t>
  </si>
  <si>
    <t>The conducting body that contains active materials and through which current enters or leaves a cell.</t>
  </si>
  <si>
    <t>Electrolyte</t>
  </si>
  <si>
    <t>The medium, which can be liquid or solid, that provides ion transport between the positive and negative electrodes of a cell..  Electrolytes may also participate directly in the charge and/or discharge reactions.</t>
  </si>
  <si>
    <t>End of Life (EOL)</t>
  </si>
  <si>
    <t>When a battery fails to meet specified capacity, power, or function in specified use conditions</t>
  </si>
  <si>
    <t>Hydrometallurgy</t>
  </si>
  <si>
    <t>or Hydrometallurgical Processing:  Hydrometallurgical processing uses aqueous chemicals, acids, bases or other solvents to leach the material. This is usually
followed by species (chemical compound) separation and purification processes. The materials are then precipitated as
hydroxides/salts or electrorefined for reuse as metal. Byproducts include: leach residue, waste water that requires further
treatment, and sludges from waste water treatment. Hydroxide and salts are often reprocessed in pyrometallurgical facilities
to produce metals. Capital cost is typically less than pyrometallurgy depending on target metals recovered, and permitting
is reagent specific. This type of process has been applied to lead acid, NiCd, NiMH, and Li-ion.</t>
  </si>
  <si>
    <t>Lithium ion battery (LIB)</t>
  </si>
  <si>
    <t>A rechargeable battery that uses lithium ions as the primary ionic conductor in the electrolyte.</t>
  </si>
  <si>
    <t>Module</t>
  </si>
  <si>
    <t>or Battery module or battery monoblock:  Refers to the multiple connections of electrochemical or electrostatic cells.  Battery modules amy or may not include sensors such as voltage and temperature sensors, safety components and a cooling structure so that each module can be controlled and managed independently</t>
  </si>
  <si>
    <t>Pack</t>
  </si>
  <si>
    <t>or Battery pack:  A battery pack may consist of only one module or multiple modules. The pack includes sensors, interlocks, contactors,
battery management controller, safety devices, thermal management, and structural components</t>
  </si>
  <si>
    <t>Physical Separation</t>
  </si>
  <si>
    <t>Physical separation procesess separate target materials based on physical properties, such as size, density, color,
conductivity, magnetic susceptibility, and surface chemistry. This process usually involves size reduction, followed by
separation and upgrading</t>
  </si>
  <si>
    <t>Prismatic cell</t>
  </si>
  <si>
    <t>Cell with a metallic container with faces that are rectangular.</t>
  </si>
  <si>
    <t>Pyrometallurgy</t>
  </si>
  <si>
    <t>or Pyrometallurgical Processing:  Pyrometallurgical processing involves a thermal or high-temperature process in which metals are reduced back to a base
metallic state. The oxidation potential of the metals typically determine which metals report to the melt and which report to
the slag, this outcome can be somewhat controlled through the atmosphere present in the smelter. Any remaining organic
components are burned for energy recovery. Waste and byproducts can include: drosses, slags, soot, and other emissions,
as well as high-quality heat. These facilities benefit greatly from economies of scale. Capital cost and permitting burden are
high. This type of process has been applied to lead acid, NiCd, NiMH, and Li-ion.</t>
  </si>
  <si>
    <t>Rack</t>
  </si>
  <si>
    <t>Rebuilt</t>
  </si>
  <si>
    <t>Includes factory rebuilt and remanufactured, and refers to a component (such as a battery) that has been dismantled and
reconstructed, as necessary. Its internal and external parts have been cleaned and made rust- and corrosion-free; all
impaired, defective, or substantially worn parts have been restored to a sound condition or replaced with new; it has rebuilt
(in accordance with the provisions of this paragraph) or unimpaired used parts; all missing parts have been replaced with
new, rebuilt, or unimpaired used parts; and such rewinding or machining and other operations have been performed as
necessary to put the industry product in sound working condition according to OEM specifications and parameters.</t>
  </si>
  <si>
    <t>Transformation of end of life products (RESS, batteries, or scrap) into usable products</t>
  </si>
  <si>
    <t>Refining</t>
  </si>
  <si>
    <t>Converting a metallic component into another component that is of higher purity using heat, chemicals or other methods</t>
  </si>
  <si>
    <t>Second life battery</t>
  </si>
  <si>
    <t>This describes the act of taking a battery system from the end of service life, characterizing the components, and
reconfiguring some or all of the components of the battery system for a new application. This may also require new, rebuilt,
or unimpaired used parts to be incorporated into the system.
Second use requires many of the same commitments as the remanufacture or rebuilding of automotive parts. The difference
is the battery may go into a related, but nonautomotive, application. These should be subject to appropriate consensus
standards, such as UL 1974 Evaluation for Repurposing Batteries.</t>
  </si>
  <si>
    <t>Separator</t>
  </si>
  <si>
    <t>A cell component placed between the negative and positive electrodes, which electrically isolates or separates the electrodes while allowing ionic conduction to occur.</t>
  </si>
  <si>
    <t>Shredding and screening</t>
  </si>
  <si>
    <t>Physical processing of lithium-ion batteries to produce black mass</t>
  </si>
  <si>
    <t>Solid electrolyte cell</t>
  </si>
  <si>
    <t>Cell with an ionically conducting solid as electrolyte.</t>
  </si>
  <si>
    <t>Sorted EOL battery</t>
  </si>
  <si>
    <t>An end of life battery that has been sorted by overall type (e.g., lead-acid vs. lithium-ion) and/or lithium-ion chemistry (e.g., LFP, NMC)</t>
  </si>
  <si>
    <t>a translucent, typically grayish-white aluminosilicate mineral which is an important source of lithium.</t>
  </si>
  <si>
    <t>Universal Waste Handler</t>
  </si>
  <si>
    <t>A facility that processes hazardous waste under universal waste regulations which are:  Streamlined hazardous waste management regulation put out by the United States at the federal (EPA) and local (state)
level, with the goal of promoting the collection and recycling of these materials by easing the regulator burden on the
collection and transport, and encouraging the development of programs to reduce the quantity going to municipal solid
waste facilities of certain common hazardous wastes.</t>
  </si>
  <si>
    <t>Note:</t>
  </si>
  <si>
    <r>
      <t xml:space="preserve">If a company is in the EOL sector (e.g. recycling), use the </t>
    </r>
    <r>
      <rPr>
        <b/>
        <sz val="12"/>
        <color theme="1"/>
        <rFont val="Calibri"/>
        <family val="2"/>
        <scheme val="minor"/>
      </rPr>
      <t>EOL Search</t>
    </r>
    <r>
      <rPr>
        <sz val="12"/>
        <color theme="1"/>
        <rFont val="Calibri"/>
        <family val="2"/>
        <scheme val="minor"/>
      </rPr>
      <t xml:space="preserve"> sheet instead</t>
    </r>
  </si>
  <si>
    <t/>
  </si>
  <si>
    <t>Questionnaire; battery resourcers.com; https://www.batteryresourcers.com/news; ascendelements.com</t>
  </si>
  <si>
    <t>248-677-1010</t>
  </si>
  <si>
    <t>Search Type</t>
  </si>
  <si>
    <t>State</t>
  </si>
  <si>
    <t>Product or Service Type</t>
  </si>
  <si>
    <t>Product or Service</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</si>
  <si>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Product, State</t>
    </r>
    <r>
      <rPr>
        <sz val="11"/>
        <color theme="1"/>
        <rFont val="Calibri"/>
        <family val="2"/>
        <scheme val="minor"/>
      </rPr>
      <t xml:space="preserve">) in the yellow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yellow box and hit Enter</t>
    </r>
  </si>
  <si>
    <t>NS</t>
  </si>
  <si>
    <t>EOL Search</t>
  </si>
  <si>
    <r>
      <t xml:space="preserve">This search is for </t>
    </r>
    <r>
      <rPr>
        <b/>
        <sz val="12"/>
        <color theme="1"/>
        <rFont val="Calibri"/>
        <family val="2"/>
        <scheme val="minor"/>
      </rPr>
      <t>EOL</t>
    </r>
    <r>
      <rPr>
        <sz val="12"/>
        <color theme="1"/>
        <rFont val="Calibri"/>
        <family val="2"/>
        <scheme val="minor"/>
      </rPr>
      <t xml:space="preserve"> (e.g., recycling) </t>
    </r>
    <r>
      <rPr>
        <b/>
        <sz val="12"/>
        <color theme="1"/>
        <rFont val="Calibri"/>
        <family val="2"/>
        <scheme val="minor"/>
      </rPr>
      <t>companies only</t>
    </r>
    <r>
      <rPr>
        <sz val="12"/>
        <color theme="1"/>
        <rFont val="Calibri"/>
        <family val="2"/>
        <scheme val="minor"/>
      </rPr>
      <t>. For other companies, use the</t>
    </r>
    <r>
      <rPr>
        <b/>
        <sz val="12"/>
        <color theme="1"/>
        <rFont val="Calibri"/>
        <family val="2"/>
        <scheme val="minor"/>
      </rPr>
      <t xml:space="preserve"> Search</t>
    </r>
    <r>
      <rPr>
        <sz val="12"/>
        <color theme="1"/>
        <rFont val="Calibri"/>
        <family val="2"/>
        <scheme val="minor"/>
      </rPr>
      <t xml:space="preserve"> </t>
    </r>
    <r>
      <rPr>
        <b/>
        <sz val="12"/>
        <color theme="1"/>
        <rFont val="Calibri"/>
        <family val="2"/>
        <scheme val="minor"/>
      </rPr>
      <t>worksheet</t>
    </r>
  </si>
  <si>
    <t>NMC cathode production from recycling</t>
  </si>
  <si>
    <t>Smartville</t>
  </si>
  <si>
    <t>scs-US.com</t>
  </si>
  <si>
    <t>scs-US.com; Questionnaire; https://www.zoominfo.com/pic/scientific-climate-systems-ltd/104006151</t>
  </si>
  <si>
    <t>Select Search Type (dropdown list):</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</si>
  <si>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Facility Type, State</t>
    </r>
    <r>
      <rPr>
        <sz val="11"/>
        <color theme="1"/>
        <rFont val="Calibri"/>
        <family val="2"/>
        <scheme val="minor"/>
      </rPr>
      <t xml:space="preserve">) in the green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green box and hit Enter</t>
    </r>
  </si>
  <si>
    <t>Status*</t>
  </si>
  <si>
    <t>*Status</t>
  </si>
  <si>
    <t>C - Commercial</t>
  </si>
  <si>
    <t>P - Planned</t>
  </si>
  <si>
    <t>PC-SU - Pre-commercial/startup</t>
  </si>
  <si>
    <t>UC - Under construction</t>
  </si>
  <si>
    <t>NAATBatt Member?</t>
  </si>
  <si>
    <t>Schlenk Metallfolien GmbH &amp; Co. KG</t>
  </si>
  <si>
    <t>Schlenk North America HQ</t>
  </si>
  <si>
    <t>Rolled copper and nickel anode foils and tabs</t>
  </si>
  <si>
    <t>40 Nickerson Road</t>
  </si>
  <si>
    <t>Ashland</t>
  </si>
  <si>
    <t>01721</t>
  </si>
  <si>
    <t>508-881-9147</t>
  </si>
  <si>
    <t>schlenk.com</t>
  </si>
  <si>
    <t>Questionnaire; schlenk.com</t>
  </si>
  <si>
    <t>Roth</t>
  </si>
  <si>
    <t>SungEel Recycling Park</t>
  </si>
  <si>
    <t>SungEel HiTech Co., Ltd.</t>
  </si>
  <si>
    <t>www.sungeelht.com/en</t>
  </si>
  <si>
    <t>Operations expected to start in 2024</t>
  </si>
  <si>
    <t>Korea</t>
  </si>
  <si>
    <t>https://www.georgia.org/press-release/korean-lithium-ion-battery-recycler-sungeel-hitech-build-first-us-recycling-facility#:~:text=SungEel%20Recycling%20Park%20Georgia's%20new,)%20Certified%20site%2C%20in%20Toccoa; sungeelht.com/en; https://www.ajc.com/news/korean-battery-recycler-to-be-latest-addition-to-georgia-ev-sector/6UPMY3TVDBFH3OHQTG6PSVDH5Q/</t>
  </si>
  <si>
    <t>Hayestone Brady Business Park</t>
  </si>
  <si>
    <t>Toccoa</t>
  </si>
  <si>
    <t>sungeelht.com</t>
  </si>
  <si>
    <t>SungEel HiTech. Co., Ltd.</t>
  </si>
  <si>
    <t>82-63-466-9200</t>
  </si>
  <si>
    <t>Gunsan-si</t>
  </si>
  <si>
    <t>Jeollabuk-do</t>
  </si>
  <si>
    <t>Blue Whale Materials Recycling Plant 1</t>
  </si>
  <si>
    <t>bluewhalematerials.com; https://www.buzzfile.com/business/Blue-Whale-Materials-LLC-202-596-5523;  https://www.electrive.com/2022/05/19/blue-whale-materials-bwm-to-build-5-recycling-plants/; Questionnaire</t>
  </si>
  <si>
    <t>Shredding and screening (Physical processing) - Black mass</t>
  </si>
  <si>
    <t>Alkegen</t>
  </si>
  <si>
    <t>Contract lab for battery development, testing and consulting</t>
  </si>
  <si>
    <t>Bartlett Facilityy</t>
  </si>
  <si>
    <t>Saltillo Facility</t>
  </si>
  <si>
    <t>QAD</t>
  </si>
  <si>
    <t>LytEn</t>
  </si>
  <si>
    <t>Blue Whale Materials LLC</t>
  </si>
  <si>
    <t>CSM Products</t>
  </si>
  <si>
    <t xml:space="preserve">DCS </t>
  </si>
  <si>
    <t>Factorial, Inc.</t>
  </si>
  <si>
    <t>IT Asset Partners (ITAP), Inc.</t>
  </si>
  <si>
    <t>alkegen.com</t>
  </si>
  <si>
    <t>unifrax.com; batterypoweronline.com;https://www.buzzfile.com/business/Unifrax-I-LLC-574-654-7100;  https://www.unifrax.com/category/news/; https://sifab.com/2021/09/17/unifrax-hosts-groundbreaking-ceremony-for-sifab-manufacturing-line/; sifab.com; alkegen.com</t>
  </si>
  <si>
    <t>Facility is expected to be online by the end of 2022 and to initially employ 20; Alkegen is Unifrax and .Lydall</t>
  </si>
  <si>
    <t>There are at least 7 locations in NA; Alkegen is the combination of Unifrax and Lydall</t>
  </si>
  <si>
    <t>Unifrax Holding Co.</t>
  </si>
  <si>
    <t>Unifrax Holding Co</t>
  </si>
  <si>
    <t>Eyelit</t>
  </si>
  <si>
    <t>Eyelit
MESTEC
Automation/Integration</t>
  </si>
  <si>
    <t>eyelit.com</t>
  </si>
  <si>
    <t>5685 Whittle Road</t>
  </si>
  <si>
    <t>L4Z 3P8</t>
  </si>
  <si>
    <t>905-502-6184</t>
  </si>
  <si>
    <t>3801 Parkwood Blvd.</t>
  </si>
  <si>
    <t>Frisco</t>
  </si>
  <si>
    <t>75034</t>
  </si>
  <si>
    <t>eyelit.com; https://www.crunchbase.com/organization/eyelit</t>
  </si>
  <si>
    <t>eyelit.com; https://www.crunchbase.com/organization/eyelit; https://rocketreach.co/eyelit-inc-profile_b5c4322cf42e0d9f</t>
  </si>
  <si>
    <t>KULR Technologies</t>
  </si>
  <si>
    <t>kulrtechnology.com</t>
  </si>
  <si>
    <t>4863 Shawline St.
Suite B</t>
  </si>
  <si>
    <t>408-675-7002</t>
  </si>
  <si>
    <t>https://www.kulrtechnology.com/kulr-moves-to-new-facility-to-accommodate-continued-growth/; https://craft.co/kulr-technology; kulrtechnology.com</t>
  </si>
  <si>
    <t>KULR Technology</t>
  </si>
  <si>
    <t>Hilton International Industries, Co.</t>
  </si>
  <si>
    <t>hiltonind.com</t>
  </si>
  <si>
    <t>6055 Porter Way</t>
  </si>
  <si>
    <t>941-371-2600</t>
  </si>
  <si>
    <t>Hilton International Industries</t>
  </si>
  <si>
    <t>hiltonind.com; https://www.zoominfo.com/c/hilton-international-industries-co/49285888; https://www.owler.com/company/hiltonind?on=true</t>
  </si>
  <si>
    <t>Hilton International Industries HQ</t>
  </si>
  <si>
    <t>BrightVolt</t>
  </si>
  <si>
    <t>Polymer Electrolyte</t>
  </si>
  <si>
    <t>brightvolt.com</t>
  </si>
  <si>
    <t>7970 S Energy Dr.</t>
  </si>
  <si>
    <t xml:space="preserve">Newberry </t>
  </si>
  <si>
    <t>Redmond</t>
  </si>
  <si>
    <t>brightvolt.com; https://craft.co/brightvolt</t>
  </si>
  <si>
    <t>Voltaiq</t>
  </si>
  <si>
    <t>Votaiq Enterprise Battery Intelligence</t>
  </si>
  <si>
    <t>voltaiq.com</t>
  </si>
  <si>
    <t>20660 Stevens Creek Blvd.
#339</t>
  </si>
  <si>
    <t>Cupertion</t>
  </si>
  <si>
    <t>Cupertino</t>
  </si>
  <si>
    <t>EBI automates the ingestion, harmonization and analysis of data produced for the battery industry</t>
  </si>
  <si>
    <t>voltaiq.com; https://www.zippia.com/voltaiq-careers-1402207/revenue/</t>
  </si>
  <si>
    <t>888-477-9549</t>
  </si>
  <si>
    <t>Univar Solutions, Inc.</t>
  </si>
  <si>
    <t>Univar</t>
  </si>
  <si>
    <t>univarsolutions.com</t>
  </si>
  <si>
    <t>3075 Highland Pkwy
Ste 200</t>
  </si>
  <si>
    <t>Downders Grove</t>
  </si>
  <si>
    <t>331-777-6000</t>
  </si>
  <si>
    <t>Univar Solutions</t>
  </si>
  <si>
    <t>Downers Grove</t>
  </si>
  <si>
    <t>univarsolutions.com; https://www.businesswire.com/news/home/20210720005147/en/Li-Cycle-Announces-Partnership-with-Univar-Solutions-OnSite-Services-to-Provide-Comprehensive-Lithium-ion-Battery-Environmental-Services-and-Solutions</t>
  </si>
  <si>
    <t>Partnered with Li-Cycle to provide waste management solutions; Univar solutions has 17 US locations, 25 Canadian locations and 18 Mexican locations. Address provided is for US HQ.</t>
  </si>
  <si>
    <t>Stryten Energy</t>
  </si>
  <si>
    <t>Ottowa Transportation Manufacturing Plant</t>
  </si>
  <si>
    <t>stryten.com</t>
  </si>
  <si>
    <t>15 Fitzgerald Rd
Suite 100</t>
  </si>
  <si>
    <t>Ottawa</t>
  </si>
  <si>
    <t>K2H 9G1</t>
  </si>
  <si>
    <t>866-713-0406</t>
  </si>
  <si>
    <t>Stryten Energy LLC</t>
  </si>
  <si>
    <t>Alpharetta</t>
  </si>
  <si>
    <t>stryten.com; https://www.galvion.com/blogs/newsroom/galvion-announces-sale-of-vehicle-power-division-assets-to-stryten-energy-llc</t>
  </si>
  <si>
    <t>Li-ion applications are mainly military; have strong  presence in advanced lead-acid batteries</t>
  </si>
  <si>
    <t>Unknown</t>
  </si>
  <si>
    <t xml:space="preserve">Other </t>
  </si>
  <si>
    <t>TA Instruments</t>
  </si>
  <si>
    <t>New Castle</t>
  </si>
  <si>
    <t>tainstruments.com</t>
  </si>
  <si>
    <t>159 Lukens Dr</t>
  </si>
  <si>
    <t xml:space="preserve"> DE</t>
  </si>
  <si>
    <t>302-427-4000</t>
  </si>
  <si>
    <t>Waters Corp</t>
  </si>
  <si>
    <t>waters.com</t>
  </si>
  <si>
    <t>Milford</t>
  </si>
  <si>
    <t>tainstruments.com; waters.com</t>
  </si>
  <si>
    <t>Lindon</t>
  </si>
  <si>
    <t>Eden Prairie</t>
  </si>
  <si>
    <t>890 W 410 N St</t>
  </si>
  <si>
    <t>801-763-1500</t>
  </si>
  <si>
    <t>Utah Office</t>
  </si>
  <si>
    <t>Corporate HQ</t>
  </si>
  <si>
    <t>TA Electroforce</t>
  </si>
  <si>
    <t>9625 W 76th Street
Suite 150</t>
  </si>
  <si>
    <t>952-278-3070</t>
  </si>
  <si>
    <t>Thermal analysis; mechanical testing</t>
  </si>
  <si>
    <t>Corporate and Manufacturing HQ</t>
  </si>
  <si>
    <t>hotstart.com</t>
  </si>
  <si>
    <t>5723 E. Alki</t>
  </si>
  <si>
    <t>Spokane</t>
  </si>
  <si>
    <t>509-534-6171</t>
  </si>
  <si>
    <t>Hotstart Thermal Management</t>
  </si>
  <si>
    <t>HotStart Thermal Management</t>
  </si>
  <si>
    <t>Intecells</t>
  </si>
  <si>
    <t>PC_SU</t>
  </si>
  <si>
    <t>intecells.com</t>
  </si>
  <si>
    <t>444 W. Maple Road
Suite F</t>
  </si>
  <si>
    <t>248-817-5911</t>
  </si>
  <si>
    <t>Cold Plasma coating technology; Company just closed Series A funding</t>
  </si>
  <si>
    <t>Liminal Insights</t>
  </si>
  <si>
    <t>liminalinsights.com</t>
  </si>
  <si>
    <t>1175 Park Ave</t>
  </si>
  <si>
    <t>510-298-7541</t>
  </si>
  <si>
    <t>liminalinstights.com</t>
  </si>
  <si>
    <t>liminalinsights.com; https://www.zoominfo.com/c/liminal/410437339; https://www.crunchbase.com/organization/feasible</t>
  </si>
  <si>
    <t>intecells.com; https://www.crunchbase.com/organization/intecells</t>
  </si>
  <si>
    <t>Uses ultrasound along with machine learning to enable cell manufacturers to improve production by decreasing scrap and defective cells; employment range: 11-50</t>
  </si>
  <si>
    <t>LI-CAP Technologies</t>
  </si>
  <si>
    <t>Electrodes</t>
  </si>
  <si>
    <t>licaptech.com</t>
  </si>
  <si>
    <t>9795 Business Park Dr
Unit I</t>
  </si>
  <si>
    <t>Sacramento</t>
  </si>
  <si>
    <t>916-329-8099</t>
  </si>
  <si>
    <t>Dry electrode for solid state battery</t>
  </si>
  <si>
    <t>LICAP Technologies</t>
  </si>
  <si>
    <t>licaptech.com; https://www.zoominfo.com/c/licap-technologies-inc/458886699; https://rocketreach.co/licap-technologies-inc-profile_b4525d66fc89e31f</t>
  </si>
  <si>
    <t>Resodyn Acoustic Mixers</t>
  </si>
  <si>
    <t>resodynmixers.com</t>
  </si>
  <si>
    <t>130 North Main Street
Suite 630</t>
  </si>
  <si>
    <t>Butte</t>
  </si>
  <si>
    <t>406-497-5333</t>
  </si>
  <si>
    <t>Resodyn</t>
  </si>
  <si>
    <t>resodyn.com</t>
  </si>
  <si>
    <t>resodynmixers.com; resodyn.com; https://craft.co/resodyn-acoustic-mixers</t>
  </si>
  <si>
    <t>QAD, Inc.</t>
  </si>
  <si>
    <t>qad.com</t>
  </si>
  <si>
    <t>12000 Findley Road
Suite 225</t>
  </si>
  <si>
    <t>Duluth</t>
  </si>
  <si>
    <t>770-903-7200</t>
  </si>
  <si>
    <t>QAD ERP software for manufacturers</t>
  </si>
  <si>
    <t>Manufacturing and supply chain software</t>
  </si>
  <si>
    <t>Piersica</t>
  </si>
  <si>
    <t>Solid state battery</t>
  </si>
  <si>
    <t>piersica.com</t>
  </si>
  <si>
    <t>10801 NW 42nd Ct</t>
  </si>
  <si>
    <t>Sunrise</t>
  </si>
  <si>
    <t>Air Products</t>
  </si>
  <si>
    <t>airproducts.com</t>
  </si>
  <si>
    <t>1940 Air Products Blvd.</t>
  </si>
  <si>
    <t>18106</t>
  </si>
  <si>
    <t>610-481-4911</t>
  </si>
  <si>
    <t>Supplies gases as a utility for LIB production and other manufacturing technologies in the supply chain</t>
  </si>
  <si>
    <t>Cirba Solutions</t>
  </si>
  <si>
    <t>cirbasolutions.com</t>
  </si>
  <si>
    <t>retrievtech.com; https://www.lancastereaglegazette.com/story/news/2019/01/19/retriev-technologies-honored-chambers-large-business-winner/2606155002/; https://www.linkedin.com/company/retriev-technologies-inc-; cirbasolutions.com</t>
  </si>
  <si>
    <t>retrievtech.com; https://www.linkedin.com/company/retriev-technologies-inc-; cirbasolutions.com</t>
  </si>
  <si>
    <t>Kelleher et al. 2019; retrievtech.com; https://www.linkedin.com/company/retriev-technologies-inc-; cirbasolutions.com</t>
  </si>
  <si>
    <t xml:space="preserve">Kelleher et al. 2019. batterysolutions.com; cirbasolutions.com
</t>
  </si>
  <si>
    <t xml:space="preserve">Kelleher et al. 2019. Process type from https://www.batterysolutions.com/recycling-information/how-are-batteries-recycled/;  https://batterysolutions.com/2020/11/05/battery-recycling-firm-gets-tax-break-for-moving-operations-to-milford-township/; cirbasolutions.com
</t>
  </si>
  <si>
    <t>Battery Solutions, Heritage Battery Recycling and RetrievTech combined to form Cirba Solutions</t>
  </si>
  <si>
    <t>Does all front end processing- disaassembly, collection, logistics, discharging, storage and physical processing; only 2 process steps listed here; Battery Solutions, Heritage Battery Recycling and RetrievTech combined to form Cirba Solutions</t>
  </si>
  <si>
    <t>Questionnaire; cirbasolutions.com</t>
  </si>
  <si>
    <t>Questionnaire; heritage-enviro.com; cirbasolutions.com</t>
  </si>
  <si>
    <t>Primary and secondary (rechargeable) Li and Li-ion battery recycling; treat scrap components from Li-ion battery manufacturing; Canadian HW permit; Total employees over all locations:  51-200; Retriev Tech, Battery Solutions and Heritage Battery Recycling combined to form Cirba Solutions</t>
  </si>
  <si>
    <t>Part B TSDF permit; Large-format battery recycling lines; Metal recovery; Total employees over all locations:  51-200; Retriev Tech, Battery Solutions and Heritage Battery Recycling combined to form Cirba Solutions</t>
  </si>
  <si>
    <t>Part B TSDF permit; manage all types of batteries; can process Lead-acid for metal reclamation; Total employees over all locations:  51-200; Retriev Tech, Battery Solutions and Heritage Battery Recycling combined to form Cirba Solutions</t>
  </si>
  <si>
    <t>Total employees over all locations:  51-200; Retriev Tech, Battery Solutions and Heritage Battery Recycling combined to form Cirba Solutions</t>
  </si>
  <si>
    <t>Retriev Tech, Battery Solutions and Heritage Battery Recycling combined to form Cirba Solutions</t>
  </si>
  <si>
    <t>Concentric LLC</t>
  </si>
  <si>
    <t>Battery power as a service for items like forklifts</t>
  </si>
  <si>
    <t>concentricusa.com</t>
  </si>
  <si>
    <t>1621 W Crosby Rd</t>
  </si>
  <si>
    <t>Carrollton</t>
  </si>
  <si>
    <t>888-981-7603</t>
  </si>
  <si>
    <t>Has numerous locations in US; listed facility is HQ</t>
  </si>
  <si>
    <t>Peaxy</t>
  </si>
  <si>
    <t>2390 Bering Dr</t>
  </si>
  <si>
    <t>408-441-6500</t>
  </si>
  <si>
    <t>peaxy.net</t>
  </si>
  <si>
    <t>Peaxy Battery Intelligence</t>
  </si>
  <si>
    <t>Software provides full data traceability and analytics for battery R&amp;D and manufacturing, battery hardware integration, grid and energy storage systems, electric transport, and defense readiness</t>
  </si>
  <si>
    <t>peaxy.net; https://rocketreach.co/peaxy-inc-profile_b5ee8929f42e7678</t>
  </si>
  <si>
    <t>Phillips 66</t>
  </si>
  <si>
    <t>Anode Materials</t>
  </si>
  <si>
    <t>phillips66.com</t>
  </si>
  <si>
    <t>phillips66.com; https://www.ogj.com/energy-transition/article/14224010/phillips-66-expands-into-lithiumion-battery-business</t>
  </si>
  <si>
    <t>Produces pet coke for use in Al manufacturing; has invested in Novonix to develop anode materials in its Energy Innovation Group</t>
  </si>
  <si>
    <t>918-977-7132</t>
  </si>
  <si>
    <t>US-60 &amp; OK-123</t>
  </si>
  <si>
    <t>Bartlesville</t>
  </si>
  <si>
    <t>Phillips 66 Research Center</t>
  </si>
  <si>
    <t>Novonix</t>
  </si>
  <si>
    <t>Novonix Anode Materials</t>
  </si>
  <si>
    <t>novonixgroup.com</t>
  </si>
  <si>
    <t>353 Corporate Pl</t>
  </si>
  <si>
    <t>423-541-5541</t>
  </si>
  <si>
    <t>MT synthetic graphite/yr</t>
  </si>
  <si>
    <t>Novonix Ltd</t>
  </si>
  <si>
    <t>Mitra Future Technologies</t>
  </si>
  <si>
    <t>mitrachem.com</t>
  </si>
  <si>
    <t>Mountain View</t>
  </si>
  <si>
    <t>Mitra Chem</t>
  </si>
  <si>
    <t>1245 Terra Bella Ave</t>
  </si>
  <si>
    <t>https://www.saurenergy.com/solar-energy-news/mitra-chem-raises-20-m-series-a-to-fund-li-ion-battery-materials-rd; https://www.linkedin.com/company/mitrachem</t>
  </si>
  <si>
    <t>Secured $20M in Series A funding in 11/2021 to expand NA pre-pilot production capacity; Employee range: 11-50</t>
  </si>
  <si>
    <t>Gulf Coast of TX</t>
  </si>
  <si>
    <t>Clarion-Clipperton Zone - NORI-D</t>
  </si>
  <si>
    <t>Clarion-Clipperton Zone - TOML-F</t>
  </si>
  <si>
    <t>NORI-D</t>
  </si>
  <si>
    <t>TOML-F</t>
  </si>
  <si>
    <t>The National Renewable Energy Laboratory (NREL) is operated for the U.S. Department of Energy (DOE) by Alliance for Sustainable Energy, LLC ("Alliance").  NAATBatt International (NAATBatt) is the trade association for the advanced battery industry in North America.</t>
  </si>
  <si>
    <t>Access to or use of any data or software made available on this server ("Data") shall impose the following obligations on the user, and use of the Data constitutes user's agreement to these terms. The user is granted the right, without any fee or cost, to use or copy the Data, provided that this entire notice appears in all copies of the Data. Further, the user agrees to credit DOE/NREL/ALLIANCE/NAATBatt in any publication that results from the use of the Data. The names DOE/NREL/ALLIANCE/NAATBatt, however, may not be used in any advertising or publicity to endorse or promote any products or commercial entities unless specific written permission is obtained from DOE/NREL/ ALLIANCE/NAATBatt. The user also understands that DOE/NREL/ALLIANCE/NAATBatt are not obligated to provide the user with any support, consulting, training or assistance of any kind with regard to the use of the Data or to provide the user with any updates, revisions or new versions thereof. DOE, NREL,ALLIANCE, and NAATBatt do not guarantee or endorse any results generated by use of the Data, and user is entirely responsible for the results and any reliance on the results or the Data in general.</t>
  </si>
  <si>
    <t>USER AGREES TO INDEMNIFY DOE/NREL/ALLIANCE/NAATBATT AND THEIR RESPECTIVE SUBSIDIARIES, AFFILIATES, OFFICERS, AGENTS, AND EMPLOYEES AGAINST ANY CLAIM OR DEMAND, INCLUDING REASONABLE ATTORNEYS' FEES, RELATED TO USER'S USE OF THE DATA. THE DATA ARE PROVIDED BY DOE/NREL/ALLIANCE/NAATBATT "AS IS," AND ANY EXPRESS OR IMPLIED WARRANTIES, INCLUDING BUT NOT LIMITED TO THE IMPLIED WARRANTIES OF MERCHANTABILITY AND FITNESS FOR A PARTICULAR PURPOSE ARE DISCLAIMED. DOE/NREL/ALLIANCE/NAATBATTASSUME NO LEGAL LIABILITY OR RESPONSIBILITY FOR THE ACCURACY, COMPLETENESS, OR USEFULNESS OF THE DATA, OR REPRESENT THAT ITS USE WOULD NOT INFRINGE PRIVATELY OWNED RIGHTS. IN NO EVENT SHALL DOE/NREL/ALLIANCE/NAATBATT BE LIABLE FOR ANY SPECIAL, INDIRECT OR CONSEQUENTIAL DAMAGES OR ANY DAMAGES WHATSOEVER, INCLUDING BUT NOT LIMITED TO CLAIMS ASSOCIATED WITH THE LOSS OF DATA OR PROFITS, THAT MAY RESULT FROM AN ACTION IN CONTRACT, NEGLIGENCE OR OTHER TORTIOUS CLAIM THAT ARISES OUT OF OR IN CONNECTION WITH THE ACCESS, USE OR PERFORMANCE OF THE DATA.</t>
  </si>
  <si>
    <t>Panasonic</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</si>
  <si>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https://www.electrive.com/2022/03/24/lg-energy-solution-to-expand-michigan-plant/</t>
  </si>
  <si>
    <t>De Soto Facility</t>
  </si>
  <si>
    <t>De Soto</t>
  </si>
  <si>
    <t>Current Chemicals</t>
  </si>
  <si>
    <t>Ivanhoe Road Plant</t>
  </si>
  <si>
    <t>currentchemicals.com</t>
  </si>
  <si>
    <t>1099 Ivanhoe Road</t>
  </si>
  <si>
    <t>216-570-3873</t>
  </si>
  <si>
    <t>-81.5690</t>
  </si>
  <si>
    <t>Current Lighting Solutions, LLC</t>
  </si>
  <si>
    <t>Current is a specialty materials manufacturer that performs contract chemical manufacturing, piloting, and development work for customers' materials and formulations in diverse markets, including liquid and solid electrolytes and related battery materials</t>
  </si>
  <si>
    <t>www.currentchemicals.com; Email from M. Jones, 4/11/2022</t>
  </si>
  <si>
    <t>124 West 9th St</t>
  </si>
  <si>
    <t>https://www.prnewswire.com/news-releases/gm-to-source-us-based-lithium-for-next-generation-ev-batteries-through-closed-loop-process-with-low-carbon-emissions-301324868.html. https://www.crunchbase.com/organization/controlled-thermal-resources; Questonnaire</t>
  </si>
  <si>
    <t>GM formed strategic investment and commercial collaboration to obtain lithium; Stage 1 is 20k LiOH (5,800 MT contained Li);  Facility is also listed in raw material extraction</t>
  </si>
  <si>
    <t>GM formed strategic investment and commercial collaboration to obtain lithium; Stage 1 is 20k LiOH (5,800 MT contained Li);  Facility is also listed in battery grade materials as it will make both battery grade lithium carbonate and hydroxide</t>
  </si>
  <si>
    <t>Conductive Carbon black</t>
  </si>
  <si>
    <t>370 Columbiian Chemicals Lane</t>
  </si>
  <si>
    <t>Centerville</t>
  </si>
  <si>
    <t>337-836-5641</t>
  </si>
  <si>
    <t>Applied Materials</t>
  </si>
  <si>
    <t>energy_storage_solutions@amat.com</t>
  </si>
  <si>
    <t>3050 Bowers Ave</t>
  </si>
  <si>
    <t>Santa Clara</t>
  </si>
  <si>
    <t xml:space="preserve">Ultra-thin-Li deposition on graphite, SiOx-graphite, and Si anodes, and Li-metal anode </t>
  </si>
  <si>
    <t>370 Columbian Chemicals Lane</t>
  </si>
  <si>
    <t>NMC, LCO, NCA, LMO</t>
  </si>
  <si>
    <t>Plans for 100,000 MT/yr for commercial plant; includes collection, shipping refurbishing/ reuse</t>
  </si>
  <si>
    <t>MSE Supplies LLC</t>
  </si>
  <si>
    <t>3440 E Britannia Dr, Unit 190</t>
  </si>
  <si>
    <t>Battery Materials</t>
  </si>
  <si>
    <t>cathode, anode, electrolyte, current collectors</t>
  </si>
  <si>
    <t>msesupplies.com</t>
  </si>
  <si>
    <t>520-789-6673</t>
  </si>
  <si>
    <t>MSE Supplies</t>
  </si>
  <si>
    <t>Questionnaire; msesupplies.com</t>
  </si>
  <si>
    <t>Manufacturing and Testing Equipment</t>
  </si>
  <si>
    <t>battery manufacturing and testing equipment</t>
  </si>
  <si>
    <t>Across International</t>
  </si>
  <si>
    <t>Across International LLC</t>
  </si>
  <si>
    <t>Lab furnaces , vacuum ovens, forced air ovens</t>
  </si>
  <si>
    <t>acrossinternational.com</t>
  </si>
  <si>
    <t>111 Dorsa Ave</t>
  </si>
  <si>
    <t>Livingston</t>
  </si>
  <si>
    <t>07039</t>
  </si>
  <si>
    <t>888-988-0899</t>
  </si>
  <si>
    <t>units</t>
  </si>
  <si>
    <t>Questionnaire; acrossinternational.com</t>
  </si>
  <si>
    <t>600 Spice Islands Drive</t>
  </si>
  <si>
    <t>Develops and licenses lithium-ion battery technology and is looking to expand lab to make sample productss</t>
  </si>
  <si>
    <t>Li salts (LiFSI, LiTDI), carbon nanotubes and polyamides</t>
  </si>
  <si>
    <t>Brightvolt has a commercialized primary battery as well as developing the advanced electrolyte for rechargeable LIBs</t>
  </si>
  <si>
    <t>Formerly SafeLi at safelimaterials.com</t>
  </si>
  <si>
    <t>Developing the first aviation-certified lithium metal battery pack</t>
  </si>
  <si>
    <t>Questionnaire; cymbet.com</t>
  </si>
  <si>
    <t>Develops and sells solid-state mini-electronic batteries and battery components</t>
  </si>
  <si>
    <t>Demonstration plant with physical processing (shredding and screening) followed by hydro recycling process;  Plans to build and commission 1st commercial battery dismantling and reprocessing plant (“Spoke”) in Quebec in 2023, building a Technology Development Center and build Lithion’s own hydrometallurgical plant (“Hub”) in Quebec. This facility will be 7,500 MT/yr;</t>
  </si>
  <si>
    <t>CA location does R&amp;D for Asian locations piloting and producing CAM</t>
  </si>
  <si>
    <t>Develops new solid-state batteries, especially those applicable to different environments; has a heat from within technology for their cells, TMCT ™ , which allows faster charging. Also prototypes cells for clients with new technologies; Workforce range 8-15</t>
  </si>
  <si>
    <t>Address for R&amp;D center could not be found</t>
  </si>
  <si>
    <t>3200 118 Ave SE</t>
  </si>
  <si>
    <t>T2Z 3X1</t>
  </si>
  <si>
    <t>eneon-es.com; https://www.linkedin.com/company/eneon-es</t>
  </si>
  <si>
    <t>Containerized battery storage systems; Workforce range: 11-50</t>
  </si>
  <si>
    <t>844-589-4743</t>
  </si>
  <si>
    <t>Licensing technologies for fast-charging xEV Batteries with silicon-dominant Li-ion, high-energy density batteries. Other technologies</t>
  </si>
  <si>
    <t>LCO, NMC</t>
  </si>
  <si>
    <t>HQ and R&amp;D facility were moved to Indianapolis in Jan. 2022</t>
  </si>
  <si>
    <t>8740 Hague Road</t>
  </si>
  <si>
    <t>Acquired EnerDel's manufacturing facility and dedicated the 800 MWh facility on 10/5/2022; It hopes to start production in 2023 and increase the production capacity to &gt; 1 GWh</t>
  </si>
  <si>
    <t>BNEF: Interactive Datasets/Storage/Cell manufacturers; ;https://www.enpowerinc.com/us-lithium-ion-battery-manufacturing-facility/; https://www.zoominfo.com/pic/enerdel-inc/34770801; https://www.insideindianabusiness.com/articles/lithium-ion-battery-maker-relocating-to-indianapolis; https://www.enpowerinc.com/us-lithium-ion-battery-manufacturing-facility/; https://www.ibj.com/articles/battery-maker-relocating-to-indianapolis-planning-more-than-100-jobs; https://www.enpowerinc.com/enpower-opens-americas-newest-gigawatt-factory/; https://www.youarecurrent.com/2022/10/25/enpower-opens-gigawatt-facility/; https://my.pitchbook.com/profile/118857-34/company/profile#general-info</t>
  </si>
  <si>
    <t>Battery Development and Manufacturing</t>
  </si>
  <si>
    <t>NMC811-G pouch cells up to 7 Ah</t>
  </si>
  <si>
    <t>Questionnaire; enpowerinc.com; https://my.pitchbook.com/profile/118857-34/company/profile#general-info</t>
  </si>
  <si>
    <t>Contract with DLA to commercialize a conformal wearable battery for sodiers.  Are scaling up to do this.  Battery is non-flammable; can work with any cathode</t>
  </si>
  <si>
    <t>Solid state Lithium metal anode with a garnet ceramic electrolyte</t>
  </si>
  <si>
    <t>Beltsville, MD</t>
  </si>
  <si>
    <t>https://www.kentucky.com/news/state/kentucky/article254556442.html; https://www.commercialappeal.com/story/money/business/2022/07/14/ford-sk-on-ev-battery-plant-west-tennessee-blue-oval-city/10038277002/; BNEF Interactive Dataset\Cell Manufacturing; https://source.benchmarkminerals.com/article/lg-chem-tennessee-cathode-plant-could-double-north-american-production?mc_cid=c72c66f531&amp;mc_eid=6a6017029d</t>
  </si>
  <si>
    <t>BlueOvalSK (JV of Ford and SK On)</t>
  </si>
  <si>
    <t>BNEF: Interactive Datasets/Storage/Cell manufacturers; envision-aesc.com; https://www.manta.com/c/mkxnxqy/envision-aesc-us-llc#:~:text=Envision%20Aesc%20Us%20Smyrna%20TN%2C%2037167%20%E2%80%93%20Manta.com&amp;text=Categorized%20under%20Computers%20Manufacturers.,a%20staff%20of%20approximately%20350; https://www.automotivemanufacturingsolutions.com/emobility/lithium-ion-battery-gigafactory-database/41937.article;https://www.envision-aesc.com/en/network.html;https://www.apollo.io/companies/Envision-AESC/5e57c2c4f6d38f0001777aae?chart=count; https://source.benchmarkminerals.com/article/lg-chem-tennessee-cathode-plant-could-double-north-american-production?mc_cid=c72c66f531&amp;mc_eid=6a6017029d; https://source.benchmarkminerals.com/article/lg-chem-tennessee-cathode-plant-could-double-north-american-production?mc_cid=c72c66f531&amp;mc_eid=6a6017029d</t>
  </si>
  <si>
    <t>Tennessee Lithium</t>
  </si>
  <si>
    <t>Lithium hydroxide - BG</t>
  </si>
  <si>
    <t>Etowah</t>
  </si>
  <si>
    <t>North American Lithium Mining Complex</t>
  </si>
  <si>
    <t>Unnamed Road</t>
  </si>
  <si>
    <t>SC6 - Spodumene concentrate</t>
  </si>
  <si>
    <t>Initial production is expected in Q1 2023; Facility will also process all spodumene from the Authier project. Was previously owned by CATL. Lithium content is based on 114,000 MT/yr of 6% Li2O</t>
  </si>
  <si>
    <t>https://www.sayona.ca/projet-north-american-lithium/; https://www.businesswire.com/news/home/20220628005277/en/Piedmont-Lithium-and-Sayona-Mining-Formalize-Restart-Plans-for-North-American-Lithium-in-Quebec#:~:text=The%20NAL%20restart%20will%20feature,on%20our%20jointly%20planned%20timeline.; https://piedmontlithium.com/piedmont-lithium-selects-tennessee-for-new-lithium-hydroxide-project/; https://www.sayona.ca/wp-content/uploads/2022/11/Communique-Redemarrage-LAN_Novembre-2022.pdf; https://www.nytimes.com/2022/09/20/business/electric-vehicles-lithium-quebec.html</t>
  </si>
  <si>
    <t>Solid state cell (NMC/sulfide solid state,pouch cells)</t>
  </si>
  <si>
    <t xml:space="preserve">Startup company that is developing all-solid-state rechargeable batteries for Evs and power; has JDAs with BMW, Ford and investors include Hyundai, Samsung, Volta Energy Technologies, Umicore, A123 Systems, Sanoh and Solvay; Has pilot plant since 2008.  Can produce 1-10 MWh/yr; Planning to build Solid Power 2, which will make u[p to 30 MT/y solid electrolyte and do R&amp;D.  Also produces solid state sulfide electrolyte </t>
  </si>
  <si>
    <t>Produce both Licerion-EV cells for Evs and Licerion-HE cells for aerospace applications; currently developing standardized battery packs as well.</t>
  </si>
  <si>
    <t>Ionblox</t>
  </si>
  <si>
    <t>NMC with silicon anode</t>
  </si>
  <si>
    <t>ionblox.com</t>
  </si>
  <si>
    <t>zenlabsinc.com; Questionnaire; Pitchbook.com; ionblox.com</t>
  </si>
  <si>
    <t>Formerly Zenlabs Energy; the proprietary silicon-based anodes help make a battery with high energy density and a long cycle life</t>
  </si>
  <si>
    <t>Sionic Energy</t>
  </si>
  <si>
    <t>sionicenergy.com</t>
  </si>
  <si>
    <t>Formerly NOHMs Technologies Inc.</t>
  </si>
  <si>
    <t>Questionnaire; nexceris.com; Pitchbook.com</t>
  </si>
  <si>
    <t>Gas detector for lithium-ion batteries</t>
  </si>
  <si>
    <t>R&amp;D on advanced cathode materials, high voltage spinel cathodes and cobalt-free cathodes</t>
  </si>
  <si>
    <t>Sponsored R&amp;D on a wide variety of energy technologies focused on safety, fuel cells, catalysts, SOFCs, and advanced batteries and materials; Also has developed a Li-ion sensor (Li-ion Tamer) that is available commercially</t>
  </si>
  <si>
    <t xml:space="preserve"> Li-ion sensor (Li-ion Tamer)  is available commercially; Also conducts sponsored R&amp;D on a wide variety of energy technologies focused on safety, fuel cells, catalysts, SOFCs, and advanced batteries and materials</t>
  </si>
  <si>
    <t>Cathode Battery Grade (BG) Materials; Anode Battery Grade (BG) Materials</t>
  </si>
  <si>
    <t xml:space="preserve">Advanced anode and cathode materials </t>
  </si>
  <si>
    <t>Advanced cathode and anode materials produced by optimizing materials at the nano scale, NanoScission</t>
  </si>
  <si>
    <t>Graphene-based LIB</t>
  </si>
  <si>
    <t>Developing a non-flammable advanced Li-ion battery for the electric and portable electronics markets based on graphene; Won CES Innovation award 2022</t>
  </si>
  <si>
    <t>Developing graphene anode materials that could be used in advanced batteries; Are also developing a non-flammable LiB</t>
  </si>
  <si>
    <t>Graphene</t>
  </si>
  <si>
    <t>Silcon-graphene anode material</t>
  </si>
  <si>
    <t>24-m.com; Questionnaire</t>
  </si>
  <si>
    <t>LIBs with semi-solid electrodes</t>
  </si>
  <si>
    <t>Cell design has no binder so that it is easier to recycle; Also offers proprietary manufacturing process</t>
  </si>
  <si>
    <t>Other - entire process</t>
  </si>
  <si>
    <t xml:space="preserve">Proprietary manufacturing process to make cells with semi-solid electrodes; Also developing cell design with semi-solid electrodes and no binder </t>
  </si>
  <si>
    <t>Developing silicon-based anodes using patented surface functionalization technology</t>
  </si>
  <si>
    <t>Developing drop-in polymer based redox active polumers for cathodes</t>
  </si>
  <si>
    <t>Redox Active polymers for cathodes</t>
  </si>
  <si>
    <t>LCO/Si cells</t>
  </si>
  <si>
    <t>Develolpment of battery manufacturing platform innovative refining and deposition and a novel electrode architecture; Focus on LCO/Silicon pouch cells; Also listed in equipment</t>
  </si>
  <si>
    <t>Develolpment of battery manufacturing platform with  innovative refining and deposition and a novel electrode architecture (Xerion DIRECTPLATE TM);  Also listed in cell manufacturing</t>
  </si>
  <si>
    <t>ESS application</t>
  </si>
  <si>
    <t>LFP, NMC</t>
  </si>
  <si>
    <t>EOL EV Battery</t>
  </si>
  <si>
    <t>American Hyperform Laboratory/ Pilot Plant</t>
  </si>
  <si>
    <t>Recycling process development</t>
  </si>
  <si>
    <t>Data, process definition</t>
  </si>
  <si>
    <t>Location GPS based on center of OKC; Planned pilot plant of 24 MM lbs/yr</t>
  </si>
  <si>
    <t>Technology (denaLi TM) that improves lithium extraction over conventional technologies; offers technologies for lithium carbonate, lithium chloride, and lithium hydroxide</t>
  </si>
  <si>
    <t>Other - entire Lithium extraction process</t>
  </si>
  <si>
    <r>
      <t>Liquefied gas electrolyte (LiGas</t>
    </r>
    <r>
      <rPr>
        <sz val="11"/>
        <color theme="1"/>
        <rFont val="Calibri"/>
        <family val="2"/>
      </rPr>
      <t>™</t>
    </r>
    <r>
      <rPr>
        <sz val="13.6"/>
        <color theme="1"/>
        <rFont val="Calibri"/>
        <family val="2"/>
      </rPr>
      <t>)</t>
    </r>
  </si>
  <si>
    <t>Building a pilot production line to fill LiBs with its LiGas electrolyte and will be able to fulfull low volume orders for cylindrical sample cells</t>
  </si>
  <si>
    <t>3030 Bunker Hill Street, Suite 319</t>
  </si>
  <si>
    <t>south8technologies.com; BNEF: 2020 Battery Startups; https://sbir.nasa.gov/firm/node/58939; https://craft.co/south-8-technologies; Questionnaire; Pitchbook.com</t>
  </si>
  <si>
    <t>ses.ai; https://www.zoominfo.com/c/solidenergy-systems-corp/357914171; https://www.linkedin.com/company/ses-ai;  https://www.automotivemanufacturingsolutions.com/emobility/lithium-ion-battery-gigafactory-database/41937.article; https://s29.q4cdn.com/695431818/files/doc_presentation/2022/11/new/Investor-Deck.pdf</t>
  </si>
  <si>
    <t>This facilty is focused on chemistry, materials and algorithm R&amp;D. The company has a pilot plant in Shanghai and in South Korea. It has JDAs with GM, Hyundai and Honda</t>
  </si>
  <si>
    <t>NMC and LFP rolled-ribbon type cells</t>
  </si>
  <si>
    <t>Currently at pilot scale: 1.5MWh/year. Hoping to increase to: 75MWh+/year in 2023</t>
  </si>
  <si>
    <t>LFP, NMC, LNMO</t>
  </si>
  <si>
    <t>Developing a CAM process based on its manufacturing technology, One-Pot production process and Metal direct to Cathode Active Material (M2CAM ®); Looking to increase the size of the pilot in Burnaby and have started an office in Quebec where it will have its commercialization hub for LFP CAM</t>
  </si>
  <si>
    <t>Bi-functional advanced metal anode</t>
  </si>
  <si>
    <t>Co compounds</t>
  </si>
  <si>
    <r>
      <t>SELEX</t>
    </r>
    <r>
      <rPr>
        <sz val="8"/>
        <rFont val="Calibri"/>
        <family val="2"/>
      </rPr>
      <t>™ process purifies and separates minerals and can recover Co from various sources such as batteries.</t>
    </r>
  </si>
  <si>
    <t>https://www.crunchbase.com/organization/aqualith-advanced-materials; https://www.usmd.edu/newsroom/news/2181; Pitchbook.com</t>
  </si>
  <si>
    <t>Aqueous electrolyte</t>
  </si>
  <si>
    <t>Process and equipment for injection molded solid state batteries</t>
  </si>
  <si>
    <t>LIBs with silicon nanowire anode</t>
  </si>
  <si>
    <t>Ampcera Inc.</t>
  </si>
  <si>
    <t>R&amp;D and Production Facility</t>
  </si>
  <si>
    <t>Solid state electrolyte</t>
  </si>
  <si>
    <t>ampcera.com</t>
  </si>
  <si>
    <t>240-751-0567</t>
  </si>
  <si>
    <t>Ampcera, Inc.</t>
  </si>
  <si>
    <t>Questionnaire; ampcera.com; Pitchbook.com</t>
  </si>
  <si>
    <t>sulfide solid-state electrolytes (powder, membranes, slurries);
oxide solid-state electrolytes (powder, membranes, slurries);
Also conducts prototyping and testing of solid-state battery coin cells and small pouch cells prototyping and testing</t>
  </si>
  <si>
    <t>ROSS Mixers</t>
  </si>
  <si>
    <t>Charles Ross &amp; Son Company</t>
  </si>
  <si>
    <t>Questionnaire; mixers.com</t>
  </si>
  <si>
    <t>Hauppage</t>
  </si>
  <si>
    <t>710 Old Willets Path</t>
  </si>
  <si>
    <t>631-234-0500</t>
  </si>
  <si>
    <t>Mixers, blenders, dryers, reactors and pressure vessels</t>
  </si>
  <si>
    <t>Mixing, blending, drying and dispersion equipment; storage tanks and pressure vessels</t>
  </si>
  <si>
    <t>Ross Engineering</t>
  </si>
  <si>
    <t>Ross SysCon</t>
  </si>
  <si>
    <t>Hardware and software for control of mixing, blending, dispersion and drying ops and plant automation</t>
  </si>
  <si>
    <t>32 Westgate Blvd.</t>
  </si>
  <si>
    <t>Savannah</t>
  </si>
  <si>
    <t>34 Westgate Blvd.</t>
  </si>
  <si>
    <t>elementenergy.com</t>
  </si>
  <si>
    <t>Used EV Batteries</t>
  </si>
  <si>
    <t>ICL-IP America Inc.</t>
  </si>
  <si>
    <t>St. Louis Facility</t>
  </si>
  <si>
    <t>icl-ip.com</t>
  </si>
  <si>
    <t>MT LFP/yr</t>
  </si>
  <si>
    <t>ICL Industrial Products</t>
  </si>
  <si>
    <t>Israel</t>
  </si>
  <si>
    <t>https://www.energy.gov/sites/default/files/2022-11/DOE%20BIL%20Battery%20FOA-2678%20Selectee%20Fact%20Sheets.pdf</t>
  </si>
  <si>
    <t>https://www.energy.gov/sites/default/files/2022-11/DOE%20BIL%20Battery%20FOA-2678%20Selectee%20Fact%20Sheets.pdf; icl-ip.com; icl-pp.com</t>
  </si>
  <si>
    <t>Solvay Specialty Polymers USA, LLC</t>
  </si>
  <si>
    <t>Solvay Battery-Grade PVDF Manufacturing Facility</t>
  </si>
  <si>
    <t>Solvay SA</t>
  </si>
  <si>
    <t>706-790-3100</t>
  </si>
  <si>
    <t>3702 Clanton Road</t>
  </si>
  <si>
    <t>solvay.com</t>
  </si>
  <si>
    <t>Syrah Technologies, LLC</t>
  </si>
  <si>
    <t>Vidalia Active Anode Material Facility</t>
  </si>
  <si>
    <t>Graphite</t>
  </si>
  <si>
    <t>MT AAM/yr</t>
  </si>
  <si>
    <t>syrahresources.com.au</t>
  </si>
  <si>
    <t>https://www.syrahresources.com.au/our-business/vidalia-active-anode-material-facility; https://www.energy.gov/sites/default/files/2022-11/DOE%20BIL%20Battery%20FOA-2678%20Selectee%20Fact%20Sheets.pdf</t>
  </si>
  <si>
    <t>Syrah Resources</t>
  </si>
  <si>
    <t>Melbourne</t>
  </si>
  <si>
    <t>2001 D A Biglane Rd</t>
  </si>
  <si>
    <t>Vidalia</t>
  </si>
  <si>
    <t>6K</t>
  </si>
  <si>
    <t>6k PLUSCAM Demonstration Plant</t>
  </si>
  <si>
    <t>LFP, NMC811</t>
  </si>
  <si>
    <t>6k Inc.</t>
  </si>
  <si>
    <t>https://www.energy.gov/mesc/bipartisan-infrastructure-law-battery-materials-processing-and-battery-manufacturing-recycling</t>
  </si>
  <si>
    <t xml:space="preserve">https://www.energy.gov/mesc/bipartisan-infrastructure-law-battery-materials-processing-and-battery-manufacturing-recycling; </t>
  </si>
  <si>
    <t>https://www.energy.gov/mesc/bipartisan-infrastructure-law-battery-materials-processing-and-battery-manufacturing-recycling;6kinc.com</t>
  </si>
  <si>
    <t>Facility will be located in the SE US; Facility will start at 3k MT/yr in 2025 up to 10,000 tpy in 2026. It will be located in the SE US, but location was noted as HQ until the location is set in 12/2022</t>
  </si>
  <si>
    <t>Facility will process spodumene from Kings Mountain and will produce 350,000 MT/yr of 5.5-6.0% Li2O spodumene; production value assumed 5.75%; Concentrate will then be sent to a LiOH plant in the SE US; final location TBD. This project was awareded $149.7 M under DE-FOA-2678</t>
  </si>
  <si>
    <t>Spodumene concentrate (5.5-6% Li2O)</t>
  </si>
  <si>
    <t>Battery-grade hydroxides</t>
  </si>
  <si>
    <t>LiOH</t>
  </si>
  <si>
    <t>Recipient of DOE BI Battery FOA-2678 to build a 5000 MT/yr demo plant which will be expanded to 30,000 MT/yr</t>
  </si>
  <si>
    <t>Amsted Graphite</t>
  </si>
  <si>
    <t>Advanced Prelithiation and Lithium Anode Manufacturing Facility</t>
  </si>
  <si>
    <t>Advanced lithiated anodes</t>
  </si>
  <si>
    <t xml:space="preserve">https://www.energy.gov/mesc/bipartisan-infrastructure-law-battery-materials-processing-and-battery-manufacturing-recycling  </t>
  </si>
  <si>
    <t>Recipient of $100M for project from DE-FOA-2678. Facility location has not yet been selected and so HQ was used for location</t>
  </si>
  <si>
    <t xml:space="preserve">https://www.energy.gov/mesc/bipartisan-infrastructure-law-battery-materials-processing-and-battery-manufacturing-recycling      </t>
  </si>
  <si>
    <t>Recipient of $75M from DE-FOA-2678 for the new facility; Facility size is noted as "tens of thousands of tonnes of batteries"; assumed 10,000 MT; actual products were not listed and were assumed to be battery-grade sulfates</t>
  </si>
  <si>
    <t>billion sq m</t>
  </si>
  <si>
    <t>Si-graphite composite - SCC55 ™</t>
  </si>
  <si>
    <t>Recipient of $100M for project from DE-FOA-2678. Facility location has not yet been selected and so HQ was used for location; Will build two 2,000 MT/yr modules</t>
  </si>
  <si>
    <t>8201 Idaho Ave</t>
  </si>
  <si>
    <t>314-577-1600</t>
  </si>
  <si>
    <t>Recipient of DOE BI Battery FOA-2678 to build two 15k MT/yr LFP powder lines; Facility was stated to be at the same site as their Carondelet St. Louis facility.</t>
  </si>
  <si>
    <t>LIPF6 Manufacturing Plant</t>
  </si>
  <si>
    <t>LiFP6</t>
  </si>
  <si>
    <t>MT LiFP6/yr</t>
  </si>
  <si>
    <t>Recipient of $100M from DE-FOA-2678 for the 1st large scale LiPF6 in the U.S.; Will be located on the same location as its existing fluorochemical produciton site and its LiPF6 pilot plant</t>
  </si>
  <si>
    <t>Pilot plant</t>
  </si>
  <si>
    <t>401-714-7906</t>
  </si>
  <si>
    <t>28-756-4578</t>
  </si>
  <si>
    <t>Developer of lithium extraction technology designed to absorb lithium from brine resources. The company's technology is based on the ion-exchange theory that facilitates the production of lithium from brine resources with minimal cost and low environmental footprint, enabling lithium producers to accelerate project development, boost lithium recovery, streamline operations and unlock new resources. Recipient of $50M from DE-FOA-2678 to demonstrate their technology</t>
  </si>
  <si>
    <t>https://www.energy.gov/mesc/bipartisan-infrastructure-law-battery-materials-processing-and-battery-manufacturing-recycling; https://lilacsolutions.com/2022/07/lilac-solutions-continues-to-advance-world-class-kachi-lithium-project-with-lake-resources/</t>
  </si>
  <si>
    <t>Recipient of $150M from DE-FOA-2678 to build this facility; This company is a wholly owned subsideary of Novonix LLC</t>
  </si>
  <si>
    <t>Novonix Anode Materials LLC (NAM)</t>
  </si>
  <si>
    <t>Planned production: 30,000 MT LiOH/yr sourced primarily from Piedmont's international project investments; Definitive Feasibility Study (DFS) by eOY 2022 with production in 2025. Received $141 under DE-FOA-2678  for the facility</t>
  </si>
  <si>
    <t>https://piedmontlithium.com/piedmont-lithium-selects-tennessee-for-new-lithium-hydroxide-project/;  https://www.energy.gov/sites/default/files/2022-11/DOE%20BIL%20Battery%20FOA-2678%20Selectee%20Fact%20Sheets.pdf</t>
  </si>
  <si>
    <t>GWh of silicon anode/yr</t>
  </si>
  <si>
    <t>silanano.com; BNEF: 2020 Battery Startups; https://www.signalhire.com/companies/sila-nanotechnologies-inc; https://www.futurecar.com/5380/Sila-Nanotechnologies-a-Company-Founded-by-Former-Tesla-Engineer-Buys-U-S--Factory-to-Produce-Next-Gen-Silicon-based-EV-Battery-Materials#:~:text=The%20new%20Washington%20facility%2C%20which,a%20partial%20replacement%20for%20graphite.; https://www.energy.gov/sites/default/files/2022-11/DOE%20BIL%20Battery%20FOA-2678%20Selectee%20Fact%20Sheets.pdf</t>
  </si>
  <si>
    <t>Sila Nanotechnologies was a recipient of $100M for the facility which should start production in 2025 and achieving full production in 2026</t>
  </si>
  <si>
    <t>Recipient of $178M from DOE BIL Battery FOA-2678; Plant will be large enough to supply &gt;5 million EV batteries/yr in Augusta GA; Used current Augusta facility site as address.</t>
  </si>
  <si>
    <t>MT contained Nil/yr</t>
  </si>
  <si>
    <t>talonmetals.com; https://talonmetals.com/wp-content/uploads/2021/07/TLO_Presentation_July-2021-1.pdf; https://talonmetals.com/talon-metals-announces-improved-economics-under-its-updated-pea-and-a-106-increase-in-overall-tonnage-included-in-the-mine-plan-along-with-an-increased-mine-life/; https://www.energy.gov/sites/default/files/2022-11/DOE%20BIL%20Battery%20FOA-2678%20Selectee%20Fact%20Sheets.pdf</t>
  </si>
  <si>
    <t>Mercer County Processing Facility</t>
  </si>
  <si>
    <t>Mercer County</t>
  </si>
  <si>
    <t>ND</t>
  </si>
  <si>
    <t>Talon Metals
Tesla</t>
  </si>
  <si>
    <t>Recipient of $114.8M under DE-FOA-2678 and has supply agreement for 75,000 MT/yr in Ni in concentrate in Mercer County ND; Center of county was used for address.</t>
  </si>
  <si>
    <t>Hopkinsville</t>
  </si>
  <si>
    <t>BMW Group Inc</t>
  </si>
  <si>
    <t>https://www.bmwgroup-werke.com/san-luis-potosi/es.html</t>
  </si>
  <si>
    <t>BMW San Luis Potosi Battery Manufacturing Plant</t>
  </si>
  <si>
    <t>Other/ unknown cells</t>
  </si>
  <si>
    <t>Other/ unknown</t>
  </si>
  <si>
    <t>Boulevard BMW No. 655 Parque Industrial Desarrollo Logistik II</t>
  </si>
  <si>
    <t>San Luis Potosi</t>
  </si>
  <si>
    <t>79526</t>
  </si>
  <si>
    <t>https://www.bmwgroup-werke.com</t>
  </si>
  <si>
    <t>https://www.bmwgroup-werke.com/san-luis-potosi/es/noticias/pressreleases/2023/neue-klasse.html#1022952825; BNEF Cell DB</t>
  </si>
  <si>
    <t>BMZ USA Inc.</t>
  </si>
  <si>
    <t>https://www.bmz-group.com/index.php/en/</t>
  </si>
  <si>
    <t>BMZ Virginia Beach Battery Manufacturing Plant</t>
  </si>
  <si>
    <t>Nickel manganese cobalt</t>
  </si>
  <si>
    <t>Contemporary Amperex Technology (CATL) Co Ltd</t>
  </si>
  <si>
    <t>https://www.catlbttery.com</t>
  </si>
  <si>
    <t>CATL Chihuahua Ciudad Juarez Battery Manufacturing Plant</t>
  </si>
  <si>
    <t>Chihuahua</t>
  </si>
  <si>
    <t>Ciudad Juarez</t>
  </si>
  <si>
    <t>Contemporary Amperex Technology (CATL)</t>
  </si>
  <si>
    <t>https://www.catlbattery.com</t>
  </si>
  <si>
    <t>https://mexico-now.com/catl-seeks-to-install-battery-plant-in-mexico/; BNEF Cell Database</t>
  </si>
  <si>
    <t>Could be located in Saltillo, Coahuila; $5 billion investment; expected in 2024</t>
  </si>
  <si>
    <t>Luna Lithium Battery</t>
  </si>
  <si>
    <t>https://www.delunalithiumbattery.com/</t>
  </si>
  <si>
    <t>Luna Lithium Hermosillo Battery Manufacturing Plant</t>
  </si>
  <si>
    <t>Hidalgo</t>
  </si>
  <si>
    <t>52-551-377-9167</t>
  </si>
  <si>
    <t>Mexico City</t>
  </si>
  <si>
    <t>delunalthiumbattery.com; BNEF Cell Database; https://mexicobusiness.news/mining/news/new-lithium-battery-plant-start-operations-soon</t>
  </si>
  <si>
    <r>
      <t>Ciudad Sahag</t>
    </r>
    <r>
      <rPr>
        <sz val="8"/>
        <rFont val="Calibri"/>
        <family val="2"/>
      </rPr>
      <t>ún</t>
    </r>
  </si>
  <si>
    <t>52-444-347-9137</t>
  </si>
  <si>
    <t>Ciudad Sahagún</t>
  </si>
  <si>
    <t>NETZSCH Pumps &amp; Systems</t>
  </si>
  <si>
    <t>NETZSCH Pumps USA</t>
  </si>
  <si>
    <t>Manufacturing equipment</t>
  </si>
  <si>
    <t>Progressing cavity,  peristaltic, rotary lobe, and multi-screw pumps</t>
  </si>
  <si>
    <t>npa@netzsch.com</t>
  </si>
  <si>
    <t>119 Pickering Way</t>
  </si>
  <si>
    <t>United States</t>
  </si>
  <si>
    <t>19341</t>
  </si>
  <si>
    <t>610-363-8010</t>
  </si>
  <si>
    <t>Erich NETZSCH Holding</t>
  </si>
  <si>
    <t>Selb</t>
  </si>
  <si>
    <t>Questionnaire; npa@netzsch.com; https://www.netzsch.com/en/company</t>
  </si>
  <si>
    <t>netzsch.com/en/company</t>
  </si>
  <si>
    <t>Service and repair of NETZSCH Pumps</t>
  </si>
  <si>
    <t>CHASM Advanced Materials, Inc.</t>
  </si>
  <si>
    <t>Conductive dispersants</t>
  </si>
  <si>
    <t>chasmtek.com</t>
  </si>
  <si>
    <t>480 Neponset St.</t>
  </si>
  <si>
    <t>Canton</t>
  </si>
  <si>
    <t>02021</t>
  </si>
  <si>
    <t>781-821-0443</t>
  </si>
  <si>
    <t>https://www.chasmtek.com</t>
  </si>
  <si>
    <t>JAKERTECH LLC</t>
  </si>
  <si>
    <t>JAKERTECH</t>
  </si>
  <si>
    <t>Manufacturing technology development</t>
  </si>
  <si>
    <t>Solid-state batteries - initially Lithium metal</t>
  </si>
  <si>
    <t xml:space="preserve">1419 W. Danube Rd. </t>
  </si>
  <si>
    <t>55432</t>
  </si>
  <si>
    <t>Questionnaire; jakertechusa.com</t>
  </si>
  <si>
    <t>1429 Miller Store Rd.</t>
  </si>
  <si>
    <t>23455</t>
  </si>
  <si>
    <t>757-821-8494</t>
  </si>
  <si>
    <t>BMZ Co GmBH</t>
  </si>
  <si>
    <t>bmz-group.com</t>
  </si>
  <si>
    <t>Karlstein am Main</t>
  </si>
  <si>
    <t>bmz-group.com; BNEF Cell Database</t>
  </si>
  <si>
    <t>Camel Group</t>
  </si>
  <si>
    <t>4600 W. Dickman Rd</t>
  </si>
  <si>
    <t>734-929-4396</t>
  </si>
  <si>
    <t>Camel Energy Manufacturing (Michigan)</t>
  </si>
  <si>
    <t>Camel Group Co., Ltd.</t>
  </si>
  <si>
    <t>camelbatt.com</t>
  </si>
  <si>
    <t>Wuhan</t>
  </si>
  <si>
    <t>Hubei</t>
  </si>
  <si>
    <t>camelenergyus.com</t>
  </si>
  <si>
    <t>BNEF Cell Database; https://www.camelbatt.com/news/details/58.html; camelenergyus.com</t>
  </si>
  <si>
    <t>Camel Energy USA</t>
  </si>
  <si>
    <t>Battery and Materials</t>
  </si>
  <si>
    <t>LIB and materials research</t>
  </si>
  <si>
    <t>Jamestown</t>
  </si>
  <si>
    <t>BNEF Cell database; https://electrovaya.com/press/electrovaya-to-establish-lithium-ion-gigafactory-in-new-york-state/</t>
  </si>
  <si>
    <t>Exact location not known. Center of Jamestown used.</t>
  </si>
  <si>
    <t>Florence County Electric Battery Gigafactory</t>
  </si>
  <si>
    <t>Technology and Business Park</t>
  </si>
  <si>
    <t>Florence</t>
  </si>
  <si>
    <t>2022 Battery Park Dr</t>
  </si>
  <si>
    <t>2025 BlueOval City Dr</t>
  </si>
  <si>
    <t>FREYR</t>
  </si>
  <si>
    <t>FREYR Giga America</t>
  </si>
  <si>
    <t>Semi-solid 24M Batteries</t>
  </si>
  <si>
    <t>Bridgeport Industrial Park</t>
  </si>
  <si>
    <t>freyrbattery.com</t>
  </si>
  <si>
    <t>BNEF Cell database:; https://www.businesswire.com/news/home/20221111005115/en/FREYR-Battery-Announces-Plans-for-U.S.-Gigafactory-in-Georgia; https://www.freyrbattery.com/extra-pages/facilities/giga-factory-usa</t>
  </si>
  <si>
    <t>Luxembourg</t>
  </si>
  <si>
    <t>$1.7B investment; could expand to $2.9B; will be focused on ESS</t>
  </si>
  <si>
    <t>Bartow Battery Manufacturing Plant</t>
  </si>
  <si>
    <t>Hyundai-SK On</t>
  </si>
  <si>
    <t>$5B investment; should produce enough batteries for 300,000 vehicles by the second half of 2025</t>
  </si>
  <si>
    <t>Bartow Centre, Highway 411, Bartow County</t>
  </si>
  <si>
    <t>Hyundai Motor Group
SK On</t>
  </si>
  <si>
    <t>BNEF Cell database; https://www.utilitydive.com/news/Hyundai-SK-On-plan-5B-Georgia-EV-battery-joint-venture/648667/; https://www.prnewswire.com/news-releases/hyundai-motor-group-and-sk-on-to-build-ev-battery-facility-in-bartow-county-301698015.html; https://electrek.co/2023/04/25/hyundai-and-sk-on-finalize-5b-us-battery-factory-update/</t>
  </si>
  <si>
    <t>Seoul
Icheon</t>
  </si>
  <si>
    <t>Gyeonggi
Gyeonggido</t>
  </si>
  <si>
    <t>South Korea South Korea</t>
  </si>
  <si>
    <t>hyundai.com
sk.com</t>
  </si>
  <si>
    <t>Hyundai.com
sk.com</t>
  </si>
  <si>
    <t>BNEF: Interactive Datasets/Storage/Cell manufacturers; https://www.pressconnects.com/story/money/2021/04/21/endicott-ny-lithium-ion-battery-plant-begin-production-2022/7318704002/; https://www.automotivemanufacturingsolutions.com/emobility/lithium-ion-battery-gigafactory-database/41937.article; https://im3ny.com/gigafactory/</t>
  </si>
  <si>
    <t>ionstoragesystems.com; https://energy.umd.edu/news/story/energy-start-up-places-3rd-in-battery-competition; https://www.businesswire.com/news/home/20201110005395/en/Ion-Storage-Announces-New-State-of-the-Art-HQ-Manufacturing-Facility;  Pitchbook.com; BNEF Cell Database</t>
  </si>
  <si>
    <t>BNEF Cell Database 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BNEF Interactive Dataset cell manufacturing</t>
  </si>
  <si>
    <t>LG Energy Solution Michigan Holland Battery Manufacturing Plant</t>
  </si>
  <si>
    <t>https://www.azfamily.com/2022/04/12/300-acres-queen-creek-could-be-new-site-an-lg-battery-plant/; BNEF Interactive Dataset Cell manufacturers; https://www.just-auto.com/news/lges-reconsiders-ev-battery-plant-in-arizona/; https://www.azcommerce.com/news-events/news/2023/3/lg-energy-solution-to-invest-55-billion-to-build-battery-manufacturing-complex-in-queen-creek/</t>
  </si>
  <si>
    <t>Arizona EV plant</t>
  </si>
  <si>
    <t>Arizona ESS plant</t>
  </si>
  <si>
    <t>LG Energy Solution Ltd</t>
  </si>
  <si>
    <t>Honda LGES Fayette Battery Manufacturing Plant</t>
  </si>
  <si>
    <t>Jeffersonville</t>
  </si>
  <si>
    <t>lgeshonda.com</t>
  </si>
  <si>
    <t>Milledgeville-Jeffersonville Road</t>
  </si>
  <si>
    <t>Will supply US Honda facilities</t>
  </si>
  <si>
    <t>https://insideevs.com/news/591209/rumor-honda-lges-battery-plant-ohio/; https://www.bloomberg.com/news/articles/2022-06-08/honda-lg-energy-eyeing-ohio-for-new-electric-car-battery-plant; BNEF Interactive Dataset Cell Manufacturing; lgesolhonda.com; https://www.prnewswire.com/news-releases/lg-energy-solution-and-honda-break-ground-for-new-joint-venture-ev-battery-plant-in-ohio-301758629.html</t>
  </si>
  <si>
    <t xml:space="preserve">NMC, LFP and LTO </t>
  </si>
  <si>
    <t>lgensolhonda.com</t>
  </si>
  <si>
    <t>delunalithiumbattery.com</t>
  </si>
  <si>
    <t>Should be operational in 2022; Will make cells, modules, packs and separators; chemistry is unknown, but Microvast makes LTO, NMC and LFP chemistries; Could not find if system is operational as of 6/2023; Benchmark states that the facility will make NMC pouch cells</t>
  </si>
  <si>
    <t>one.ai</t>
  </si>
  <si>
    <t>ONE Circle Gigafactory</t>
  </si>
  <si>
    <t>42060 Ecorse Rd.</t>
  </si>
  <si>
    <t>Belleville, Mi</t>
  </si>
  <si>
    <t>https://rethinkresearch.biz/articles/panasonic-name-de-soto-kansas-for-next-us-battery-plant/; https://insideevs.com/news/598071/panasonic-new-us-battery-plant-kansas/; https://na.panasonic.com/us/news/panasonic-awards-turner-yates-contract-build-ev-battery-plant</t>
  </si>
  <si>
    <t>Kadoma</t>
  </si>
  <si>
    <t>Osaka</t>
  </si>
  <si>
    <t>panasonic.com</t>
  </si>
  <si>
    <t>na.panasonic.com</t>
  </si>
  <si>
    <t>SK On</t>
  </si>
  <si>
    <t>sk.com</t>
  </si>
  <si>
    <t>SK Battery America</t>
  </si>
  <si>
    <t>SK Battery America Commerce Georgia Battery Manufacturing Plant Phase I</t>
  </si>
  <si>
    <t>SK Battery America Commerce Georgia Battery Manufacturing Plant Phase II</t>
  </si>
  <si>
    <t>706-520-7500</t>
  </si>
  <si>
    <t>solidpowerbattery.com; https://www.electrive.com/2021/05/25/solid-power-presents-detail-sto-their-solid-state-battery-platform/  https://boards.greenhouse.io/solidpower https://s28.q4cdn.com/717221730/files/doc_presentations/Solid-Power-Investor-Presentation-June-2021-Final.pdf; Questionnaire; Email; Pitchbook.com; BNEF Cell Database</t>
  </si>
  <si>
    <t>statevolt.com</t>
  </si>
  <si>
    <t>tesla.com/gigafactory</t>
  </si>
  <si>
    <t>VinFast Chatham County Battery Manufacturing Plant</t>
  </si>
  <si>
    <t>VinFast</t>
  </si>
  <si>
    <t>BNEF Cell Database; https://www.chathamcountync.gov/our-community/vinfast-news#:~:text=This%20%244%20billion%20investment%20is,(TIP)%20site%20in%20Moncure.</t>
  </si>
  <si>
    <t>Triangle Innovation Point</t>
  </si>
  <si>
    <t>vinfastauto.us</t>
  </si>
  <si>
    <t>Siler City</t>
  </si>
  <si>
    <t>Vietnam</t>
  </si>
  <si>
    <t>Hai Phong</t>
  </si>
  <si>
    <t>Haiphong</t>
  </si>
  <si>
    <t>vinfastauto.com</t>
  </si>
  <si>
    <t>a123systems.com</t>
  </si>
  <si>
    <t>NETZSCH Grinding &amp; Dispersing</t>
  </si>
  <si>
    <t>NETZSCH Premier Technologies LLC</t>
  </si>
  <si>
    <t>Wet grinders, dry grinders, planetary mixers, high speed dispersers, inline mixers/ dispersers, homogenizers</t>
  </si>
  <si>
    <t>125 Pickering Way</t>
  </si>
  <si>
    <t>m-chemical.co.jp/en/index.html</t>
  </si>
  <si>
    <t>Decatur County Plant</t>
  </si>
  <si>
    <t>BNEF Cell Component database; https://www.anoviontech.com/news/anovion-technologies-announces-plans-for-800-million-initial-investment-in-new-manufacturing-facility-in-southwest-georgia/</t>
  </si>
  <si>
    <t>Bainbridge</t>
  </si>
  <si>
    <t>Recipient of $117M for project from DE-FOA-2678; $800M investment for facility; expected to be online in 2025</t>
  </si>
  <si>
    <t>BNEF Component Database; https://www.recyclingtoday.com/article/ascend-elements-ev-battery-recycling-hopkinsville-kentucky/; https://www.electrive.com/2022/08/03/ascend-elements-to-manufacture-battery-materials-in-kentucky/; https://www.areadevelopment.com/newsItems/8-4-2022/ascend-elements-hopkinsville-kentucky.shtml; https://www.energy.gov/sites/default/files/2022-11/DOE%20BIL%20Battery%20FOA-2678%20Selectee%20Fact%20Sheets.pdf</t>
  </si>
  <si>
    <t>Construction started in Q4 of 2022 and begin operations in late 2023; will be able to supply cathode material for 250,000 vehicles,  Recipient of $164M under DE-FOA-2678; Will convert metal salts and pCAMfrom an adjacent recycling facility into CAM</t>
  </si>
  <si>
    <t>Started constructionon in Q4 of 2022 and begin operations in late 2023; will be able to recycle cathode material for 250,000 vehicles, cost $1 billion and create 400 jobs when it is completed; the first phase will cost $300 million and create 270 jobs; Recipient of $316M under DE-FOA-2678; Will use proprietary Hydro to Cathode technology to turn EOL batteries into metal salts and pCAM for an adjacent CAM facility</t>
  </si>
  <si>
    <t>Cathode Precursors (pCAM and CAM)</t>
  </si>
  <si>
    <t>1015 Industrial Drive NE</t>
  </si>
  <si>
    <t>BNEF Comp Database; https://www.prnewswire.com/news-releases/ascend-elements-to-recycle-lithium-ion-battery-manufacturing-scrap-for-sk-battery-america-301498901.html#:~:text=Ascend%20Elements%20raised%20%2490M,capacity%20when%20fully%20operational%20later; https://www.ttnews.com/articles/ascend-ev-battery-recycling</t>
  </si>
  <si>
    <t>Recycling facility opened Q1 2022 and was selected to recycle batteries and scrap from SK Battery America; BNEF states that it will produce 21000 MT/yr of pCAM/CAM materials, but haven't been able to confirm</t>
  </si>
  <si>
    <t>8404 River Road</t>
  </si>
  <si>
    <t>Dongwha Electrolyte</t>
  </si>
  <si>
    <t>Dongwha Electrolyte Clarksville</t>
  </si>
  <si>
    <t>$70M investment; can support ~5MM vehicles; construction scheduled for completion end of summer 2024</t>
  </si>
  <si>
    <t>4370 Guthrie Highway</t>
  </si>
  <si>
    <t>Dongwha Group</t>
  </si>
  <si>
    <t>dongwha.com</t>
  </si>
  <si>
    <t>dongwhaelectrolyte.com</t>
  </si>
  <si>
    <t>BNEF Component Database; https://clarksvillenow.com/local/dongwha-electrolyte-breaks-ground-on-new-70-million-manufacturing-plant/; dongwha.com</t>
  </si>
  <si>
    <t>Duksan Electera America, Inc.</t>
  </si>
  <si>
    <t>Shelbyville</t>
  </si>
  <si>
    <t>Duksan Group</t>
  </si>
  <si>
    <t xml:space="preserve">MT/yr </t>
  </si>
  <si>
    <t>210 Frank Martin Road</t>
  </si>
  <si>
    <t>$95M investment; Started construction April 2023</t>
  </si>
  <si>
    <t>BNEF cell component database; https://www.tn.gov/ecd/news/2022/7/27/governor-lee--commissioner-mcwhorter-announce-duksan-electera-america--inc--to-establish-manufacturing-operations-in-bedford-county.html; https://www.t-g.com/stories/new-duksan-plantbreaks-ground,69080 https://www.constructionjournal.com/projects/details/bb59adee57e241c49c7abed9a32a25d8.html</t>
  </si>
  <si>
    <t>Ansan-si</t>
  </si>
  <si>
    <t>Gyeonggi-do</t>
  </si>
  <si>
    <t>duksan.kr/en</t>
  </si>
  <si>
    <t>Duksan Electera Shelbyville Plant</t>
  </si>
  <si>
    <t>Facility will expand to 140,000 MT/yr by 2024</t>
  </si>
  <si>
    <t>Initial facility; expansions planned</t>
  </si>
  <si>
    <t>Enchem Michigan Electrolyte Manufacturing Plant</t>
  </si>
  <si>
    <t>Enchem Tennessee Electrolyte Manufacturing Plant</t>
  </si>
  <si>
    <t>Enchem Kentucky Electrolyte Manufacturing Plant</t>
  </si>
  <si>
    <t>Enchem Ohio Electrolyte Manufacturing Plant</t>
  </si>
  <si>
    <t>Expected online in 2024; joint investment with LGES and GM</t>
  </si>
  <si>
    <t>Expected online in 2024; joint investment with SK On and Ford Motor Co</t>
  </si>
  <si>
    <t>Expected online in 2024; 3 plants as joint investment with SK On-Ford, LGES-GM, and Ford-Volkswagen</t>
  </si>
  <si>
    <t>BNEF Cell Component database; enchem.net; https://www.kedglobal.com/batteries/newsView/ked202211280020</t>
  </si>
  <si>
    <t>Gotion Big Rapids Battery Components Plant</t>
  </si>
  <si>
    <t>Big Rapids</t>
  </si>
  <si>
    <t>MT anode materials/yr</t>
  </si>
  <si>
    <t>BNEF Cell component database; https://www.wzzm13.com/article/news/local/gotion-battery-plant-approved-near-big-rapids/69-3dbe01e7-2544-4ed7-b013-bbb1d74155ce; https://rightplace.nyc3.cdn.digitaloceanspaces.com/production/uploads/downloads/public-resources/Gotion-Updated-FAQ-102622-002.pdf; https://www.michigan.gov/whitmer/news/press-releases/2022/10/05/whitmer-announces-new-battery-component-manufacturing-facility-in-big-rapids</t>
  </si>
  <si>
    <t>Gotion High-Tech</t>
  </si>
  <si>
    <t>Heifei</t>
  </si>
  <si>
    <t>en.gotion.com.cn</t>
  </si>
  <si>
    <t>gotion.com; Gotion was incorporated in the U.S. and its U.S. HQ are in Fremont, CA</t>
  </si>
  <si>
    <t>Questionnaire; gotion.com; Gotion was incorporated in the U.S. and its U.S. HQ are in Fremont, CA</t>
  </si>
  <si>
    <t>Investment of $2.3B; the facility has met community opposition; no. employees was apportioned by production rates</t>
  </si>
  <si>
    <t>https://www.energy.gov/mesc/bipartisan-infrastructure-law-battery-materials-processing-and-battery-manufacturing-recycling ; https://group14.technology/en/news/group14-technologies-begins-construction-of-the-worlds-largest-commercial-factory-for-advanced-silicon-battery-materials-</t>
  </si>
  <si>
    <t>Questionnaire; huntsman.com;https://www.macrotrends.net/stocks/charts/HUN/huntsman/number-of-employees;https://www.huntsman.com/news/media-releases/detail/273/huntsman-announces-400-ktes-mdi-expansion-plan-for-us; https://www.conroeedc.org/about/partnerships/p/item/15609/huntsman-petrochemical-llc; BNEF Component database</t>
  </si>
  <si>
    <t>LG Chem Clarksville  Plant</t>
  </si>
  <si>
    <t>NMCA</t>
  </si>
  <si>
    <t>BNEF Cell Component Database; https://clarksvillenow.com/local/lg-chem-to-build-3-2-billion-plant-in-clarksville-to-supply-material-for-ev-batteries/</t>
  </si>
  <si>
    <t>Facility will meet capacity by 2027; $3.2B investment</t>
  </si>
  <si>
    <t>Interstate 24, Exit 4</t>
  </si>
  <si>
    <t>1029 West 19th St.</t>
  </si>
  <si>
    <t>Riverside</t>
  </si>
  <si>
    <t>Lookout Valley</t>
  </si>
  <si>
    <t>novonixgroup.com; https://www.novonixgroup.com//wp-content/uploads/2021/06/02387036.pdf; https://www.novonixgroup.com/novonix-provides-update-on-scaling-u-s-production-of-synthetic-graphite-anode-materials/</t>
  </si>
  <si>
    <t>Plans to scale up to 3000 MT/yr by end of 2024 and 12000 MT/yr by 2027 to support KORE manufacturing</t>
  </si>
  <si>
    <t>Synthetic graphite anode materials</t>
  </si>
  <si>
    <t>novonix.com</t>
  </si>
  <si>
    <t>https://www.novonixgroup.com/novonix-launches-new-pilot-production-facility-for-cathode-materials/</t>
  </si>
  <si>
    <t>10 MT/yr of synthetic graphite from pilot plant and will use its proprietary  dry particle microgranulation (DPMG)</t>
  </si>
  <si>
    <t>Halifax</t>
  </si>
  <si>
    <t xml:space="preserve">CA </t>
  </si>
  <si>
    <t>110 Simmonds Drive</t>
  </si>
  <si>
    <t>QLD</t>
  </si>
  <si>
    <t>B3B 1N9</t>
  </si>
  <si>
    <t>Units</t>
  </si>
  <si>
    <t>Lac des Iles</t>
  </si>
  <si>
    <t>northerngraphite.com</t>
  </si>
  <si>
    <t>585 Chem. Du Graphite O</t>
  </si>
  <si>
    <r>
      <t>Lac-des-</t>
    </r>
    <r>
      <rPr>
        <sz val="8"/>
        <rFont val="Calibri"/>
        <family val="2"/>
      </rPr>
      <t>Î</t>
    </r>
    <r>
      <rPr>
        <sz val="9.6"/>
        <rFont val="Calibri"/>
        <family val="2"/>
      </rPr>
      <t>les</t>
    </r>
  </si>
  <si>
    <t>J0W 1J0</t>
  </si>
  <si>
    <t>819-597-2911</t>
  </si>
  <si>
    <t>Northern Graphite Corp.</t>
  </si>
  <si>
    <t>Northern Graphite Corp</t>
  </si>
  <si>
    <t>Graphite concentrates</t>
  </si>
  <si>
    <t>Bissett Creek</t>
  </si>
  <si>
    <t>MT/yr graphite concentrates</t>
  </si>
  <si>
    <t>Will start at 40,000 MT/yr graphite concentrates, increasing to 80-100k in future</t>
  </si>
  <si>
    <t xml:space="preserve"> northerngraphite.com; https://www.northerngraphite.com/_resources/presentations/corporate-presentation.pdf</t>
  </si>
  <si>
    <t>Has only 2-3 years of life left; will process ore from other deposits, up to 25,000 MT graphite concentrates/yr with Mousseau West deposit</t>
  </si>
  <si>
    <t>K0J 1E0</t>
  </si>
  <si>
    <t>Lithium Americas</t>
  </si>
  <si>
    <t>Thacker Pass</t>
  </si>
  <si>
    <t>jervoisidahocobalt.com</t>
  </si>
  <si>
    <t>Facility will produce cobalt concentrate with gold and copper concentrate; Final construction was suspended due to inflation and low Co prices</t>
  </si>
  <si>
    <t>jervoisidahocobalt.com; jervoisglobal.com;  BNEF: US Supply Chain Security; https://jervoisglobal.com/wp-content/uploads/2021/06/190348_Idaho_Cobalt_13112020_NI_43_101_Technical_Report-FILED-r1.pdf; https://wcsecure.weblink.com.au/pdf/JRV/02549021.pdf</t>
  </si>
  <si>
    <t>Tonopah Flats Lithium Project</t>
  </si>
  <si>
    <t>Lac-des-Îles</t>
  </si>
  <si>
    <t>energy.gov/mesc/bipartisan-infrastructure-law-battery-materials-processing-and-battery-manufacturing-recycling</t>
  </si>
  <si>
    <t>Production is expected Q3 2023; Recipient of $219.8M under DE-FOA-2678 for the facility</t>
  </si>
  <si>
    <t>Questionnaire; nanograf.com;  Pitchbook.com; https://www.globenewswire.com/en/news-release/2022/11/30/2564914/0/en/NanoGraf-Wins-Contract-from-U-S-Government-to-Develop-First-Large-Volume-Advanced-Silicon-Anode-Manufacturing-Facility-in-the-U-S.html</t>
  </si>
  <si>
    <t>Pilot plant located in Japan. The new plant will produce 35 MT/y by the end of 2023 and scale up to 1000 MT/yr and will be located in the U.S. The HQ was used for GPS</t>
  </si>
  <si>
    <t>Have 3 lines of R&amp;D and commercial</t>
  </si>
  <si>
    <t xml:space="preserve">Sila  </t>
  </si>
  <si>
    <t>silanano.com; BNEF: 2020 Battery Startups; https://www.signalhire.com/companies/sila-nanotechnologies-inc; https://www.futurecar.com/5380/Sila-Nanotechnologies-a-Company-Founded-by-Former-Tesla-Engineer-Buys-U-S--Factory-to-Produce-Next-Gen-Silicon-based-EV-Battery-Materials#:~:text=The%20new%20Washington%20facility%2C%20which,a%20partial%20replacement%20for%20graphite.; https://www.energy.gov/sites/default/files/2022-11/DOE%20BIL%20Battery%20FOA-2678%20Selectee%20Fact%20Sheets.pdf; Pitchbook.com</t>
  </si>
  <si>
    <t>3741 Rd N NE</t>
  </si>
  <si>
    <t>EVelution Energy</t>
  </si>
  <si>
    <t>Yuma Facility</t>
  </si>
  <si>
    <t>evelutionenergy.com</t>
  </si>
  <si>
    <t>Yuma</t>
  </si>
  <si>
    <t>Solar powered carbon neutral facility; construction is expected to start in 2024 and operations will start in 2026; $200M investment</t>
  </si>
  <si>
    <t>Evelutionenergy.com</t>
  </si>
  <si>
    <t>2454 West 5th Street</t>
  </si>
  <si>
    <t>Simpson County CNT Plant</t>
  </si>
  <si>
    <t>Carbon nanotube dispersent</t>
  </si>
  <si>
    <t>liochem.toyoink.com</t>
  </si>
  <si>
    <t>businessfacilities.com/liochem-e-materials-to-invest-104m-in-kentucky-battery-plant</t>
  </si>
  <si>
    <t>LioChem e-Materials LLC</t>
  </si>
  <si>
    <t>310 Ronnie Clark Drive</t>
  </si>
  <si>
    <t>toyoink.com; ced.ky.gov/Newsroom/NewsPage/20220126_LioChem</t>
  </si>
  <si>
    <t>Toyo Ink Group</t>
  </si>
  <si>
    <t xml:space="preserve">Tokyo </t>
  </si>
  <si>
    <t>$104M investment; GoogleMaps did not have the industrial park or address; Used Franklin Simpson Industrial Authority in Franklin, KY</t>
  </si>
  <si>
    <t>Warren Graphite Facility</t>
  </si>
  <si>
    <t>Graphexgroup.com</t>
  </si>
  <si>
    <t>Park City</t>
  </si>
  <si>
    <t>Pale Blue Earth, Inc.</t>
  </si>
  <si>
    <t>Consumer Batteries</t>
  </si>
  <si>
    <t>paleblueearth.com</t>
  </si>
  <si>
    <t>USB Rechargeable Li-polymer batteries</t>
  </si>
  <si>
    <t>Pale Blue Earth Inc.</t>
  </si>
  <si>
    <t>Questionnaire; paleblueearth.com</t>
  </si>
  <si>
    <t>2750 Rasmussen Road, Suite H203</t>
  </si>
  <si>
    <t>ontotechnology.com</t>
  </si>
  <si>
    <t>Aerosol measurement equipment</t>
  </si>
  <si>
    <t>801-308-8387</t>
  </si>
  <si>
    <t>10249 S. 2165 E.</t>
  </si>
  <si>
    <t>Sandy</t>
  </si>
  <si>
    <t>statpeel.com</t>
  </si>
  <si>
    <t>Stat Peel Inc.</t>
  </si>
  <si>
    <t>Glarus</t>
  </si>
  <si>
    <t>Questionnaire; statpeel.com</t>
  </si>
  <si>
    <t>Stat Peel</t>
  </si>
  <si>
    <t>VR</t>
  </si>
  <si>
    <t>Sovema Global Services, Inc.</t>
  </si>
  <si>
    <t>Electrode Notching Machines, Stacking Machines, Winding Machines, Tab Welding Machines, Cell Packaging Machines, Electrolyte Filling Machines, Cell Formation Systems</t>
  </si>
  <si>
    <t>Laboratory testing of equipment materials of construction for specific applications.</t>
  </si>
  <si>
    <t>NETZSCH Analyzing &amp; Testing</t>
  </si>
  <si>
    <t>NETZSCH Instruments North America, LLC</t>
  </si>
  <si>
    <t>129 Middlesex Turnpike, Burlington, MA, 01803 USA</t>
  </si>
  <si>
    <t>netzsch.com</t>
  </si>
  <si>
    <t>Laboratory to research testing and analysis equipment applications.</t>
  </si>
  <si>
    <t>129 Middlesex Turnpike</t>
  </si>
  <si>
    <t>Sales application review and quoting services.</t>
  </si>
  <si>
    <t>NETZSCH Testing &amp; Analysis</t>
  </si>
  <si>
    <t>BASF Canada</t>
  </si>
  <si>
    <r>
      <t>B</t>
    </r>
    <r>
      <rPr>
        <sz val="8"/>
        <rFont val="Calibri"/>
        <family val="2"/>
      </rPr>
      <t>é</t>
    </r>
    <r>
      <rPr>
        <sz val="8"/>
        <rFont val="Calibri"/>
        <family val="2"/>
        <scheme val="minor"/>
      </rPr>
      <t>cancour CAM Plant</t>
    </r>
  </si>
  <si>
    <r>
      <t>Avenue des Cendr</t>
    </r>
    <r>
      <rPr>
        <sz val="8"/>
        <rFont val="Calibri"/>
        <family val="2"/>
      </rPr>
      <t>é</t>
    </r>
    <r>
      <rPr>
        <sz val="9.6"/>
        <rFont val="Calibri"/>
        <family val="2"/>
      </rPr>
      <t>s</t>
    </r>
  </si>
  <si>
    <t>G9H 4R8</t>
  </si>
  <si>
    <t>Rhineland-Palatinate</t>
  </si>
  <si>
    <t>basf.com
todakogyo.co.jp/english/</t>
  </si>
  <si>
    <t xml:space="preserve">BNEF Cell Component Database; https://catalysts.basf.com/industries/automotive-transportation/battery-materials/global-footprint/americas-battery-materials-investment; </t>
  </si>
  <si>
    <t>Plant commissioning expected in 2025; will also have recycling capabilities</t>
  </si>
  <si>
    <t>catalysts.basf.com/industries/automotive-transportation/battery-materials/global-footprint/americas-battery-materials-investment</t>
  </si>
  <si>
    <t>Bécancour CAM Plant</t>
  </si>
  <si>
    <t>Avenue des Cendrés</t>
  </si>
  <si>
    <t>Ultium CAM JV</t>
  </si>
  <si>
    <t>Bécancour Ultium JV CAM Plant</t>
  </si>
  <si>
    <t>General Motors
POSCO Future M</t>
  </si>
  <si>
    <t>BNEF Cell Component Database; https://news.gm.ca/en/home/newsroom.detail.html/Pages/news/ca/en/2023/may/0529_posco-announcement.html; https://www.greencarcongress.com/2023/06/20230601-gmposco.html</t>
  </si>
  <si>
    <t>Should start production in 2025</t>
  </si>
  <si>
    <t>gm.ca/en/home/company/canada/ultium-cam.html</t>
  </si>
  <si>
    <t>gm.com 
poscochemical.com/en/index.do</t>
  </si>
  <si>
    <t>Detroit
Pohang-si</t>
  </si>
  <si>
    <t>MI
Gyeongsangbuk-do</t>
  </si>
  <si>
    <t>US
South Korea</t>
  </si>
  <si>
    <t>Telsa Lithium Refinery</t>
  </si>
  <si>
    <t>4518 Co Rd 28</t>
  </si>
  <si>
    <t>Robstown</t>
  </si>
  <si>
    <t>GWh of Li for batteries</t>
  </si>
  <si>
    <t>tesla.com/blog/tesla-lithium-refinery-groundbreaking; https://gov.texas.gov/news/post/governor-abbott-celebrates-new-tesla-lithium-refinery-in-robstown; pitchbook.com; https://www.electrive.com/2023/05/09/tesla-kicks-off-lithium-refinery-construction-in-texas/#:~:text=Tesla%20had%20announced%20the%20lithium,processing%20capacity%20of%2050%20GWh.</t>
  </si>
  <si>
    <t>$375M investment; jobs estimates range from 200-400; new sulfate-free process; should be fully operational by 2025 with initial production in late 2023 or early 2024</t>
  </si>
  <si>
    <t>nanoone.ca; BNEF Cell Component Database</t>
  </si>
  <si>
    <t>Candiac</t>
  </si>
  <si>
    <t>Nano One CAM Facility</t>
  </si>
  <si>
    <r>
      <t>280 Av. Libert</t>
    </r>
    <r>
      <rPr>
        <sz val="8"/>
        <rFont val="Calibri"/>
        <family val="2"/>
      </rPr>
      <t>é</t>
    </r>
  </si>
  <si>
    <t>J5R 6X1</t>
  </si>
  <si>
    <t>514-906-1396</t>
  </si>
  <si>
    <t>Previously a Phostech Lithium plant, then J-M; Acquired in 2022</t>
  </si>
  <si>
    <t>280 Av. Liberté</t>
  </si>
  <si>
    <t>NOVONIX</t>
  </si>
  <si>
    <t>Simmonds Drive</t>
  </si>
  <si>
    <t>Missouri Cobalt LLC</t>
  </si>
  <si>
    <t>Madison mine</t>
  </si>
  <si>
    <t>mocobalt.com</t>
  </si>
  <si>
    <t>401 N Mine La Motte Ave</t>
  </si>
  <si>
    <t>Fredericktowwn</t>
  </si>
  <si>
    <t>mocobalt.com; Pitchbook; https://dailyjournalonline.com/community/democrat-news/we-are-going-to-see-this-project-to-the-end/article_e4c14013-c103-5816-b2fc-a9f6b78afa0a.html</t>
  </si>
  <si>
    <t>usstrategicmetals.com</t>
  </si>
  <si>
    <t>US Strategic Metals LLC</t>
  </si>
  <si>
    <t>MT/day Co concentrate</t>
  </si>
  <si>
    <t>Currently cleaning up a superfund site and processing tailings for Co concentrate; 50 employees conduct the cleanup. Currently shutdown until cleanup is complete.  Looking to operate a hydrometallurgical facility in Q4 2023 and employ 250 people.</t>
  </si>
  <si>
    <t>Loyalist</t>
  </si>
  <si>
    <t>Umicore Canada</t>
  </si>
  <si>
    <t>https://www.umicore.com/en/newsroom/umicore-prepares-to-construct-battery-materials-production-plant-in-canada/</t>
  </si>
  <si>
    <t>BNEF Cell Component Database; https://www.umicore.com/en/newsroom/umicore-prepares-to-construct-battery-materials-production-plant-in-canada/; https://globalnews.ca/news/9533043/loyalist-township-battery-plant-land-preparation/</t>
  </si>
  <si>
    <t>Umicore Loyalist CAM Plant</t>
  </si>
  <si>
    <t>Should start production in 2025; $1.5B investment; Estimated to support 1MM EVs; Will also produce pCAM</t>
  </si>
  <si>
    <t>ENTEK</t>
  </si>
  <si>
    <t>Terre Haute</t>
  </si>
  <si>
    <t>https://entek.com/news/posts/entek-announces-location-of-first-lithium-battery-separator-plant-in-indiana-to-power-growing-domestic-electric-vehicle-market/</t>
  </si>
  <si>
    <t>Extruders; turn-key separator plants</t>
  </si>
  <si>
    <t>entek.com/extrusion-solutions/</t>
  </si>
  <si>
    <t>200 Hansard Ave</t>
  </si>
  <si>
    <t>541-259-1068</t>
  </si>
  <si>
    <t>ENTEK Extruders</t>
  </si>
  <si>
    <t>ENTEK Technology Center</t>
  </si>
  <si>
    <t>Polymers, membranes</t>
  </si>
  <si>
    <t>ENTEK US Lithium Separator Manufacturing Plant Phase I</t>
  </si>
  <si>
    <t>ENTEK US Lithium Separator Manufacturing Plant Phase II</t>
  </si>
  <si>
    <t>Entek Oregon Separator Material Manufacturing Plant</t>
  </si>
  <si>
    <t xml:space="preserve">$1.5B investment; Partially funded by DOE BIL; Phase II </t>
  </si>
  <si>
    <t>Recipient of $200M from DOE BIL Battery FOA-2678; Plant will be large enough to supply 1-1.8 billion sq m of separators in Phase I; Will break ground 2023-2024 and commence operations in 2027</t>
  </si>
  <si>
    <t>Mega-Flex</t>
  </si>
  <si>
    <t>MT LiOH/yr</t>
  </si>
  <si>
    <t>albemarle.com; https://www.albemarle.com/news/-albemarle-corporation-announces-new-us-lithium-megaflex-processing-facility-in-south-carolina--</t>
  </si>
  <si>
    <t>Will process numerous feedstocks, including recycled lithium; May expand to 100,000 MT/yr; Construction should start in late 2024; $1.3B investment</t>
  </si>
  <si>
    <t>Richburg</t>
  </si>
  <si>
    <t>Hard Creek Nickel Corp</t>
  </si>
  <si>
    <t>Nickel concentrate</t>
  </si>
  <si>
    <t>Giga Metals
Mitsubishi Corporation</t>
  </si>
  <si>
    <t>gigametals.com
mitsubishi.com</t>
  </si>
  <si>
    <t>Canada
Japan</t>
  </si>
  <si>
    <t>Jay DB; gigametals.com/site/assets/files/4910/giga_metals_corporate_presentation_june_15-_2023.pdf</t>
  </si>
  <si>
    <t>Stikine Region</t>
  </si>
  <si>
    <t>V0C 2Z0</t>
  </si>
  <si>
    <t>gigametals.com</t>
  </si>
  <si>
    <t>Vancouver
Tokyo</t>
  </si>
  <si>
    <t>BC
Tokyo</t>
  </si>
  <si>
    <t>Turnagain Nickel Project - Phase 1</t>
  </si>
  <si>
    <t>JV between Giga Metals and Mitsubishi; Pre-feasibility study July 2023; targeting Class1 Ni; $1.4B for Phase  1; Phase II would double production and cost $0.5B</t>
  </si>
  <si>
    <t>Cobalt concentrate</t>
  </si>
  <si>
    <t>Canada Nickel</t>
  </si>
  <si>
    <t>Canadian Royalties</t>
  </si>
  <si>
    <t>canadianroyalties.com</t>
  </si>
  <si>
    <t>Candada</t>
  </si>
  <si>
    <t>Jay DB;  canadianroyalties.com</t>
  </si>
  <si>
    <t>Raglan Rd</t>
  </si>
  <si>
    <t>Donaldson</t>
  </si>
  <si>
    <t>J0M 1K0</t>
  </si>
  <si>
    <t>Developing 4 new underground mining projects to keep the project going past 2030</t>
  </si>
  <si>
    <t>MT of Ni and Cu concentrates/yr</t>
  </si>
  <si>
    <t xml:space="preserve">Nunavik Nickel Project </t>
  </si>
  <si>
    <t>JayDB; canadanickel.com/wp-content/uploads/2023/06/CNC-Investor-Deck-June-2023.pdf; iaac-aeic.gc.ca/050/evaluations/proj/83857</t>
  </si>
  <si>
    <t>canadanickel.com</t>
  </si>
  <si>
    <t>$1.2B investment; primarily for stainless, but may move to Evs later; Conduct feasibility study in September 2023</t>
  </si>
  <si>
    <t>Net Zero Metals</t>
  </si>
  <si>
    <t>Crawford Ni-Co Project</t>
  </si>
  <si>
    <t>Timmins (near)</t>
  </si>
  <si>
    <t>NewRange Copper Nickel JV</t>
  </si>
  <si>
    <t>Nickel concentrates</t>
  </si>
  <si>
    <t>NewRange Copper Nickel Project</t>
  </si>
  <si>
    <t>newrangecoppernickel.com</t>
  </si>
  <si>
    <t>6500 Co Rd 666</t>
  </si>
  <si>
    <t>Hoyt Lakes</t>
  </si>
  <si>
    <t>218-471-2150</t>
  </si>
  <si>
    <t>PolyMet Mining Inc.
Teck Resources Ltd.</t>
  </si>
  <si>
    <t>polymetmining.com
teck.com</t>
  </si>
  <si>
    <t>St. Paul
Vancouver</t>
  </si>
  <si>
    <t>MN
BC</t>
  </si>
  <si>
    <t>US
Canada</t>
  </si>
  <si>
    <t>Lithium carbonate - crude</t>
  </si>
  <si>
    <t>MT LiOH*H20/yr</t>
  </si>
  <si>
    <t>near Tonopah</t>
  </si>
  <si>
    <t>Working to extract lithium from claystone with partners</t>
  </si>
  <si>
    <t>Jay DB; americanbatterytechnology.com</t>
  </si>
  <si>
    <t>Hong Kong</t>
  </si>
  <si>
    <t>graphexgroup.com</t>
  </si>
  <si>
    <t>Developing a pitch coating facility; expected on-line Q1 2024</t>
  </si>
  <si>
    <t>Jay DB; graphexgroup.com; https://www.detroitnews.com/story/business/autos/2022/03/22/graphex-technologies-put-graphite-processing-site-warren/9457731002/; https://www.businesswire.com/news/home/20230223005314/en/Graphex-Technologies-Update-Global-Expansion-Progress-and-Business-Strategy-Highlights</t>
  </si>
  <si>
    <t>Graphex Group Ltd</t>
  </si>
  <si>
    <t>Graphex Technologies LLC</t>
  </si>
  <si>
    <t>Graphite One</t>
  </si>
  <si>
    <t>Graphite Creek</t>
  </si>
  <si>
    <t>graphiteoneinc.com</t>
  </si>
  <si>
    <t>near Nome</t>
  </si>
  <si>
    <t>AK</t>
  </si>
  <si>
    <t>Anchorage</t>
  </si>
  <si>
    <t>Jay DB; PitchBook; graphiteoneinc.com</t>
  </si>
  <si>
    <t>Company is in pre-feasibility stage; Want to develop a CSG production facility likely in WA state, but no further details were available.</t>
  </si>
  <si>
    <t>FPX Nickel</t>
  </si>
  <si>
    <t>Baptiste Nickel Project</t>
  </si>
  <si>
    <t>fpxnickel.com</t>
  </si>
  <si>
    <t>FPX Nickel Corp.</t>
  </si>
  <si>
    <t>Preliminary feasibility study (PFS) is looking at supplying the stainless steel market (base case) with an option of further upgrading the concentrate to produce battery grade nickel sulfate and cobalt-rich products for Evs; PFS expected in September 2023; FPX was able to make battery grade nickel sulfate using an optimized flowsheet on the lab scale</t>
  </si>
  <si>
    <t>Jay DB; https://fpxnickel.com/2022/09/fpx-nickel-to-prepare-updated-mineral-resource-estimate-for-baptiste-nickel-project-with-inclusion-of-total-nickel-cobalt-and-iron-grades/; https://fpxnickel.com/2023/05/fpx-nickel-achieves-successful-production-of-battery-grade-nickel-sulphate-from-optimized-refinery-flowsheet/; https://fpxnickel.com/wp-content/uploads/2023/04/FPX-Presentation-Q2-2023-v1-1.pdf</t>
  </si>
  <si>
    <t>604-681-8600</t>
  </si>
  <si>
    <t>Decar Ni District</t>
  </si>
  <si>
    <t>near Fort St. James</t>
  </si>
  <si>
    <t>Century Lithium</t>
  </si>
  <si>
    <t>Clayton Valley Lithium Project</t>
  </si>
  <si>
    <t>centurylithium.com</t>
  </si>
  <si>
    <t>MT/yr LCE</t>
  </si>
  <si>
    <t>Jay DB; www.centurylithium.com/_resources/technical-reports/cyp_pfs_amended_march_15th-2021.pdf?v=0.651?v=0.909?v=0.389</t>
  </si>
  <si>
    <t>Facility is in feasibility study which should be completed by Q2 2023; Battery Grade LCE may be possible based on feasibility study which has shown great results.</t>
  </si>
  <si>
    <t>Century Lithium Corp.</t>
  </si>
  <si>
    <t>Clayton Vallley</t>
  </si>
  <si>
    <t>NION Nickel Inc</t>
  </si>
  <si>
    <t>Dumont Project</t>
  </si>
  <si>
    <t>nionnickel.com</t>
  </si>
  <si>
    <t>42, rue Trudel</t>
  </si>
  <si>
    <t>Amos</t>
  </si>
  <si>
    <t>J9T 4N1</t>
  </si>
  <si>
    <t>819-727-3777</t>
  </si>
  <si>
    <t>Nion Nickel Inc.</t>
  </si>
  <si>
    <t>Jay DB; nionnickel.com; dumontnickel.com; https://dumontnickel.com/wp-content/uploads/2021/02/Dumont-Ni-Project-43-101-dec-2019.pdf</t>
  </si>
  <si>
    <t>Waterton Global is an investment advisor of the equity funds that own Nion. Nion owns the Dumont Project; It has a very large Ni deposit, but it does not appear that anyone is investing in the project for production. It would take about 2-3 years to get online - everything is permitted; will also produce Co. The plant was developed for stainless steel. Phase 2 of project would double production'</t>
  </si>
  <si>
    <t>Twin Metals Minnesota</t>
  </si>
  <si>
    <t>Twin Metals</t>
  </si>
  <si>
    <t>Nickel</t>
  </si>
  <si>
    <t>twin-metals.com</t>
  </si>
  <si>
    <t>Antofagasta PLC</t>
  </si>
  <si>
    <t>antofagasta.co.uk</t>
  </si>
  <si>
    <t>U.S. Interior Dept. has blocked mining in this part of MN for 20 years.</t>
  </si>
  <si>
    <t>Jay DB; twin-metals.com; PitchBook.com; https://www.mining.com/web/us-blocks-mining-in-parts-of-minnesota-dealing-latest-blow-to-antofagastas-copper-project/</t>
  </si>
  <si>
    <t>Near Ely</t>
  </si>
  <si>
    <t>Noram Lithium Corp</t>
  </si>
  <si>
    <t>Zeus Lithium Project</t>
  </si>
  <si>
    <t>noramlithiumcorp.com</t>
  </si>
  <si>
    <t>Jay DB; https://noramlithiumcorp.com/site/assets/files/4011/noram_corporate_update_june_2023.pdf</t>
  </si>
  <si>
    <t>Conducting pre-feasibility study in June 2023</t>
  </si>
  <si>
    <t>Nikola</t>
  </si>
  <si>
    <t>Magna</t>
  </si>
  <si>
    <t>Commissioning expected in by EOY 2025; Construction began in 2022</t>
  </si>
  <si>
    <t>Toyota</t>
  </si>
  <si>
    <t>https://www.kentucky.com/news/state/kentucky/article254556442.html; BNEF Interactive Data Set Cell Manufacturing; https://www.charged-the-book.com/na-ev-supply-chain-map</t>
  </si>
  <si>
    <t>Commissioning expected in by EOY 2025; Construction started in 2022</t>
  </si>
  <si>
    <t>https://www.kentucky.com/news/state/kentucky/article254556442.html; BNEF Interactive Dataset\Cell Manufacturing; https://blueovalsk.com/kentucky/; https://www.charged-the-book.com/na-ev-supply-chain-map</t>
  </si>
  <si>
    <t>Construction scheduled to start at the end of 2022 with production in Q1 2024; Construction is on hold as of 6/19/2023 due to disagreement with government, but the 2 sides are close to a deal.</t>
  </si>
  <si>
    <t>https://www.stellantis.com/en/news/press-releases/2022/march/stellantis-and-lg-energy-solution-to-invest-over-5-billion-cad-in-joint-venture-for-first-large-scale-lithium-Ion-battery-production-plant-in-canada; BNEF Interactive Dataset Cell manufacturing; https://moparinsiders.com/stellantis-close-to-an-agreement-to-resume-construction-of-windsor-gigafactory/</t>
  </si>
  <si>
    <t>Scheduled to start construction in summer 2022 and opening in late 2024. Will supply to GM facilities Factory ZERO, Orion Assumbly as well as others; Structure was completed in March 2023</t>
  </si>
  <si>
    <t>https://www.ultiumcell.com/our-locations/lansing-mi; https://insideevs.com/news/590979/ultium-cells-steel-building-structure-tennessee/#:~:text=The%20upcoming%20plant%20in%20Spring,very%20soon%20%2D%20in%20August%202022; BNEF Interactive Dataset Cell manufacturing; https://www.ultiumcell.com/our-locations/lansing-mi; https://www.google.com/search?q=has+construction+started+on+the+Ultium+cells+landsing+plant&amp;rlz=1C1GCEB_enUS866US866&amp;oq=has+construction+started+on+the+Ultium+cells+landsing+plant&amp;aqs=chrome..69i57j0i546l5.52389221j1j15&amp;sourceid=chrome&amp;ie=UTF-8</t>
  </si>
  <si>
    <t>301 Donald F Ephlin Parkway</t>
  </si>
  <si>
    <t>ultiumcell.com;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https://www.ultiumcell.com/our-locations/spring-hill-tn; https://theconstructionbroadsheet.com/ultium-cells-invests-extra-m-in-tennessee-factory-increases-capacity-p1147-174.htm; https://www.ucbjournal.com/ultium-cells-to-expand-battery-cell-manufacturing-plant-in-spring-hill/</t>
  </si>
  <si>
    <t>Joint venture between LG and GM; Production slated for late 2023; $2.6B investment after additional $275M for expansion</t>
  </si>
  <si>
    <t>https://www.stellantis.com/en/news/press-releases/2022/may/stellantis-and-samsung-announce-battery-plant-in-kokomo; BNEF Interactive Dataset Cell manufacturing; https://www.google.com/search?q=has+samsung+SDI+Kokomo+IN+plant+started+construction&amp;rlz=1C1GCEB_enUS866US866&amp;oq=has+samsung+SDI+Kokomo+IN+plant+started+construction&amp;aqs=chrome..69i57j69i64.13551j1j4&amp;sourceid=chrome&amp;ie=UTF-8</t>
  </si>
  <si>
    <t>Facility will start construction in late 2022 with production in Q1 in 2025; construction of structure started in March 2023</t>
  </si>
  <si>
    <t>Stellantis-Samsung SDI Kokomo Gigafactory</t>
  </si>
  <si>
    <t>Commissioning expected by EOY 2027; $2B investment</t>
  </si>
  <si>
    <t>https://spectrumnews1.com/ky/bowling-green/news/2022/04/26/envision-aesc-plans-to-establish--2-billion-gigafactory-in-kentucky; BNEF Interactive Dataset Cell Manufacturing; https://ced.ky.gov/Newsroom/NewsPage/20220830_EnvisionAESCGroundbreaking</t>
  </si>
  <si>
    <t>BNEF Cell Database; prnewswire.com/news-releases/battery-startup-our-next-energy-one-closes-series-a-led-by-breakthrough-energy-ventures-301400984.html; BNEF Cell Database; https://one.ai/our-next-energy-helps-gov-whitmer-unveil-make-it-in-michigan-plan</t>
  </si>
  <si>
    <t>BNEF Cell database; https://governor.sc.gov/news/2022-12/envision-aesc-establish-florence-county-electric-vehicle-battery-gigafactory; https://www.electrive.com/2023/06/08/aesc-kicks-off-construction-of-battery-plant-in-south-carolina/#:~:text=Battery%20cell%20manufacturer%20AESC%20(formerly,come%20on%20stream%20in%202026.</t>
  </si>
  <si>
    <t>$810M investment to support BMW; Construction started in June 2023</t>
  </si>
  <si>
    <t>Mirabel</t>
  </si>
  <si>
    <t>First packs were tested; Facility will get to 1.7 GWh by the end of 2023 and then on to 5 GWh</t>
  </si>
  <si>
    <t>thelionelectric.com/documents/en/PressRelease_Lion_BatteryManufacturingPlantOpening_ENG.pdf; https://s27.q4cdn.com/902820926/files/doc_presentations/2023/May-2023-IR-Presentation-V2.pdf</t>
  </si>
  <si>
    <t>Lion Campus - Battery Plant and Innovation Center</t>
  </si>
  <si>
    <r>
      <t>9900 Rie Ir</t>
    </r>
    <r>
      <rPr>
        <sz val="8"/>
        <rFont val="Calibri"/>
        <family val="2"/>
      </rPr>
      <t>énée Vachon</t>
    </r>
  </si>
  <si>
    <t>J7N 3C5</t>
  </si>
  <si>
    <t>9900 Rie Irénée Vachon</t>
  </si>
  <si>
    <t>BNEF: Interactive Datasets/Storage/Cell manufacturers; https://insideevs.com/news/485347/musk-tesla-4680-cell-pilot-plant-top-capacity/; https://insideevs.com/news/666756/tesla-expanding-4680-battery-cell-facility-kato-road/</t>
  </si>
  <si>
    <t>SP2</t>
  </si>
  <si>
    <t>MT solid electrolyte/yr</t>
  </si>
  <si>
    <t>14902 Grant Street, Unit 120-140</t>
  </si>
  <si>
    <t>solidpowerbattery.com/solid-power-thornton-sp2; PitchBook</t>
  </si>
  <si>
    <t>Facility will also include Cell Testing, R&amp;D; 250 employees total - divided between facilities</t>
  </si>
  <si>
    <t>Focus on Evs; Invest $3.2B; expected to come on-line in 2025</t>
  </si>
  <si>
    <t>Focus on ESS; Invest $2.3B; expected to come on-line in 2026</t>
  </si>
  <si>
    <t>Hyundai-LGES JV</t>
  </si>
  <si>
    <t>Hyundai Motor Group
LGES</t>
  </si>
  <si>
    <t>hyundai.com
lgensol.com</t>
  </si>
  <si>
    <t>Seoul
Seoul</t>
  </si>
  <si>
    <t>Gyeonggi
Gyeonggi</t>
  </si>
  <si>
    <t>charged-the-book.com; https://www.hyundaimotorgroup.com/news/CONT0000000000093783</t>
  </si>
  <si>
    <t>Hyundai LGES Bryan County Battery Plant</t>
  </si>
  <si>
    <t>Hyundai.com
lges.com</t>
  </si>
  <si>
    <t>Will supply batteries to 300,000 EVs per year; construction is scheduled to start in 2H2023 with production at the end of 2025 at the earliest; located adjacent to Hyundai Motor Group Metaplant America; plant will make batteries for Hyundai, Kia and GEnesis EVs made in GA. Used Metaplant location for GPS</t>
  </si>
  <si>
    <t>near Hyundai Metaplant in Bryan County</t>
  </si>
  <si>
    <t>ford.com</t>
  </si>
  <si>
    <t>Marshall</t>
  </si>
  <si>
    <t>charged-the-book.com; https://media.ford.com/content/fordmedia/fna/us/en/news/2023/02/13/ford-taps-michigan-for-new-lfp-battery-plant--new-battery-chemis.html</t>
  </si>
  <si>
    <t>$3.5B investment; production expected in 2026</t>
  </si>
  <si>
    <t>BlueOval Battery Park Michigan</t>
  </si>
  <si>
    <t>General Motors (GM) - Samsung SDI JV</t>
  </si>
  <si>
    <t>Prismatic and cylindrical cells</t>
  </si>
  <si>
    <t>Ni-rich chemistry</t>
  </si>
  <si>
    <t>near New Carlisle</t>
  </si>
  <si>
    <t>General Motors
Samsung SDI</t>
  </si>
  <si>
    <t>Samsung SDI Inc.</t>
  </si>
  <si>
    <t xml:space="preserve">South Korea  </t>
  </si>
  <si>
    <t>MI
Gyeonggi-do</t>
  </si>
  <si>
    <t>Detroit
Yongin</t>
  </si>
  <si>
    <t>gm.com
samsungsdi.com</t>
  </si>
  <si>
    <t>$3B investment</t>
  </si>
  <si>
    <t>Charged-the-book.com; https://techcrunch.com/2023/06/13/gm-and-partner-samsung-sdi-pick-indiana-for-3b-battery-factory/; https://techcrunch.com/2023/04/25/hyundai-gm-partner-with-korean-battery-makers-to-build-us-plants/; https://electrek.co/2023/06/13/gm-fourth-ev-battery-plant-new-partner/</t>
  </si>
  <si>
    <t>GM-Samsung SDI JV Indiana Battery Plant</t>
  </si>
  <si>
    <t>St. Thomas</t>
  </si>
  <si>
    <t>$14.8B investment from VW and $9.6B in tax credits from Canadian government; groundbreaking planned for 2024 with production in 2027</t>
  </si>
  <si>
    <t>Volkswagen St. Thomas Gigafactory</t>
  </si>
  <si>
    <t>the-.com; https://www.reuters.com/business/autos-transportation/volkswagen-canada-battery-plant-targets-90-gwh-capacity-its-biggest-yet-2023-04-21/; https://www.volkswagen-newsroom.com/en/press-releases/volkswagen-group-steps-up-activities-in-north-america-canada-chosen-as-location-for-first-overseas-gigafactory-of-its-battery-company-powerco-se-15615</t>
  </si>
  <si>
    <t>Volkswagen Group</t>
  </si>
  <si>
    <t>Volkswagen-group.com</t>
  </si>
  <si>
    <t>volkswagen-group.com</t>
  </si>
  <si>
    <t xml:space="preserve">Toyota </t>
  </si>
  <si>
    <t>Toyota Battery Manufacturing North Carolina (TBMNC)</t>
  </si>
  <si>
    <t>Liberty</t>
  </si>
  <si>
    <t>toyota.com</t>
  </si>
  <si>
    <t>pressroom.toyota.com/facility/toyota-battery-manufacturing-north-carolina-tbmnc/</t>
  </si>
  <si>
    <t>Production will start in 2025; Build LIBs for both EVs and hybrids; $3.8B investment; Will use 100% renewable energy</t>
  </si>
  <si>
    <t>Aichi</t>
  </si>
  <si>
    <t>Lower Saxony</t>
  </si>
  <si>
    <t>Powered 1</t>
  </si>
  <si>
    <t>1650 Poplar Dr. Ext.</t>
  </si>
  <si>
    <t>proterra.com; https://www.proterra.com/press-release/first-battery-at-powered1-factory/</t>
  </si>
  <si>
    <t>nikolamotor.com</t>
  </si>
  <si>
    <t>Orion battery packs in 21700 format; Romeo Power was purchased by Nikola; Romeo Power moved from Vernon to Cypress in 2022 and Nikola moved it to Coolidge AZ in April 2023</t>
  </si>
  <si>
    <t xml:space="preserve"> Romeo Power was purchased by Nikola; Romeo Power moved from Vernon to Cypress in 2022; Nikola moved it to Coolidge, AZ in 2023</t>
  </si>
  <si>
    <t>EV Battery Supply Chain Analysis - https://www.automotivelogistics.media/battery-supply-chain/electric-vehicle-and-hybrid-vehicle-plant-database/41931.article; https://craft.co/romeo-power; https://www.nikolamotor.com/press_releases/nikola-completes-acquisition-of-romeo-power-207/; https://investors.romeopower.com/news/news-details/2022/Romeo-Power-Announces-Successful-Completion-of-its-Relocation-to-New-State-of-the-Art-Manufacturing-Center-in-Orange-County-CA/default.aspx; https://www.nikolamotor.com/press_releases/nikola-to-complete-battery-manufacturing-move-from-cypress-calif-to-coolidge-ariz-by-april-2023/</t>
  </si>
  <si>
    <t>Nikola Coolidge Manufacturing Facility</t>
  </si>
  <si>
    <t>680 E. Houser Rd</t>
  </si>
  <si>
    <t>1811 S Range Rd</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</si>
  <si>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 https://www.electrive.com/2022/03/24/lg-energy-solution-to-expand-michigan-plant/; https://insideevs.com/news/575359/lges-plant-expansion-michigan/</t>
  </si>
  <si>
    <t>LG Energy Solutions</t>
  </si>
  <si>
    <t>Quintupling size of Holland plant by 2025; Expansion is delayed.</t>
  </si>
  <si>
    <t>Stafford</t>
  </si>
  <si>
    <t>Should be operational in 2023; Will make cells, packs and modules;  chemistry is unknown, but Microvast makes LTO, NMC and LFP chemistries; BNEF has facility capacity at &lt; 1GWh/yr</t>
  </si>
  <si>
    <t>Should be operational in 2023; Will make cells, modules, and packs; chemistry is unknown, but Microvast makes LTO, NMC and LFP chemistries</t>
  </si>
  <si>
    <t>microvast.com; https://microvast.com/microvast-governor-lee-and-commissioner-rolfe-announce-company-to-establish-manufacturing-facility-in-clarksville-tennessee/; https://www.automotivemanufacturingsolutions.com/emobility/lithium-ion-battery-gigafactory-database/41937.article;https://ir.microvast.com/static-files/b62fb2f8-3563-4066-b296-a68b69332db1; https://www.energy.gov/sites/default/files/2022-11/DOE%20BIL%20Battery%20FOA-2678%20Selectee%20Fact%20Sheets.pdf; https://ir.microvast.com/news-releases/news-release-details/fact-sheet-about-doe-decision</t>
  </si>
  <si>
    <t>DOE withdrew funding for a separator plant; Company said it would still invest in a pilot line for 10 M sq m; it is not clear where this facility will be and so it was assumed to be in Clarksville</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</si>
  <si>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 BNEF Interactive Dataset Cell Manufacturing; https://ir.microvast.com/events-presentations/presentations</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</si>
  <si>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 https://ir.microvast.com/events-presentations/presentations</t>
  </si>
  <si>
    <t>microvast.com; https://microvast.com/microvast-governor-lee-and-commissioner-rolfe-announce-company-to-establish-manufacturing-facility-in-clarksville-tennessee/; https://www.automotivemanufacturingsolutions.com/emobility/lithium-ion-battery-gigafactory-database/41937.article; https://www.sec.gov/Archives/edgar/data/1760689/000121390021043159/ea145917ex99-1_microvasthold.htm; BNEF Interactive Database cell manufacturing; https://source.benchmarkminerals.com/article/lg-chem-tennessee-cathode-plant-could-double-north-american-production?mc_cid=c72c66f531&amp;mc_eid=6a6017029d; https://ir.microvast.com/events-presentations/presentations</t>
  </si>
  <si>
    <t>IM3NY</t>
  </si>
  <si>
    <t>Pomega Energy Storage Technologies</t>
  </si>
  <si>
    <t>Colleton County Battery Plant</t>
  </si>
  <si>
    <t>Walterboro</t>
  </si>
  <si>
    <t>Kontrolmatik Technologies</t>
  </si>
  <si>
    <t>kontrolmatik.com</t>
  </si>
  <si>
    <t>Production expected in 2024; Would like to expand to 6GWh; $300M investment; focused on ESS</t>
  </si>
  <si>
    <t>Istanbul</t>
  </si>
  <si>
    <r>
      <t>T</t>
    </r>
    <r>
      <rPr>
        <sz val="8"/>
        <rFont val="Calibri"/>
        <family val="2"/>
      </rPr>
      <t>ü</t>
    </r>
    <r>
      <rPr>
        <sz val="8"/>
        <rFont val="Calibri"/>
        <family val="2"/>
        <scheme val="minor"/>
      </rPr>
      <t>rkiye</t>
    </r>
  </si>
  <si>
    <t>Charged-the-book.com; https://governor.sc.gov/news/2022-12/kontrolmatik-technologies-establishing-operations-colleton-county; https://rebusinessonline.com/pomega-energy-storage-breaks-ground-on-300m-lithium-battery-plant-near-charleston/; https://charlestonbusiness.com/news/manufacturing/83129/</t>
  </si>
  <si>
    <t>pomega.com</t>
  </si>
  <si>
    <t>Türkiye</t>
  </si>
  <si>
    <t>https://www.tesla.com/blog/continuing-our-investment-nevada#:~:text=Building%20Gigafactory%20Nevada,world's%20transition%20to%20sustainable%20energy.</t>
  </si>
  <si>
    <t>$3.6B investment; production expected in 2026</t>
  </si>
  <si>
    <t>Gigafactory Texas - Cell 1</t>
  </si>
  <si>
    <t>$368B investment</t>
  </si>
  <si>
    <t>Tesla Texas Gigafactory - Cathode Plant</t>
  </si>
  <si>
    <t>Tesla Megafactory</t>
  </si>
  <si>
    <t>Tesla Energy</t>
  </si>
  <si>
    <t>Lathrop</t>
  </si>
  <si>
    <t>https://electrek.co/2022/10/26/tesla-unveils-megafactory-battery-production-ramps-up/</t>
  </si>
  <si>
    <t>700 D'Arcy Pkwy</t>
  </si>
  <si>
    <t>tesla.com/energy</t>
  </si>
  <si>
    <t>Facility has commercial production in 2023 and will ramp up to 40 GWh</t>
  </si>
  <si>
    <t>Amprius</t>
  </si>
  <si>
    <t>Recipient of DE-FOA-2678 to build a MWh-scale manufacturing line, but decided that they would do it it with private funding instead.</t>
  </si>
  <si>
    <t>energy.gov/mesc/bipartisan-infrastructure-law-battery-materials-processing-and-battery-manufacturing-recycling; https://www.businesswire.com/news/home/20230602005357/en/Amprius-and-U.S.-Department-of-Energy-Mutually-Agree-to-End-Negotiations-for-Cost-Sharing-Grant</t>
  </si>
  <si>
    <t>Brighton</t>
  </si>
  <si>
    <t>Amprius Fab</t>
  </si>
  <si>
    <t>Amprius Lab</t>
  </si>
  <si>
    <t>amprius.com; Questionnaire; Pitchbook.com; https://d1io3yog0oux5.cloudfront.net/_4a2b0e55ef4b9aff108f8757f9b1dbdc/amprius/db/2227/20814/pdf/Amprius+Technologies+Investor+Presentation+November+2022.pdf; https://www.businesswire.com/news/home/20230602005357/en/Amprius-and-U.S.-Department-of-Energy-Mutually-Agree-to-End-Negotiations-for-Cost-Sharing-Grant</t>
  </si>
  <si>
    <t>amprius.com; Questionnaire; Pitchbook.com; https://d1io3yog0oux5.cloudfront.net/_4a2b0e55ef4b9aff108f8757f9b1dbdc/amprius/db/2227/20814/pdf/Amprius+Technologies+Investor+Presentation+November+2022.pdf; https://amprius.com/amprius-technologies-selects-colorado-for-gigawatt-hour-scale-factory-site/; https://www.businesswire.com/news/home/20230602005357/en/Amprius-and-U.S.-Department-of-Energy-Mutually-Agree-to-End-Negotiations-for-Cost-Sharing-Grant</t>
  </si>
  <si>
    <t>18875 E. Bromley Lane</t>
  </si>
  <si>
    <t xml:space="preserve">Recipient of DE-FOA-2678 to build a MWh-scale manufacturing line, but decided that they would do it it with private funding instead. Initial plant will be 500 kWh by 2025 and then scaled up to 5 GWh. </t>
  </si>
  <si>
    <t>Cathode active material (CAM)</t>
  </si>
  <si>
    <t>The electrochemically active material component on a cathode electrode which produces electrical energy during discharge from chemical energy stored during charge. An example is Lithium Cobalt Oxide (LCO) particles without any binders or additives, which are necessary to to make  the cathode electrode.</t>
  </si>
  <si>
    <t>Precursor</t>
  </si>
  <si>
    <t>Precursor Cathode Active Material (p-CAM)</t>
  </si>
  <si>
    <t>In chemistry, a precursor is a compound that participates in a chemical reaction that produces another compound- precursor proceed the other compound.  In lithium-ion terminology, precursor cathode are the compounds that could be co-processes to create cathode active materials. For example, lithium carbonate (Li2CO3) and cobalt oxide (Co3O4) salts are cathode precursors to make Lithium Cobalt Oxide (LCO).</t>
  </si>
  <si>
    <t xml:space="preserve">The unlithiated electrochemically active material component of a cathode electrode which, when lithiated, produces electrical energy during discharge from chemical energy stored during charge. An example is  LCO unlithiated hydroxde. </t>
  </si>
  <si>
    <t>https://www.charged-the-book.com/na-ev-supply-chain-map; americanbatterytechnology.com</t>
  </si>
  <si>
    <t>https://www.charged-the-book.com/na-ev-supply-chain-map;  canadianroyalties.com</t>
  </si>
  <si>
    <t>https://www.charged-the-book.com/na-ev-supply-chain-map; www.centurylithium.com/_resources/technical-reports/cyp_pfs_amended_march_15th-2021.pdf?v=0.651?v=0.909?v=0.389</t>
  </si>
  <si>
    <t>https://www.charged-the-book.com/na-ev-supply-chain-map; https://fpxnickel.com/2022/09/fpx-nickel-to-prepare-updated-mineral-resource-estimate-for-baptiste-nickel-project-with-inclusion-of-total-nickel-cobalt-and-iron-grades/; https://fpxnickel.com/2023/05/fpx-nickel-achieves-successful-production-of-battery-grade-nickel-sulphate-from-optimized-refinery-flowsheet/; https://fpxnickel.com/wp-content/uploads/2023/04/FPX-Presentation-Q2-2023-v1-1.pdf</t>
  </si>
  <si>
    <t>https://www.charged-the-book.com/na-ev-supply-chain-map; PitchBook; graphiteoneinc.com</t>
  </si>
  <si>
    <t>https://www.charged-the-book.com/na-ev-supply-chain-map; gigametals.com/site/assets/files/4910/giga_metals_corporate_presentation_june_15-_2023.pdf</t>
  </si>
  <si>
    <t>https://www.charged-the-book.com/na-ev-supply-chain-map; nionnickel.com; dumontnickel.com; https://dumontnickel.com/wp-content/uploads/2021/02/Dumont-Ni-Project-43-101-dec-2019.pdf</t>
  </si>
  <si>
    <t>https://www.charged-the-book.com/na-ev-supply-chain-map; https://noramlithiumcorp.com/site/assets/files/4011/noram_corporate_update_june_2023.pdf</t>
  </si>
  <si>
    <t>https://www.charged-the-book.com/na-ev-supply-chain-map; twin-metals.com; PitchBook.com; https://www.mining.com/web/us-blocks-mining-in-parts-of-minnesota-dealing-latest-blow-to-antofagastas-copper-project/</t>
  </si>
  <si>
    <t>https://www.charged-the-book.com/na-ev-supply-chain-map; graphexgroup.com; https://www.detroitnews.com/story/business/autos/2022/03/22/graphex-technologies-put-graphite-processing-site-warren/9457731002/; https://www.businesswire.com/news/home/20230223005314/en/Graphex-Technologies-Update-Global-Expansion-Progress-and-Business-Strategy-Highlights</t>
  </si>
  <si>
    <t>Authors: Vicky Putsche, Erik Witter,  Shriram Santhanagopalan, Maggie Mann, Ahmad A. Pesaran
National Renewable Energy Laboratory
Version 4 June 30, 2023
NAATBatt International funded this project under two Technical Services Agreements (TSA-21-17854 and TSA-21-21593) with NREL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</si>
</sst>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_);_(* \(#,##0\);_(* &quot;-&quot;??_);_(@_)"/>
    <numFmt numFmtId="165" formatCode="0.0000"/>
    <numFmt numFmtId="166" formatCode="0.0"/>
    <numFmt numFmtId="167" formatCode="[&lt;=9999999]###\-####;\(###\)\ ###\-####"/>
    <numFmt numFmtId="168" formatCode="00000"/>
    <numFmt numFmtId="169" formatCode="0.000"/>
    <numFmt numFmtId="170" formatCode="[&lt;=9999999]###.00\-####;\(###.00\)\ ###\-####"/>
    <numFmt numFmtId="171" formatCode="_(* #,##0.0_);_(* \(#,##0.0\);_(* &quot;-&quot;??_);_(@_)"/>
  </numFmts>
  <fonts count="40"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8"/>
      <name val="Calibri"/>
      <family val="2"/>
      <scheme val="minor"/>
    </font>
    <font>
      <sz val="11"/>
      <name val="Calibri"/>
      <family val="2"/>
      <scheme val="minor"/>
    </font>
    <font>
      <sz val="8"/>
      <name val="Calibri"/>
      <family val="2"/>
    </font>
    <font>
      <sz val="8"/>
      <name val="Calibri (Body)"/>
    </font>
    <font>
      <b/>
      <sz val="14"/>
      <color rgb="FFFFFFFF"/>
      <name val="Calibri"/>
      <family val="2"/>
    </font>
    <font>
      <sz val="12"/>
      <color rgb="FF000000"/>
      <name val="Calibri"/>
      <family val="2"/>
    </font>
    <font>
      <b/>
      <sz val="12"/>
      <color rgb="FF000000"/>
      <name val="Calibri"/>
      <family val="2"/>
    </font>
    <font>
      <b/>
      <i/>
      <sz val="12"/>
      <color rgb="FF000000"/>
      <name val="Calibri"/>
      <family val="2"/>
    </font>
    <font>
      <i/>
      <sz val="12"/>
      <color rgb="FF000000"/>
      <name val="Calibri"/>
      <family val="2"/>
    </font>
    <font>
      <sz val="11"/>
      <color rgb="FF202124"/>
      <name val="Roboto"/>
    </font>
    <font>
      <b/>
      <sz val="16"/>
      <color theme="1"/>
      <name val="Calibri"/>
      <family val="2"/>
      <scheme val="minor"/>
    </font>
    <font>
      <sz val="16"/>
      <color theme="1"/>
      <name val="Calibri"/>
      <family val="2"/>
      <scheme val="minor"/>
    </font>
    <font>
      <sz val="10"/>
      <name val="Calibri"/>
      <family val="2"/>
      <scheme val="minor"/>
    </font>
    <font>
      <b/>
      <sz val="10"/>
      <name val="Calibri"/>
      <family val="2"/>
      <scheme val="minor"/>
    </font>
    <font>
      <sz val="8"/>
      <name val="Arial"/>
      <family val="2"/>
    </font>
    <font>
      <b/>
      <sz val="8"/>
      <name val="Calibri"/>
      <family val="2"/>
      <scheme val="minor"/>
    </font>
    <font>
      <u/>
      <sz val="8"/>
      <name val="Calibri"/>
      <family val="2"/>
      <scheme val="minor"/>
    </font>
    <font>
      <sz val="9"/>
      <name val="Calibri"/>
      <family val="2"/>
      <scheme val="minor"/>
    </font>
    <font>
      <sz val="8"/>
      <color theme="1"/>
      <name val="Calibri"/>
      <family val="2"/>
      <scheme val="minor"/>
    </font>
    <font>
      <sz val="8"/>
      <color rgb="FF4D5156"/>
      <name val="Calibri"/>
      <family val="2"/>
      <scheme val="minor"/>
    </font>
    <font>
      <sz val="11"/>
      <color rgb="FF000000"/>
      <name val="Calibri"/>
      <family val="2"/>
    </font>
    <font>
      <sz val="8"/>
      <color rgb="FFFF0000"/>
      <name val="Calibri"/>
      <family val="2"/>
      <scheme val="minor"/>
    </font>
    <font>
      <b/>
      <sz val="7"/>
      <color rgb="FF5F6368"/>
      <name val="Roboto"/>
    </font>
    <font>
      <sz val="11"/>
      <color rgb="FFFF0000"/>
      <name val="Calibri"/>
      <family val="2"/>
    </font>
    <font>
      <sz val="12"/>
      <color theme="1"/>
      <name val="Calibri"/>
      <family val="2"/>
      <scheme val="minor"/>
    </font>
    <font>
      <b/>
      <sz val="12"/>
      <color theme="1"/>
      <name val="Calibri"/>
      <family val="2"/>
      <scheme val="minor"/>
    </font>
    <font>
      <i/>
      <sz val="11"/>
      <color theme="1"/>
      <name val="Calibri"/>
      <family val="2"/>
      <scheme val="minor"/>
    </font>
    <font>
      <sz val="9"/>
      <color theme="1"/>
      <name val="Calibri"/>
      <family val="2"/>
      <scheme val="minor"/>
    </font>
    <font>
      <sz val="12"/>
      <color theme="1"/>
      <name val="Arial"/>
      <family val="2"/>
    </font>
    <font>
      <sz val="11"/>
      <color theme="1"/>
      <name val="Calibri"/>
      <family val="2"/>
    </font>
    <font>
      <sz val="13.6"/>
      <color theme="1"/>
      <name val="Calibri"/>
      <family val="2"/>
    </font>
    <font>
      <u/>
      <sz val="8"/>
      <color theme="10"/>
      <name val="Calibri"/>
      <family val="2"/>
      <scheme val="minor"/>
    </font>
    <font>
      <sz val="9.6"/>
      <name val="Calibri"/>
      <family val="2"/>
    </font>
    <font>
      <sz val="8"/>
      <color rgb="FF000000"/>
      <name val="Source Sans Pro"/>
      <family val="2"/>
    </font>
    <font>
      <b/>
      <sz val="8"/>
      <name val="Calibri"/>
      <family val="2"/>
    </font>
  </fonts>
  <fills count="17">
    <fill>
      <patternFill patternType="none"/>
    </fill>
    <fill>
      <patternFill patternType="gray125"/>
    </fill>
    <fill>
      <patternFill patternType="solid">
        <fgColor rgb="FF0079C1"/>
        <bgColor indexed="64"/>
      </patternFill>
    </fill>
    <fill>
      <patternFill patternType="solid">
        <fgColor rgb="FFCBD7E9"/>
        <bgColor indexed="64"/>
      </patternFill>
    </fill>
    <fill>
      <patternFill patternType="solid">
        <fgColor rgb="FFE7ECF4"/>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9" tint="0.79998168889431442"/>
        <bgColor theme="9" tint="0.79998168889431442"/>
      </patternFill>
    </fill>
    <fill>
      <patternFill patternType="solid">
        <fgColor rgb="FFD9E1F2"/>
        <bgColor rgb="FFD9E1F2"/>
      </patternFill>
    </fill>
    <fill>
      <patternFill patternType="solid">
        <fgColor rgb="FFFFF2CC"/>
        <bgColor rgb="FFFFF2CC"/>
      </patternFill>
    </fill>
    <fill>
      <patternFill patternType="solid">
        <fgColor theme="7"/>
        <bgColor indexed="64"/>
      </patternFill>
    </fill>
    <fill>
      <patternFill patternType="solid">
        <fgColor theme="9"/>
        <bgColor indexed="64"/>
      </patternFill>
    </fill>
    <fill>
      <patternFill patternType="solid">
        <fgColor theme="9" tint="0.79998168889431442"/>
        <bgColor indexed="64"/>
      </patternFill>
    </fill>
    <fill>
      <patternFill patternType="solid">
        <fgColor theme="7" tint="0.79998168889431442"/>
        <bgColor theme="7" tint="0.79998168889431442"/>
      </patternFill>
    </fill>
  </fills>
  <borders count="50">
    <border>
      <left/>
      <right/>
      <top/>
      <bottom/>
      <diagonal/>
    </border>
    <border>
      <left/>
      <right/>
      <top style="thin">
        <color theme="4" tint="0.39997558519241921"/>
      </top>
      <bottom style="thin">
        <color theme="4" tint="0.39997558519241921"/>
      </bottom>
      <diagonal/>
    </border>
    <border>
      <left style="thin">
        <color rgb="FF8EA9DB"/>
      </left>
      <right/>
      <top style="thin">
        <color rgb="FF8EA9DB"/>
      </top>
      <bottom style="thin">
        <color rgb="FF8EA9DB"/>
      </bottom>
      <diagonal/>
    </border>
    <border>
      <left/>
      <right style="thin">
        <color theme="4" tint="0.39997558519241921"/>
      </right>
      <top style="thin">
        <color theme="4" tint="0.39997558519241921"/>
      </top>
      <bottom style="thin">
        <color theme="4" tint="0.39997558519241921"/>
      </bottom>
      <diagonal/>
    </border>
    <border>
      <left style="thick">
        <color rgb="FFFFFFFF"/>
      </left>
      <right style="medium">
        <color rgb="FFFFFFFF"/>
      </right>
      <top style="thick">
        <color rgb="FFFFFFFF"/>
      </top>
      <bottom style="medium">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indexed="64"/>
      </left>
      <right style="medium">
        <color rgb="FFFFFFFF"/>
      </right>
      <top style="medium">
        <color indexed="64"/>
      </top>
      <bottom style="medium">
        <color indexed="64"/>
      </bottom>
      <diagonal/>
    </border>
    <border>
      <left style="medium">
        <color rgb="FFFFFFFF"/>
      </left>
      <right style="medium">
        <color rgb="FFFFFFFF"/>
      </right>
      <top style="medium">
        <color indexed="64"/>
      </top>
      <bottom style="medium">
        <color indexed="64"/>
      </bottom>
      <diagonal/>
    </border>
    <border>
      <left style="medium">
        <color rgb="FFFFFFFF"/>
      </left>
      <right style="medium">
        <color indexed="64"/>
      </right>
      <top style="medium">
        <color indexed="64"/>
      </top>
      <bottom style="medium">
        <color indexed="64"/>
      </bottom>
      <diagonal/>
    </border>
    <border>
      <left/>
      <right style="medium">
        <color rgb="FFFFFFFF"/>
      </right>
      <top style="thick">
        <color rgb="FFFFFFFF"/>
      </top>
      <bottom style="medium">
        <color rgb="FFFFFFFF"/>
      </bottom>
      <diagonal/>
    </border>
    <border>
      <left style="medium">
        <color rgb="FFFFFFFF"/>
      </left>
      <right/>
      <top style="thick">
        <color rgb="FFFFFFFF"/>
      </top>
      <bottom style="medium">
        <color rgb="FFFFFFFF"/>
      </bottom>
      <diagonal/>
    </border>
    <border>
      <left style="medium">
        <color rgb="FFFFFFFF"/>
      </left>
      <right/>
      <top style="medium">
        <color rgb="FFFFFFFF"/>
      </top>
      <bottom style="medium">
        <color rgb="FFFFFFFF"/>
      </bottom>
      <diagonal/>
    </border>
    <border>
      <left style="medium">
        <color indexed="64"/>
      </left>
      <right/>
      <top style="medium">
        <color indexed="64"/>
      </top>
      <bottom/>
      <diagonal/>
    </border>
    <border>
      <left style="medium">
        <color rgb="FFFFFFFF"/>
      </left>
      <right/>
      <top style="medium">
        <color indexed="64"/>
      </top>
      <bottom style="thick">
        <color rgb="FFFFFFFF"/>
      </bottom>
      <diagonal/>
    </border>
    <border>
      <left/>
      <right style="thin">
        <color theme="0"/>
      </right>
      <top style="medium">
        <color indexed="64"/>
      </top>
      <bottom style="thick">
        <color rgb="FFFFFFFF"/>
      </bottom>
      <diagonal/>
    </border>
    <border>
      <left style="thin">
        <color theme="0"/>
      </left>
      <right/>
      <top style="medium">
        <color indexed="64"/>
      </top>
      <bottom style="thick">
        <color rgb="FFFFFFFF"/>
      </bottom>
      <diagonal/>
    </border>
    <border>
      <left/>
      <right style="medium">
        <color indexed="64"/>
      </right>
      <top style="medium">
        <color indexed="64"/>
      </top>
      <bottom style="thick">
        <color rgb="FFFFFFFF"/>
      </bottom>
      <diagonal/>
    </border>
    <border>
      <left style="medium">
        <color indexed="64"/>
      </left>
      <right/>
      <top/>
      <bottom style="thick">
        <color rgb="FFFFFFFF"/>
      </bottom>
      <diagonal/>
    </border>
    <border>
      <left style="medium">
        <color rgb="FFFFFFFF"/>
      </left>
      <right style="medium">
        <color indexed="64"/>
      </right>
      <top style="thick">
        <color rgb="FFFFFFFF"/>
      </top>
      <bottom style="medium">
        <color rgb="FFFFFFFF"/>
      </bottom>
      <diagonal/>
    </border>
    <border>
      <left style="medium">
        <color indexed="64"/>
      </left>
      <right style="medium">
        <color rgb="FFFFFFFF"/>
      </right>
      <top style="thick">
        <color rgb="FFFFFFFF"/>
      </top>
      <bottom style="medium">
        <color rgb="FFFFFFFF"/>
      </bottom>
      <diagonal/>
    </border>
    <border>
      <left style="medium">
        <color rgb="FFFFFFFF"/>
      </left>
      <right style="medium">
        <color indexed="64"/>
      </right>
      <top style="medium">
        <color rgb="FFFFFFFF"/>
      </top>
      <bottom style="medium">
        <color rgb="FFFFFFFF"/>
      </bottom>
      <diagonal/>
    </border>
    <border>
      <left style="medium">
        <color indexed="64"/>
      </left>
      <right style="medium">
        <color rgb="FFFFFFFF"/>
      </right>
      <top style="medium">
        <color rgb="FFFFFFFF"/>
      </top>
      <bottom style="medium">
        <color rgb="FFFFFFFF"/>
      </bottom>
      <diagonal/>
    </border>
    <border>
      <left/>
      <right/>
      <top style="thin">
        <color theme="5" tint="0.39997558519241921"/>
      </top>
      <bottom style="thin">
        <color theme="5" tint="0.39997558519241921"/>
      </bottom>
      <diagonal/>
    </border>
    <border>
      <left/>
      <right/>
      <top style="thin">
        <color theme="9" tint="0.39997558519241921"/>
      </top>
      <bottom style="thin">
        <color theme="9" tint="0.39997558519241921"/>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style="thin">
        <color indexed="64"/>
      </right>
      <top style="thin">
        <color indexed="64"/>
      </top>
      <bottom style="thin">
        <color indexed="64"/>
      </bottom>
      <diagonal/>
    </border>
    <border>
      <left/>
      <right style="thin">
        <color theme="7" tint="0.39997558519241921"/>
      </right>
      <top style="thin">
        <color theme="7" tint="0.39997558519241921"/>
      </top>
      <bottom style="thin">
        <color theme="7" tint="0.39997558519241921"/>
      </bottom>
      <diagonal/>
    </border>
    <border>
      <left style="thin">
        <color theme="9" tint="0.39997558519241921"/>
      </left>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style="thin">
        <color rgb="FF8EA9DB"/>
      </left>
      <right/>
      <top/>
      <bottom style="thin">
        <color rgb="FF8EA9DB"/>
      </bottom>
      <diagonal/>
    </border>
    <border>
      <left/>
      <right/>
      <top/>
      <bottom style="thin">
        <color rgb="FF8EA9DB"/>
      </bottom>
      <diagonal/>
    </border>
    <border>
      <left/>
      <right/>
      <top style="thin">
        <color theme="7" tint="0.39997558519241921"/>
      </top>
      <bottom style="thin">
        <color theme="7" tint="0.39997558519241921"/>
      </bottom>
      <diagonal/>
    </border>
    <border>
      <left style="medium">
        <color rgb="FFFFFFFF"/>
      </left>
      <right style="medium">
        <color theme="0"/>
      </right>
      <top style="medium">
        <color rgb="FFFFFFFF"/>
      </top>
      <bottom style="medium">
        <color rgb="FFFFFFFF"/>
      </bottom>
      <diagonal/>
    </border>
    <border>
      <left/>
      <right style="medium">
        <color indexed="64"/>
      </right>
      <top style="medium">
        <color rgb="FFFFFFFF"/>
      </top>
      <bottom style="medium">
        <color rgb="FFFFFFF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theme="5" tint="0.39997558519241921"/>
      </right>
      <top style="thin">
        <color theme="5" tint="0.39997558519241921"/>
      </top>
      <bottom style="thin">
        <color theme="5" tint="0.39997558519241921"/>
      </bottom>
      <diagonal/>
    </border>
    <border>
      <left/>
      <right/>
      <top style="thin">
        <color theme="4" tint="0.39997558519241921"/>
      </top>
      <bottom/>
      <diagonal/>
    </border>
    <border>
      <left style="thin">
        <color rgb="FF8EA9DB"/>
      </left>
      <right/>
      <top style="thin">
        <color rgb="FF8EA9DB"/>
      </top>
      <bottom/>
      <diagonal/>
    </border>
  </borders>
  <cellStyleXfs count="3">
    <xf numFmtId="0" fontId="0" fillId="0" borderId="0"/>
    <xf numFmtId="0" fontId="3" fillId="0" borderId="0" applyNumberFormat="0" applyFill="0" applyBorder="0" applyAlignment="0" applyProtection="0"/>
    <xf numFmtId="43" fontId="4" fillId="0" borderId="0" applyFont="0" applyFill="0" applyBorder="0" applyAlignment="0" applyProtection="0"/>
  </cellStyleXfs>
  <cellXfs count="455">
    <xf numFmtId="0" fontId="0" fillId="0" borderId="0" xfId="0"/>
    <xf numFmtId="0" fontId="0" fillId="0" borderId="0" xfId="0" applyAlignment="1">
      <alignment wrapText="1"/>
    </xf>
    <xf numFmtId="0" fontId="2" fillId="0" borderId="0" xfId="0" applyFont="1" applyAlignment="1">
      <alignment horizontal="center"/>
    </xf>
    <xf numFmtId="0" fontId="5" fillId="0" borderId="0" xfId="0" applyFont="1" applyAlignment="1">
      <alignment horizontal="center" wrapText="1"/>
    </xf>
    <xf numFmtId="0" fontId="5" fillId="0" borderId="0" xfId="1" applyFont="1" applyAlignment="1">
      <alignment horizontal="left" wrapText="1"/>
    </xf>
    <xf numFmtId="0" fontId="5" fillId="0" borderId="0" xfId="0" applyFont="1" applyAlignment="1">
      <alignment horizontal="left" wrapText="1"/>
    </xf>
    <xf numFmtId="0" fontId="5" fillId="0" borderId="0" xfId="0" applyFont="1" applyAlignment="1">
      <alignment horizontal="left"/>
    </xf>
    <xf numFmtId="0" fontId="5" fillId="0" borderId="0" xfId="0" applyFont="1"/>
    <xf numFmtId="165" fontId="5" fillId="0" borderId="0" xfId="0" applyNumberFormat="1" applyFont="1" applyAlignment="1">
      <alignment horizontal="left" wrapText="1"/>
    </xf>
    <xf numFmtId="0" fontId="6" fillId="0" borderId="0" xfId="0" applyFont="1" applyAlignment="1">
      <alignment wrapText="1"/>
    </xf>
    <xf numFmtId="0" fontId="5" fillId="0" borderId="1" xfId="0" applyFont="1" applyBorder="1" applyAlignment="1">
      <alignment horizontal="left" wrapText="1"/>
    </xf>
    <xf numFmtId="0" fontId="5" fillId="0" borderId="3" xfId="0" applyFont="1" applyBorder="1" applyAlignment="1">
      <alignment horizontal="left" wrapText="1"/>
    </xf>
    <xf numFmtId="14" fontId="5" fillId="0" borderId="0" xfId="0" applyNumberFormat="1" applyFont="1" applyAlignment="1">
      <alignment horizontal="left" wrapText="1"/>
    </xf>
    <xf numFmtId="14" fontId="5" fillId="0" borderId="0" xfId="0" applyNumberFormat="1" applyFont="1" applyAlignment="1">
      <alignment horizontal="left"/>
    </xf>
    <xf numFmtId="0" fontId="5" fillId="0" borderId="0" xfId="0" applyFont="1" applyAlignment="1">
      <alignment horizontal="center"/>
    </xf>
    <xf numFmtId="164" fontId="5" fillId="0" borderId="0" xfId="2" applyNumberFormat="1" applyFont="1" applyAlignment="1">
      <alignment horizontal="left"/>
    </xf>
    <xf numFmtId="49" fontId="5" fillId="0" borderId="0" xfId="0" applyNumberFormat="1" applyFont="1" applyAlignment="1">
      <alignment horizontal="center" wrapText="1"/>
    </xf>
    <xf numFmtId="164" fontId="5" fillId="0" borderId="0" xfId="2" applyNumberFormat="1" applyFont="1" applyAlignment="1">
      <alignment horizontal="left" wrapText="1"/>
    </xf>
    <xf numFmtId="49" fontId="5" fillId="0" borderId="0" xfId="0" applyNumberFormat="1" applyFont="1" applyAlignment="1">
      <alignment horizontal="center"/>
    </xf>
    <xf numFmtId="0" fontId="5" fillId="0" borderId="1" xfId="0" applyFont="1" applyBorder="1" applyAlignment="1">
      <alignment horizontal="center" wrapText="1"/>
    </xf>
    <xf numFmtId="164" fontId="5" fillId="0" borderId="0" xfId="2" applyNumberFormat="1" applyFont="1" applyAlignment="1">
      <alignment horizontal="center"/>
    </xf>
    <xf numFmtId="164" fontId="5" fillId="0" borderId="0" xfId="2" applyNumberFormat="1" applyFont="1" applyFill="1" applyAlignment="1">
      <alignment horizontal="left" wrapText="1"/>
    </xf>
    <xf numFmtId="0" fontId="5" fillId="0" borderId="0" xfId="0" applyFont="1" applyAlignment="1">
      <alignment wrapText="1"/>
    </xf>
    <xf numFmtId="49" fontId="5" fillId="0" borderId="0" xfId="2" applyNumberFormat="1" applyFont="1" applyAlignment="1">
      <alignment horizontal="left" wrapText="1"/>
    </xf>
    <xf numFmtId="0" fontId="5" fillId="0" borderId="0" xfId="0" applyFont="1" applyAlignment="1">
      <alignment horizontal="center" vertical="center" wrapText="1"/>
    </xf>
    <xf numFmtId="0" fontId="7" fillId="0" borderId="0" xfId="0" applyFont="1" applyAlignment="1">
      <alignment horizontal="left" wrapText="1"/>
    </xf>
    <xf numFmtId="0" fontId="7" fillId="0" borderId="0" xfId="0" applyFont="1" applyAlignment="1">
      <alignment horizontal="center" wrapText="1"/>
    </xf>
    <xf numFmtId="14" fontId="5" fillId="0" borderId="0" xfId="0" applyNumberFormat="1" applyFont="1" applyAlignment="1">
      <alignment horizontal="center"/>
    </xf>
    <xf numFmtId="14" fontId="5" fillId="0" borderId="0" xfId="0" applyNumberFormat="1" applyFont="1" applyAlignment="1">
      <alignment horizontal="center" wrapText="1"/>
    </xf>
    <xf numFmtId="0" fontId="5" fillId="0" borderId="1" xfId="0" applyFont="1" applyBorder="1" applyAlignment="1">
      <alignment horizontal="center"/>
    </xf>
    <xf numFmtId="0" fontId="5" fillId="0" borderId="0" xfId="0" applyFont="1" applyAlignment="1">
      <alignment horizontal="left" vertical="center" wrapText="1"/>
    </xf>
    <xf numFmtId="164" fontId="5" fillId="0" borderId="0" xfId="2" applyNumberFormat="1" applyFont="1"/>
    <xf numFmtId="1" fontId="5" fillId="0" borderId="0" xfId="0" applyNumberFormat="1" applyFont="1" applyAlignment="1">
      <alignment horizontal="left" wrapText="1"/>
    </xf>
    <xf numFmtId="164" fontId="5" fillId="0" borderId="0" xfId="2" applyNumberFormat="1" applyFont="1" applyFill="1" applyAlignment="1">
      <alignment horizontal="left"/>
    </xf>
    <xf numFmtId="0" fontId="6" fillId="0" borderId="0" xfId="0" applyFont="1"/>
    <xf numFmtId="165" fontId="5" fillId="0" borderId="0" xfId="0" applyNumberFormat="1" applyFont="1" applyAlignment="1">
      <alignment horizontal="left"/>
    </xf>
    <xf numFmtId="0" fontId="8" fillId="0" borderId="0" xfId="0" applyFont="1" applyAlignment="1">
      <alignment horizontal="left" wrapText="1"/>
    </xf>
    <xf numFmtId="0" fontId="10" fillId="4" borderId="6" xfId="0" applyFont="1" applyFill="1" applyBorder="1" applyAlignment="1">
      <alignment horizontal="center" vertical="center" wrapText="1" readingOrder="1"/>
    </xf>
    <xf numFmtId="0" fontId="11" fillId="3" borderId="7" xfId="0" applyFont="1" applyFill="1" applyBorder="1" applyAlignment="1">
      <alignment horizontal="center" vertical="center" wrapText="1" readingOrder="1"/>
    </xf>
    <xf numFmtId="0" fontId="11" fillId="3" borderId="8" xfId="0" applyFont="1" applyFill="1" applyBorder="1" applyAlignment="1">
      <alignment horizontal="center" vertical="center" wrapText="1" readingOrder="1"/>
    </xf>
    <xf numFmtId="0" fontId="11" fillId="3" borderId="4" xfId="0" applyFont="1" applyFill="1" applyBorder="1" applyAlignment="1">
      <alignment horizontal="center" vertical="center" wrapText="1" readingOrder="1"/>
    </xf>
    <xf numFmtId="0" fontId="11" fillId="3" borderId="5" xfId="0" applyFont="1" applyFill="1" applyBorder="1" applyAlignment="1">
      <alignment horizontal="center" vertical="center" wrapText="1" readingOrder="1"/>
    </xf>
    <xf numFmtId="0" fontId="11" fillId="3" borderId="11" xfId="0" applyFont="1" applyFill="1" applyBorder="1" applyAlignment="1">
      <alignment horizontal="center" vertical="center" wrapText="1" readingOrder="1"/>
    </xf>
    <xf numFmtId="0" fontId="12" fillId="3" borderId="10" xfId="0" applyFont="1" applyFill="1" applyBorder="1" applyAlignment="1">
      <alignment horizontal="center" vertical="center" wrapText="1" readingOrder="1"/>
    </xf>
    <xf numFmtId="0" fontId="13" fillId="4" borderId="6" xfId="0" applyFont="1" applyFill="1" applyBorder="1" applyAlignment="1">
      <alignment horizontal="center" vertical="center" wrapText="1" readingOrder="1"/>
    </xf>
    <xf numFmtId="0" fontId="12" fillId="3" borderId="8" xfId="0" applyFont="1" applyFill="1" applyBorder="1" applyAlignment="1">
      <alignment horizontal="center" vertical="center" wrapText="1" readingOrder="1"/>
    </xf>
    <xf numFmtId="0" fontId="12" fillId="3" borderId="5" xfId="0" applyFont="1" applyFill="1" applyBorder="1" applyAlignment="1">
      <alignment horizontal="center" vertical="center" wrapText="1" readingOrder="1"/>
    </xf>
    <xf numFmtId="0" fontId="12" fillId="3" borderId="11" xfId="0" applyFont="1" applyFill="1" applyBorder="1" applyAlignment="1">
      <alignment horizontal="center" vertical="center" wrapText="1" readingOrder="1"/>
    </xf>
    <xf numFmtId="0" fontId="13" fillId="4" borderId="12" xfId="0" applyFont="1" applyFill="1" applyBorder="1" applyAlignment="1">
      <alignment horizontal="center" vertical="center" wrapText="1" readingOrder="1"/>
    </xf>
    <xf numFmtId="0" fontId="12" fillId="3" borderId="9" xfId="0" applyFont="1" applyFill="1" applyBorder="1" applyAlignment="1">
      <alignment horizontal="center" vertical="center" wrapText="1" readingOrder="1"/>
    </xf>
    <xf numFmtId="0" fontId="12" fillId="3" borderId="19" xfId="0" applyFont="1" applyFill="1" applyBorder="1" applyAlignment="1">
      <alignment horizontal="center" vertical="center" wrapText="1" readingOrder="1"/>
    </xf>
    <xf numFmtId="0" fontId="10" fillId="4" borderId="20" xfId="0" applyFont="1" applyFill="1" applyBorder="1" applyAlignment="1">
      <alignment horizontal="left" vertical="center" wrapText="1" readingOrder="1"/>
    </xf>
    <xf numFmtId="0" fontId="10" fillId="3" borderId="22" xfId="0" applyFont="1" applyFill="1" applyBorder="1" applyAlignment="1">
      <alignment horizontal="left" vertical="center" wrapText="1" readingOrder="1"/>
    </xf>
    <xf numFmtId="0" fontId="10" fillId="4" borderId="22" xfId="0" applyFont="1" applyFill="1" applyBorder="1" applyAlignment="1">
      <alignment horizontal="left" vertical="center" wrapText="1" readingOrder="1"/>
    </xf>
    <xf numFmtId="0" fontId="11" fillId="4" borderId="6" xfId="0" applyFont="1" applyFill="1" applyBorder="1" applyAlignment="1">
      <alignment horizontal="center" vertical="center" wrapText="1" readingOrder="1"/>
    </xf>
    <xf numFmtId="0" fontId="12" fillId="4" borderId="21" xfId="0" applyFont="1" applyFill="1" applyBorder="1" applyAlignment="1">
      <alignment horizontal="center" vertical="center" wrapText="1" readingOrder="1"/>
    </xf>
    <xf numFmtId="0" fontId="5" fillId="0" borderId="0" xfId="0" applyFont="1" applyAlignment="1">
      <alignment vertical="center" wrapText="1"/>
    </xf>
    <xf numFmtId="49" fontId="5" fillId="0" borderId="0" xfId="2" applyNumberFormat="1" applyFont="1" applyAlignment="1">
      <alignment horizontal="right" wrapText="1"/>
    </xf>
    <xf numFmtId="0" fontId="5" fillId="0" borderId="0" xfId="0" quotePrefix="1" applyFont="1" applyAlignment="1">
      <alignment horizontal="center" wrapText="1"/>
    </xf>
    <xf numFmtId="1" fontId="5" fillId="0" borderId="0" xfId="2" applyNumberFormat="1" applyFont="1" applyAlignment="1">
      <alignment horizontal="right"/>
    </xf>
    <xf numFmtId="1" fontId="5" fillId="0" borderId="0" xfId="2" applyNumberFormat="1" applyFont="1" applyAlignment="1">
      <alignment horizontal="right" wrapText="1"/>
    </xf>
    <xf numFmtId="1" fontId="5" fillId="0" borderId="0" xfId="2" applyNumberFormat="1" applyFont="1" applyBorder="1" applyAlignment="1">
      <alignment horizontal="right"/>
    </xf>
    <xf numFmtId="1" fontId="5" fillId="0" borderId="0" xfId="2" applyNumberFormat="1" applyFont="1" applyFill="1" applyAlignment="1">
      <alignment horizontal="right" wrapText="1"/>
    </xf>
    <xf numFmtId="1" fontId="5" fillId="0" borderId="0" xfId="0" applyNumberFormat="1" applyFont="1" applyAlignment="1">
      <alignment wrapText="1"/>
    </xf>
    <xf numFmtId="0" fontId="5" fillId="0" borderId="2" xfId="0" applyFont="1" applyBorder="1" applyAlignment="1">
      <alignment horizontal="left" wrapText="1"/>
    </xf>
    <xf numFmtId="0" fontId="14" fillId="0" borderId="0" xfId="0" applyFont="1" applyAlignment="1">
      <alignment vertical="center" wrapText="1"/>
    </xf>
    <xf numFmtId="0" fontId="2" fillId="0" borderId="0" xfId="0" applyFont="1"/>
    <xf numFmtId="0" fontId="16" fillId="0" borderId="0" xfId="0" applyFont="1"/>
    <xf numFmtId="1" fontId="5" fillId="0" borderId="0" xfId="0" applyNumberFormat="1" applyFont="1" applyAlignment="1">
      <alignment horizontal="center" wrapText="1"/>
    </xf>
    <xf numFmtId="164" fontId="7" fillId="0" borderId="0" xfId="2" applyNumberFormat="1" applyFont="1" applyFill="1" applyBorder="1" applyAlignment="1">
      <alignment horizontal="left" wrapText="1"/>
    </xf>
    <xf numFmtId="14" fontId="7" fillId="0" borderId="0" xfId="0" applyNumberFormat="1" applyFont="1" applyAlignment="1">
      <alignment horizontal="center" wrapText="1"/>
    </xf>
    <xf numFmtId="1" fontId="18" fillId="0" borderId="0" xfId="0" applyNumberFormat="1" applyFont="1" applyAlignment="1">
      <alignment horizontal="center" wrapText="1"/>
    </xf>
    <xf numFmtId="0" fontId="18" fillId="0" borderId="0" xfId="0" applyFont="1" applyAlignment="1">
      <alignment horizontal="center" wrapText="1"/>
    </xf>
    <xf numFmtId="164" fontId="18" fillId="0" borderId="0" xfId="2" applyNumberFormat="1" applyFont="1" applyAlignment="1">
      <alignment horizontal="center" wrapText="1"/>
    </xf>
    <xf numFmtId="14" fontId="18" fillId="0" borderId="0" xfId="0" applyNumberFormat="1" applyFont="1" applyAlignment="1">
      <alignment horizontal="center" wrapText="1"/>
    </xf>
    <xf numFmtId="0" fontId="17" fillId="0" borderId="0" xfId="0" applyFont="1" applyAlignment="1">
      <alignment wrapText="1"/>
    </xf>
    <xf numFmtId="1" fontId="5" fillId="0" borderId="0" xfId="0" applyNumberFormat="1" applyFont="1" applyAlignment="1">
      <alignment horizontal="right" wrapText="1"/>
    </xf>
    <xf numFmtId="0" fontId="19" fillId="0" borderId="0" xfId="0" applyFont="1" applyAlignment="1">
      <alignment wrapText="1"/>
    </xf>
    <xf numFmtId="49" fontId="5" fillId="0" borderId="0" xfId="0" quotePrefix="1" applyNumberFormat="1" applyFont="1" applyAlignment="1">
      <alignment horizontal="center" wrapText="1"/>
    </xf>
    <xf numFmtId="49" fontId="5" fillId="0" borderId="0" xfId="0" applyNumberFormat="1" applyFont="1" applyAlignment="1">
      <alignment horizontal="right" wrapText="1"/>
    </xf>
    <xf numFmtId="0" fontId="5" fillId="0" borderId="0" xfId="0" applyFont="1" applyAlignment="1">
      <alignment horizontal="right" wrapText="1"/>
    </xf>
    <xf numFmtId="14" fontId="5" fillId="0" borderId="1" xfId="0" applyNumberFormat="1" applyFont="1" applyBorder="1" applyAlignment="1">
      <alignment horizontal="center" wrapText="1"/>
    </xf>
    <xf numFmtId="0" fontId="5" fillId="0" borderId="1" xfId="0" applyFont="1" applyBorder="1" applyAlignment="1">
      <alignment horizontal="left"/>
    </xf>
    <xf numFmtId="0" fontId="5" fillId="0" borderId="1" xfId="0" applyFont="1" applyBorder="1" applyAlignment="1">
      <alignment horizontal="center" vertical="center" wrapText="1"/>
    </xf>
    <xf numFmtId="49" fontId="5" fillId="0" borderId="1" xfId="0" applyNumberFormat="1" applyFont="1" applyBorder="1" applyAlignment="1">
      <alignment horizontal="center" wrapText="1"/>
    </xf>
    <xf numFmtId="0" fontId="7" fillId="0" borderId="0" xfId="0" applyFont="1" applyAlignment="1">
      <alignment wrapText="1"/>
    </xf>
    <xf numFmtId="0" fontId="6" fillId="0" borderId="0" xfId="0" applyFont="1" applyAlignment="1">
      <alignment horizontal="center" wrapText="1"/>
    </xf>
    <xf numFmtId="14" fontId="6" fillId="0" borderId="0" xfId="0" applyNumberFormat="1" applyFont="1" applyAlignment="1">
      <alignment wrapText="1"/>
    </xf>
    <xf numFmtId="0" fontId="18" fillId="0" borderId="0" xfId="0" applyFont="1" applyAlignment="1">
      <alignment horizontal="left" wrapText="1"/>
    </xf>
    <xf numFmtId="0" fontId="18" fillId="0" borderId="0" xfId="0" applyFont="1" applyAlignment="1">
      <alignment horizontal="center" vertical="center" wrapText="1"/>
    </xf>
    <xf numFmtId="165" fontId="18" fillId="0" borderId="0" xfId="0" applyNumberFormat="1" applyFont="1" applyAlignment="1">
      <alignment horizontal="center" wrapText="1"/>
    </xf>
    <xf numFmtId="0" fontId="20" fillId="0" borderId="0" xfId="0" applyFont="1" applyAlignment="1">
      <alignment horizontal="center" wrapText="1"/>
    </xf>
    <xf numFmtId="1" fontId="5" fillId="0" borderId="0" xfId="2" applyNumberFormat="1" applyFont="1" applyFill="1" applyAlignment="1">
      <alignment horizontal="right"/>
    </xf>
    <xf numFmtId="1" fontId="5" fillId="0" borderId="1" xfId="2" applyNumberFormat="1" applyFont="1" applyBorder="1" applyAlignment="1">
      <alignment horizontal="right"/>
    </xf>
    <xf numFmtId="164" fontId="5" fillId="0" borderId="0" xfId="2" applyNumberFormat="1" applyFont="1" applyFill="1" applyAlignment="1">
      <alignment horizontal="center"/>
    </xf>
    <xf numFmtId="165" fontId="5" fillId="0" borderId="0" xfId="0" applyNumberFormat="1" applyFont="1"/>
    <xf numFmtId="1" fontId="5" fillId="0" borderId="0" xfId="0" applyNumberFormat="1" applyFont="1" applyAlignment="1">
      <alignment horizontal="center"/>
    </xf>
    <xf numFmtId="1" fontId="18" fillId="0" borderId="0" xfId="2" applyNumberFormat="1" applyFont="1" applyAlignment="1">
      <alignment horizontal="center" wrapText="1"/>
    </xf>
    <xf numFmtId="0" fontId="7" fillId="0" borderId="0" xfId="0" applyFont="1" applyAlignment="1">
      <alignment horizontal="left"/>
    </xf>
    <xf numFmtId="14" fontId="5" fillId="0" borderId="0" xfId="0" applyNumberFormat="1" applyFont="1" applyAlignment="1">
      <alignment wrapText="1"/>
    </xf>
    <xf numFmtId="164" fontId="5" fillId="0" borderId="0" xfId="2" applyNumberFormat="1" applyFont="1" applyAlignment="1">
      <alignment horizontal="center" wrapText="1"/>
    </xf>
    <xf numFmtId="14" fontId="5" fillId="0" borderId="0" xfId="0" applyNumberFormat="1" applyFont="1"/>
    <xf numFmtId="1" fontId="20" fillId="0" borderId="0" xfId="0" applyNumberFormat="1" applyFont="1" applyAlignment="1">
      <alignment horizontal="center" wrapText="1"/>
    </xf>
    <xf numFmtId="14" fontId="20" fillId="0" borderId="0" xfId="0" applyNumberFormat="1" applyFont="1" applyAlignment="1">
      <alignment horizontal="center" wrapText="1"/>
    </xf>
    <xf numFmtId="0" fontId="5" fillId="0" borderId="0" xfId="1" applyFont="1" applyAlignment="1">
      <alignment horizontal="left"/>
    </xf>
    <xf numFmtId="1" fontId="18" fillId="0" borderId="0" xfId="0" applyNumberFormat="1" applyFont="1" applyAlignment="1">
      <alignment horizontal="center"/>
    </xf>
    <xf numFmtId="0" fontId="18" fillId="0" borderId="0" xfId="0" applyFont="1" applyAlignment="1">
      <alignment horizontal="center"/>
    </xf>
    <xf numFmtId="0" fontId="18" fillId="0" borderId="0" xfId="0" applyFont="1" applyAlignment="1">
      <alignment horizontal="left"/>
    </xf>
    <xf numFmtId="14" fontId="18" fillId="0" borderId="0" xfId="0" applyNumberFormat="1" applyFont="1" applyAlignment="1">
      <alignment horizontal="center"/>
    </xf>
    <xf numFmtId="1" fontId="5" fillId="0" borderId="0" xfId="2" applyNumberFormat="1" applyFont="1" applyFill="1" applyBorder="1" applyAlignment="1">
      <alignment horizontal="right" wrapText="1"/>
    </xf>
    <xf numFmtId="0" fontId="5" fillId="0" borderId="1" xfId="0" applyFont="1" applyBorder="1" applyAlignment="1">
      <alignment wrapText="1"/>
    </xf>
    <xf numFmtId="1" fontId="5" fillId="0" borderId="0" xfId="2" quotePrefix="1" applyNumberFormat="1" applyFont="1" applyAlignment="1">
      <alignment horizontal="right" wrapText="1"/>
    </xf>
    <xf numFmtId="164" fontId="5" fillId="0" borderId="0" xfId="2" applyNumberFormat="1" applyFont="1" applyAlignment="1"/>
    <xf numFmtId="0" fontId="17" fillId="0" borderId="0" xfId="0" applyFont="1" applyAlignment="1">
      <alignment horizontal="center" wrapText="1"/>
    </xf>
    <xf numFmtId="49" fontId="5" fillId="0" borderId="0" xfId="0" applyNumberFormat="1" applyFont="1" applyAlignment="1">
      <alignment horizontal="left" wrapText="1"/>
    </xf>
    <xf numFmtId="3" fontId="5" fillId="0" borderId="0" xfId="0" applyNumberFormat="1" applyFont="1" applyAlignment="1">
      <alignment horizontal="left" wrapText="1"/>
    </xf>
    <xf numFmtId="1" fontId="5" fillId="0" borderId="0" xfId="2" applyNumberFormat="1" applyFont="1" applyAlignment="1">
      <alignment horizontal="left" wrapText="1"/>
    </xf>
    <xf numFmtId="165" fontId="5" fillId="0" borderId="0" xfId="0" applyNumberFormat="1" applyFont="1" applyAlignment="1">
      <alignment wrapText="1"/>
    </xf>
    <xf numFmtId="0" fontId="22" fillId="0" borderId="0" xfId="0" applyFont="1" applyAlignment="1">
      <alignment wrapText="1"/>
    </xf>
    <xf numFmtId="164" fontId="5" fillId="0" borderId="0" xfId="2" applyNumberFormat="1" applyFont="1" applyAlignment="1">
      <alignment wrapText="1"/>
    </xf>
    <xf numFmtId="0" fontId="7" fillId="0" borderId="0" xfId="0" quotePrefix="1" applyFont="1" applyAlignment="1">
      <alignment horizontal="center" wrapText="1"/>
    </xf>
    <xf numFmtId="0" fontId="21" fillId="0" borderId="0" xfId="1" applyFont="1" applyFill="1" applyAlignment="1">
      <alignment wrapText="1"/>
    </xf>
    <xf numFmtId="164" fontId="6" fillId="0" borderId="0" xfId="2" applyNumberFormat="1" applyFont="1" applyAlignment="1">
      <alignment horizontal="center" wrapText="1"/>
    </xf>
    <xf numFmtId="0" fontId="6" fillId="0" borderId="0" xfId="0" applyFont="1" applyAlignment="1">
      <alignment horizontal="center"/>
    </xf>
    <xf numFmtId="14" fontId="6" fillId="0" borderId="0" xfId="0" applyNumberFormat="1" applyFont="1" applyAlignment="1">
      <alignment horizontal="center" wrapText="1"/>
    </xf>
    <xf numFmtId="164" fontId="6" fillId="0" borderId="0" xfId="2" applyNumberFormat="1" applyFont="1" applyAlignment="1">
      <alignment wrapText="1"/>
    </xf>
    <xf numFmtId="1" fontId="6" fillId="0" borderId="0" xfId="0" applyNumberFormat="1" applyFont="1" applyAlignment="1">
      <alignment horizontal="center" wrapText="1"/>
    </xf>
    <xf numFmtId="0" fontId="5" fillId="0" borderId="23" xfId="0" applyFont="1" applyBorder="1" applyAlignment="1">
      <alignment horizontal="center" wrapText="1"/>
    </xf>
    <xf numFmtId="0" fontId="5" fillId="0" borderId="23" xfId="0" applyFont="1" applyBorder="1" applyAlignment="1">
      <alignment horizontal="left" wrapText="1"/>
    </xf>
    <xf numFmtId="0" fontId="5" fillId="0" borderId="0" xfId="1" applyFont="1" applyFill="1" applyAlignment="1">
      <alignment horizontal="left" wrapText="1"/>
    </xf>
    <xf numFmtId="0" fontId="10" fillId="3" borderId="6" xfId="0" applyFont="1" applyFill="1" applyBorder="1" applyAlignment="1">
      <alignment horizontal="center" vertical="center" wrapText="1" readingOrder="1"/>
    </xf>
    <xf numFmtId="0" fontId="13" fillId="3" borderId="6" xfId="0" applyFont="1" applyFill="1" applyBorder="1" applyAlignment="1">
      <alignment horizontal="center" vertical="center" wrapText="1" readingOrder="1"/>
    </xf>
    <xf numFmtId="0" fontId="13" fillId="3" borderId="12" xfId="0" applyFont="1" applyFill="1" applyBorder="1" applyAlignment="1">
      <alignment horizontal="center" vertical="center" wrapText="1" readingOrder="1"/>
    </xf>
    <xf numFmtId="0" fontId="11" fillId="3" borderId="6" xfId="0" applyFont="1" applyFill="1" applyBorder="1" applyAlignment="1">
      <alignment horizontal="center" vertical="center" wrapText="1" readingOrder="1"/>
    </xf>
    <xf numFmtId="0" fontId="12" fillId="3" borderId="21" xfId="0" applyFont="1" applyFill="1" applyBorder="1" applyAlignment="1">
      <alignment horizontal="center" vertical="center" wrapText="1" readingOrder="1"/>
    </xf>
    <xf numFmtId="165" fontId="7" fillId="0" borderId="0" xfId="0" applyNumberFormat="1" applyFont="1" applyAlignment="1">
      <alignment horizontal="left" wrapText="1"/>
    </xf>
    <xf numFmtId="0" fontId="7" fillId="0" borderId="0" xfId="0" applyFont="1" applyAlignment="1">
      <alignment horizontal="center"/>
    </xf>
    <xf numFmtId="14" fontId="7" fillId="0" borderId="0" xfId="0" applyNumberFormat="1" applyFont="1" applyAlignment="1">
      <alignment horizontal="center"/>
    </xf>
    <xf numFmtId="164" fontId="7" fillId="0" borderId="0" xfId="2" applyNumberFormat="1" applyFont="1" applyFill="1" applyBorder="1" applyAlignment="1">
      <alignment horizontal="center"/>
    </xf>
    <xf numFmtId="0" fontId="5" fillId="0" borderId="0" xfId="0" applyFont="1" applyAlignment="1">
      <alignment vertical="center"/>
    </xf>
    <xf numFmtId="0" fontId="5" fillId="0" borderId="24" xfId="0" applyFont="1" applyBorder="1" applyAlignment="1">
      <alignment horizontal="center" wrapText="1"/>
    </xf>
    <xf numFmtId="0" fontId="5" fillId="0" borderId="0" xfId="0" applyFont="1" applyAlignment="1">
      <alignment horizontal="left" vertical="top" wrapText="1"/>
    </xf>
    <xf numFmtId="0" fontId="20" fillId="0" borderId="0" xfId="0" applyFont="1" applyAlignment="1">
      <alignment horizontal="left" wrapText="1"/>
    </xf>
    <xf numFmtId="1" fontId="20" fillId="0" borderId="0" xfId="0" applyNumberFormat="1" applyFont="1" applyAlignment="1">
      <alignment horizontal="left" wrapText="1"/>
    </xf>
    <xf numFmtId="0" fontId="20" fillId="0" borderId="0" xfId="0" applyFont="1" applyAlignment="1">
      <alignment horizontal="left" vertical="center" wrapText="1"/>
    </xf>
    <xf numFmtId="14" fontId="20" fillId="0" borderId="0" xfId="0" applyNumberFormat="1" applyFont="1" applyAlignment="1">
      <alignment horizontal="left" wrapText="1"/>
    </xf>
    <xf numFmtId="1" fontId="5" fillId="0" borderId="0" xfId="0" applyNumberFormat="1" applyFont="1" applyAlignment="1">
      <alignment horizontal="left"/>
    </xf>
    <xf numFmtId="0" fontId="7" fillId="0" borderId="0" xfId="0" applyFont="1" applyAlignment="1">
      <alignment vertical="center" wrapText="1"/>
    </xf>
    <xf numFmtId="0" fontId="6" fillId="0" borderId="0" xfId="0" applyFont="1" applyAlignment="1">
      <alignment horizontal="left" wrapText="1"/>
    </xf>
    <xf numFmtId="164" fontId="5" fillId="0" borderId="0" xfId="2" applyNumberFormat="1" applyFont="1" applyBorder="1" applyAlignment="1">
      <alignment horizontal="center" wrapText="1"/>
    </xf>
    <xf numFmtId="49" fontId="5" fillId="0" borderId="0" xfId="2" applyNumberFormat="1" applyFont="1" applyAlignment="1">
      <alignment horizontal="center" wrapText="1"/>
    </xf>
    <xf numFmtId="164" fontId="5" fillId="0" borderId="0" xfId="2" applyNumberFormat="1" applyFont="1" applyFill="1" applyBorder="1" applyAlignment="1">
      <alignment horizontal="center" wrapText="1"/>
    </xf>
    <xf numFmtId="164" fontId="5" fillId="0" borderId="1" xfId="2" applyNumberFormat="1" applyFont="1" applyBorder="1" applyAlignment="1">
      <alignment horizontal="center" wrapText="1"/>
    </xf>
    <xf numFmtId="164" fontId="5" fillId="0" borderId="1" xfId="2" applyNumberFormat="1" applyFont="1" applyFill="1" applyBorder="1" applyAlignment="1">
      <alignment horizontal="center" wrapText="1"/>
    </xf>
    <xf numFmtId="164" fontId="5" fillId="0" borderId="0" xfId="2" applyNumberFormat="1" applyFont="1" applyBorder="1" applyAlignment="1">
      <alignment horizontal="center"/>
    </xf>
    <xf numFmtId="164" fontId="7" fillId="0" borderId="0" xfId="2" applyNumberFormat="1" applyFont="1" applyFill="1" applyBorder="1" applyAlignment="1">
      <alignment horizontal="center" wrapText="1"/>
    </xf>
    <xf numFmtId="0" fontId="5" fillId="8" borderId="0" xfId="0" applyFont="1" applyFill="1" applyAlignment="1">
      <alignment horizontal="center" wrapText="1"/>
    </xf>
    <xf numFmtId="0" fontId="5" fillId="8" borderId="0" xfId="0" applyFont="1" applyFill="1" applyAlignment="1">
      <alignment horizontal="left" wrapText="1"/>
    </xf>
    <xf numFmtId="165" fontId="5" fillId="8" borderId="0" xfId="0" applyNumberFormat="1" applyFont="1" applyFill="1" applyAlignment="1">
      <alignment horizontal="left" wrapText="1"/>
    </xf>
    <xf numFmtId="14" fontId="5" fillId="8" borderId="0" xfId="0" applyNumberFormat="1" applyFont="1" applyFill="1" applyAlignment="1">
      <alignment horizontal="center" wrapText="1"/>
    </xf>
    <xf numFmtId="1" fontId="7" fillId="0" borderId="0" xfId="0" applyNumberFormat="1" applyFont="1" applyAlignment="1">
      <alignment horizontal="center" wrapText="1"/>
    </xf>
    <xf numFmtId="0" fontId="25" fillId="0" borderId="26" xfId="0" applyFont="1" applyBorder="1"/>
    <xf numFmtId="14" fontId="5" fillId="0" borderId="0" xfId="0" applyNumberFormat="1" applyFont="1" applyAlignment="1">
      <alignment horizontal="left" vertical="top" wrapText="1"/>
    </xf>
    <xf numFmtId="0" fontId="5" fillId="0" borderId="27" xfId="0" applyFont="1" applyBorder="1" applyAlignment="1">
      <alignment horizontal="left" wrapText="1"/>
    </xf>
    <xf numFmtId="0" fontId="25" fillId="0" borderId="0" xfId="0" applyFont="1"/>
    <xf numFmtId="0" fontId="23" fillId="0" borderId="0" xfId="0" applyFont="1" applyAlignment="1">
      <alignment wrapText="1"/>
    </xf>
    <xf numFmtId="0" fontId="23" fillId="0" borderId="0" xfId="0" applyFont="1" applyAlignment="1">
      <alignment horizontal="center"/>
    </xf>
    <xf numFmtId="0" fontId="23" fillId="0" borderId="0" xfId="0" applyFont="1"/>
    <xf numFmtId="0" fontId="24" fillId="0" borderId="0" xfId="0" applyFont="1" applyAlignment="1">
      <alignment horizontal="left"/>
    </xf>
    <xf numFmtId="0" fontId="5" fillId="0" borderId="30" xfId="0" applyFont="1" applyBorder="1" applyAlignment="1">
      <alignment horizontal="center" wrapText="1"/>
    </xf>
    <xf numFmtId="0" fontId="5" fillId="0" borderId="30" xfId="0" applyFont="1" applyBorder="1" applyAlignment="1">
      <alignment horizontal="left" wrapText="1"/>
    </xf>
    <xf numFmtId="0" fontId="5" fillId="0" borderId="31" xfId="0" applyFont="1" applyBorder="1" applyAlignment="1">
      <alignment horizontal="left" wrapText="1"/>
    </xf>
    <xf numFmtId="0" fontId="5" fillId="10" borderId="0" xfId="0" applyFont="1" applyFill="1" applyAlignment="1">
      <alignment horizontal="center" wrapText="1"/>
    </xf>
    <xf numFmtId="0" fontId="5" fillId="10" borderId="0" xfId="0" applyFont="1" applyFill="1" applyAlignment="1">
      <alignment horizontal="left" wrapText="1"/>
    </xf>
    <xf numFmtId="1" fontId="5" fillId="10" borderId="0" xfId="0" applyNumberFormat="1" applyFont="1" applyFill="1" applyAlignment="1">
      <alignment horizontal="center" wrapText="1"/>
    </xf>
    <xf numFmtId="165" fontId="5" fillId="10" borderId="0" xfId="0" applyNumberFormat="1" applyFont="1" applyFill="1" applyAlignment="1">
      <alignment horizontal="left" wrapText="1"/>
    </xf>
    <xf numFmtId="164" fontId="23" fillId="0" borderId="0" xfId="2" applyNumberFormat="1" applyFont="1" applyAlignment="1">
      <alignment horizontal="center" wrapText="1"/>
    </xf>
    <xf numFmtId="1" fontId="26" fillId="0" borderId="0" xfId="2" applyNumberFormat="1" applyFont="1" applyAlignment="1">
      <alignment horizontal="right" wrapText="1"/>
    </xf>
    <xf numFmtId="1" fontId="5" fillId="0" borderId="0" xfId="2" applyNumberFormat="1" applyFont="1" applyFill="1" applyBorder="1" applyAlignment="1">
      <alignment horizontal="right"/>
    </xf>
    <xf numFmtId="164" fontId="26" fillId="0" borderId="0" xfId="2" applyNumberFormat="1" applyFont="1" applyFill="1" applyAlignment="1">
      <alignment horizontal="center"/>
    </xf>
    <xf numFmtId="1" fontId="26" fillId="0" borderId="0" xfId="2" applyNumberFormat="1" applyFont="1" applyBorder="1" applyAlignment="1">
      <alignment horizontal="right"/>
    </xf>
    <xf numFmtId="0" fontId="26" fillId="0" borderId="0" xfId="0" applyFont="1" applyAlignment="1">
      <alignment horizontal="left"/>
    </xf>
    <xf numFmtId="2" fontId="5" fillId="0" borderId="0" xfId="0" applyNumberFormat="1" applyFont="1" applyAlignment="1">
      <alignment horizontal="right" wrapText="1"/>
    </xf>
    <xf numFmtId="2" fontId="7" fillId="0" borderId="0" xfId="0" applyNumberFormat="1" applyFont="1" applyAlignment="1">
      <alignment horizontal="right" wrapText="1"/>
    </xf>
    <xf numFmtId="165" fontId="5" fillId="0" borderId="0" xfId="0" applyNumberFormat="1" applyFont="1" applyAlignment="1">
      <alignment horizontal="right"/>
    </xf>
    <xf numFmtId="165" fontId="5" fillId="0" borderId="0" xfId="0" applyNumberFormat="1" applyFont="1" applyAlignment="1">
      <alignment horizontal="right" wrapText="1"/>
    </xf>
    <xf numFmtId="165" fontId="7" fillId="0" borderId="0" xfId="0" applyNumberFormat="1" applyFont="1" applyAlignment="1">
      <alignment horizontal="right" wrapText="1"/>
    </xf>
    <xf numFmtId="0" fontId="7" fillId="0" borderId="30" xfId="0" applyFont="1" applyBorder="1" applyAlignment="1">
      <alignment horizontal="right" wrapText="1"/>
    </xf>
    <xf numFmtId="165" fontId="5" fillId="0" borderId="30" xfId="0" applyNumberFormat="1" applyFont="1" applyBorder="1" applyAlignment="1">
      <alignment horizontal="right" wrapText="1"/>
    </xf>
    <xf numFmtId="0" fontId="23" fillId="0" borderId="0" xfId="0" applyFont="1" applyAlignment="1">
      <alignment horizontal="left" wrapText="1"/>
    </xf>
    <xf numFmtId="14" fontId="7" fillId="0" borderId="0" xfId="0" applyNumberFormat="1" applyFont="1" applyAlignment="1">
      <alignment horizontal="left" wrapText="1"/>
    </xf>
    <xf numFmtId="0" fontId="5" fillId="0" borderId="0" xfId="0" quotePrefix="1" applyFont="1" applyAlignment="1">
      <alignment horizontal="left" wrapText="1"/>
    </xf>
    <xf numFmtId="0" fontId="7" fillId="11" borderId="30" xfId="0" applyFont="1" applyFill="1" applyBorder="1" applyAlignment="1">
      <alignment horizontal="left" wrapText="1"/>
    </xf>
    <xf numFmtId="0" fontId="7" fillId="0" borderId="30" xfId="0" applyFont="1" applyBorder="1" applyAlignment="1">
      <alignment horizontal="left" wrapText="1"/>
    </xf>
    <xf numFmtId="0" fontId="7" fillId="0" borderId="31" xfId="0" applyFont="1" applyBorder="1" applyAlignment="1">
      <alignment horizontal="left" wrapText="1"/>
    </xf>
    <xf numFmtId="14" fontId="7" fillId="0" borderId="30" xfId="0" applyNumberFormat="1" applyFont="1" applyBorder="1" applyAlignment="1">
      <alignment horizontal="left" wrapText="1"/>
    </xf>
    <xf numFmtId="14" fontId="5" fillId="0" borderId="30" xfId="0" applyNumberFormat="1" applyFont="1" applyBorder="1" applyAlignment="1">
      <alignment horizontal="left" wrapText="1"/>
    </xf>
    <xf numFmtId="164" fontId="6" fillId="0" borderId="0" xfId="2" applyNumberFormat="1" applyFont="1" applyAlignment="1">
      <alignment horizontal="left"/>
    </xf>
    <xf numFmtId="0" fontId="6" fillId="0" borderId="0" xfId="0" applyFont="1" applyAlignment="1">
      <alignment horizontal="left"/>
    </xf>
    <xf numFmtId="0" fontId="7" fillId="0" borderId="0" xfId="0" applyFont="1" applyAlignment="1">
      <alignment horizontal="right" wrapText="1"/>
    </xf>
    <xf numFmtId="0" fontId="7" fillId="11" borderId="0" xfId="0" applyFont="1" applyFill="1" applyAlignment="1">
      <alignment horizontal="right" wrapText="1"/>
    </xf>
    <xf numFmtId="0" fontId="7" fillId="12" borderId="0" xfId="0" applyFont="1" applyFill="1" applyAlignment="1">
      <alignment horizontal="left" wrapText="1"/>
    </xf>
    <xf numFmtId="0" fontId="7" fillId="0" borderId="30" xfId="0" applyFont="1" applyBorder="1" applyAlignment="1">
      <alignment horizontal="center" wrapText="1"/>
    </xf>
    <xf numFmtId="164" fontId="20" fillId="0" borderId="0" xfId="2" applyNumberFormat="1" applyFont="1" applyAlignment="1">
      <alignment horizontal="center" wrapText="1"/>
    </xf>
    <xf numFmtId="164" fontId="5" fillId="0" borderId="0" xfId="2" applyNumberFormat="1" applyFont="1" applyFill="1" applyBorder="1" applyAlignment="1">
      <alignment wrapText="1"/>
    </xf>
    <xf numFmtId="164" fontId="5" fillId="0" borderId="0" xfId="2" applyNumberFormat="1" applyFont="1" applyFill="1" applyAlignment="1">
      <alignment wrapText="1"/>
    </xf>
    <xf numFmtId="164" fontId="5" fillId="0" borderId="1" xfId="2" applyNumberFormat="1" applyFont="1" applyBorder="1" applyAlignment="1">
      <alignment wrapText="1"/>
    </xf>
    <xf numFmtId="167" fontId="20" fillId="0" borderId="0" xfId="0" applyNumberFormat="1" applyFont="1" applyAlignment="1">
      <alignment horizontal="center" wrapText="1"/>
    </xf>
    <xf numFmtId="167" fontId="5" fillId="0" borderId="0" xfId="0" applyNumberFormat="1" applyFont="1" applyAlignment="1">
      <alignment horizontal="center" wrapText="1"/>
    </xf>
    <xf numFmtId="167" fontId="5" fillId="0" borderId="0" xfId="0" applyNumberFormat="1" applyFont="1" applyAlignment="1">
      <alignment wrapText="1"/>
    </xf>
    <xf numFmtId="167" fontId="5" fillId="0" borderId="29" xfId="0" applyNumberFormat="1" applyFont="1" applyBorder="1" applyAlignment="1">
      <alignment horizontal="center" wrapText="1"/>
    </xf>
    <xf numFmtId="168" fontId="20" fillId="0" borderId="0" xfId="0" applyNumberFormat="1" applyFont="1" applyAlignment="1">
      <alignment horizontal="center" wrapText="1"/>
    </xf>
    <xf numFmtId="168" fontId="5" fillId="0" borderId="0" xfId="0" applyNumberFormat="1" applyFont="1" applyAlignment="1">
      <alignment horizontal="right" wrapText="1"/>
    </xf>
    <xf numFmtId="168" fontId="5" fillId="0" borderId="0" xfId="0" applyNumberFormat="1" applyFont="1" applyAlignment="1">
      <alignment horizontal="right"/>
    </xf>
    <xf numFmtId="168" fontId="5" fillId="0" borderId="1" xfId="0" applyNumberFormat="1" applyFont="1" applyBorder="1" applyAlignment="1">
      <alignment horizontal="right" wrapText="1"/>
    </xf>
    <xf numFmtId="0" fontId="28" fillId="0" borderId="0" xfId="0" applyFont="1"/>
    <xf numFmtId="0" fontId="26" fillId="0" borderId="0" xfId="0" applyFont="1" applyAlignment="1">
      <alignment wrapText="1"/>
    </xf>
    <xf numFmtId="165" fontId="5" fillId="0" borderId="34" xfId="0" applyNumberFormat="1" applyFont="1" applyBorder="1" applyAlignment="1">
      <alignment horizontal="left"/>
    </xf>
    <xf numFmtId="2" fontId="18" fillId="0" borderId="0" xfId="0" applyNumberFormat="1" applyFont="1" applyAlignment="1">
      <alignment horizontal="center" wrapText="1"/>
    </xf>
    <xf numFmtId="169" fontId="5" fillId="0" borderId="0" xfId="0" applyNumberFormat="1" applyFont="1" applyAlignment="1">
      <alignment wrapText="1"/>
    </xf>
    <xf numFmtId="0" fontId="26" fillId="0" borderId="0" xfId="0" applyFont="1" applyAlignment="1">
      <alignment horizontal="left" wrapText="1"/>
    </xf>
    <xf numFmtId="164" fontId="5" fillId="0" borderId="0" xfId="2" applyNumberFormat="1" applyFont="1" applyFill="1" applyAlignment="1">
      <alignment horizontal="center" wrapText="1"/>
    </xf>
    <xf numFmtId="164" fontId="5" fillId="0" borderId="0" xfId="2" quotePrefix="1" applyNumberFormat="1" applyFont="1" applyAlignment="1">
      <alignment horizontal="center" wrapText="1"/>
    </xf>
    <xf numFmtId="0" fontId="5" fillId="0" borderId="24" xfId="0" applyFont="1" applyBorder="1" applyAlignment="1">
      <alignment horizontal="left" wrapText="1"/>
    </xf>
    <xf numFmtId="0" fontId="5" fillId="0" borderId="28" xfId="0" applyFont="1" applyBorder="1" applyAlignment="1">
      <alignment horizontal="center"/>
    </xf>
    <xf numFmtId="0" fontId="5" fillId="0" borderId="24" xfId="0" applyFont="1" applyBorder="1" applyAlignment="1">
      <alignment horizontal="center"/>
    </xf>
    <xf numFmtId="165" fontId="5" fillId="0" borderId="1" xfId="0" applyNumberFormat="1" applyFont="1" applyBorder="1" applyAlignment="1">
      <alignment horizontal="left" wrapText="1"/>
    </xf>
    <xf numFmtId="0" fontId="5" fillId="0" borderId="28" xfId="0" applyFont="1" applyBorder="1" applyAlignment="1">
      <alignment horizontal="left" wrapText="1"/>
    </xf>
    <xf numFmtId="0" fontId="5" fillId="0" borderId="24" xfId="0" applyFont="1" applyBorder="1" applyAlignment="1">
      <alignment horizontal="left"/>
    </xf>
    <xf numFmtId="0" fontId="7" fillId="11" borderId="0" xfId="0" applyFont="1" applyFill="1" applyAlignment="1">
      <alignment horizontal="left" wrapText="1"/>
    </xf>
    <xf numFmtId="0" fontId="5" fillId="11" borderId="0" xfId="0" applyFont="1" applyFill="1" applyAlignment="1">
      <alignment horizontal="left" wrapText="1"/>
    </xf>
    <xf numFmtId="3" fontId="5" fillId="0" borderId="30" xfId="0" applyNumberFormat="1" applyFont="1" applyBorder="1" applyAlignment="1">
      <alignment horizontal="left" wrapText="1"/>
    </xf>
    <xf numFmtId="0" fontId="7" fillId="11" borderId="0" xfId="0" applyFont="1" applyFill="1" applyAlignment="1">
      <alignment horizontal="center" wrapText="1"/>
    </xf>
    <xf numFmtId="0" fontId="5" fillId="11" borderId="0" xfId="0" applyFont="1" applyFill="1" applyAlignment="1">
      <alignment horizontal="center" wrapText="1"/>
    </xf>
    <xf numFmtId="0" fontId="5" fillId="0" borderId="30" xfId="0" applyFont="1" applyBorder="1" applyAlignment="1">
      <alignment horizontal="left"/>
    </xf>
    <xf numFmtId="0" fontId="5" fillId="0" borderId="30" xfId="0" applyFont="1" applyBorder="1" applyAlignment="1">
      <alignment horizontal="left" vertical="center" wrapText="1"/>
    </xf>
    <xf numFmtId="165" fontId="5" fillId="11" borderId="0" xfId="0" applyNumberFormat="1" applyFont="1" applyFill="1" applyAlignment="1">
      <alignment horizontal="right" wrapText="1"/>
    </xf>
    <xf numFmtId="2" fontId="5" fillId="0" borderId="30" xfId="0" applyNumberFormat="1" applyFont="1" applyBorder="1" applyAlignment="1">
      <alignment horizontal="right" wrapText="1"/>
    </xf>
    <xf numFmtId="2" fontId="7" fillId="11" borderId="0" xfId="0" applyNumberFormat="1" applyFont="1" applyFill="1" applyAlignment="1">
      <alignment horizontal="right" wrapText="1"/>
    </xf>
    <xf numFmtId="164" fontId="5" fillId="0" borderId="30" xfId="2" applyNumberFormat="1" applyFont="1" applyBorder="1" applyAlignment="1">
      <alignment horizontal="left" wrapText="1"/>
    </xf>
    <xf numFmtId="164" fontId="5" fillId="0" borderId="0" xfId="2" applyNumberFormat="1" applyFont="1" applyFill="1" applyBorder="1" applyAlignment="1">
      <alignment horizontal="left" wrapText="1"/>
    </xf>
    <xf numFmtId="14" fontId="7" fillId="11" borderId="0" xfId="0" applyNumberFormat="1" applyFont="1" applyFill="1" applyAlignment="1">
      <alignment horizontal="left" wrapText="1"/>
    </xf>
    <xf numFmtId="14" fontId="5" fillId="0" borderId="30" xfId="0" applyNumberFormat="1" applyFont="1" applyBorder="1" applyAlignment="1">
      <alignment horizontal="left"/>
    </xf>
    <xf numFmtId="14" fontId="5" fillId="11" borderId="0" xfId="0" applyNumberFormat="1" applyFont="1" applyFill="1" applyAlignment="1">
      <alignment horizontal="left" wrapText="1"/>
    </xf>
    <xf numFmtId="1" fontId="5" fillId="0" borderId="33" xfId="0" applyNumberFormat="1" applyFont="1" applyBorder="1" applyAlignment="1">
      <alignment horizontal="center" wrapText="1"/>
    </xf>
    <xf numFmtId="0" fontId="5" fillId="0" borderId="33" xfId="0" applyFont="1" applyBorder="1" applyAlignment="1">
      <alignment horizontal="center" wrapText="1"/>
    </xf>
    <xf numFmtId="1" fontId="5" fillId="9" borderId="0" xfId="0" applyNumberFormat="1" applyFont="1" applyFill="1" applyAlignment="1">
      <alignment horizontal="center" wrapText="1"/>
    </xf>
    <xf numFmtId="1" fontId="5" fillId="0" borderId="1" xfId="0" applyNumberFormat="1" applyFont="1" applyBorder="1" applyAlignment="1">
      <alignment horizontal="center" wrapText="1"/>
    </xf>
    <xf numFmtId="0" fontId="5" fillId="0" borderId="33" xfId="0" applyFont="1" applyBorder="1" applyAlignment="1">
      <alignment wrapText="1"/>
    </xf>
    <xf numFmtId="0" fontId="5" fillId="9" borderId="0" xfId="0" applyFont="1" applyFill="1" applyAlignment="1">
      <alignment horizontal="center" wrapText="1"/>
    </xf>
    <xf numFmtId="0" fontId="5" fillId="0" borderId="33" xfId="0" applyFont="1" applyBorder="1" applyAlignment="1">
      <alignment horizontal="left" wrapText="1"/>
    </xf>
    <xf numFmtId="0" fontId="5" fillId="9" borderId="0" xfId="0" applyFont="1" applyFill="1" applyAlignment="1">
      <alignment horizontal="left" wrapText="1"/>
    </xf>
    <xf numFmtId="0" fontId="5" fillId="0" borderId="2" xfId="0" applyFont="1" applyBorder="1" applyAlignment="1">
      <alignment horizontal="center" wrapText="1"/>
    </xf>
    <xf numFmtId="0" fontId="5" fillId="0" borderId="29" xfId="0" applyFont="1" applyBorder="1" applyAlignment="1">
      <alignment horizontal="center" wrapText="1"/>
    </xf>
    <xf numFmtId="0" fontId="5" fillId="0" borderId="32" xfId="0" applyFont="1" applyBorder="1" applyAlignment="1">
      <alignment horizontal="center" wrapText="1"/>
    </xf>
    <xf numFmtId="0" fontId="5" fillId="0" borderId="30" xfId="0" applyFont="1" applyBorder="1" applyAlignment="1">
      <alignment wrapText="1"/>
    </xf>
    <xf numFmtId="0" fontId="5" fillId="0" borderId="2" xfId="0" applyFont="1" applyBorder="1" applyAlignment="1">
      <alignment wrapText="1"/>
    </xf>
    <xf numFmtId="0" fontId="5" fillId="0" borderId="29" xfId="0" applyFont="1" applyBorder="1" applyAlignment="1">
      <alignment wrapText="1"/>
    </xf>
    <xf numFmtId="0" fontId="5" fillId="0" borderId="32" xfId="0" applyFont="1" applyBorder="1" applyAlignment="1">
      <alignment wrapText="1"/>
    </xf>
    <xf numFmtId="168" fontId="7" fillId="0" borderId="0" xfId="0" applyNumberFormat="1" applyFont="1" applyAlignment="1">
      <alignment horizontal="right" wrapText="1"/>
    </xf>
    <xf numFmtId="168" fontId="5" fillId="0" borderId="30" xfId="0" applyNumberFormat="1" applyFont="1" applyBorder="1" applyAlignment="1">
      <alignment horizontal="right" wrapText="1"/>
    </xf>
    <xf numFmtId="168" fontId="5" fillId="0" borderId="33" xfId="0" applyNumberFormat="1" applyFont="1" applyBorder="1" applyAlignment="1">
      <alignment horizontal="right" wrapText="1"/>
    </xf>
    <xf numFmtId="168" fontId="5" fillId="9" borderId="0" xfId="0" applyNumberFormat="1" applyFont="1" applyFill="1" applyAlignment="1">
      <alignment horizontal="right" wrapText="1"/>
    </xf>
    <xf numFmtId="167" fontId="7" fillId="0" borderId="0" xfId="0" applyNumberFormat="1" applyFont="1" applyAlignment="1">
      <alignment wrapText="1"/>
    </xf>
    <xf numFmtId="167" fontId="5" fillId="0" borderId="2" xfId="0" applyNumberFormat="1" applyFont="1" applyBorder="1" applyAlignment="1">
      <alignment horizontal="center" wrapText="1"/>
    </xf>
    <xf numFmtId="167" fontId="5" fillId="0" borderId="32" xfId="0" applyNumberFormat="1" applyFont="1" applyBorder="1" applyAlignment="1">
      <alignment horizontal="center" wrapText="1"/>
    </xf>
    <xf numFmtId="167" fontId="5" fillId="9" borderId="0" xfId="0" applyNumberFormat="1" applyFont="1" applyFill="1" applyAlignment="1">
      <alignment horizontal="center" wrapText="1"/>
    </xf>
    <xf numFmtId="164" fontId="5" fillId="0" borderId="30" xfId="2" applyNumberFormat="1" applyFont="1" applyBorder="1" applyAlignment="1">
      <alignment horizontal="center" wrapText="1"/>
    </xf>
    <xf numFmtId="164" fontId="5" fillId="0" borderId="33" xfId="2" applyNumberFormat="1" applyFont="1" applyBorder="1" applyAlignment="1">
      <alignment horizontal="center" wrapText="1"/>
    </xf>
    <xf numFmtId="164" fontId="5" fillId="9" borderId="0" xfId="2" applyNumberFormat="1" applyFont="1" applyFill="1" applyBorder="1" applyAlignment="1">
      <alignment horizontal="center" wrapText="1"/>
    </xf>
    <xf numFmtId="164" fontId="7" fillId="0" borderId="0" xfId="2" applyNumberFormat="1" applyFont="1" applyFill="1" applyBorder="1" applyAlignment="1">
      <alignment wrapText="1"/>
    </xf>
    <xf numFmtId="164" fontId="5" fillId="0" borderId="30" xfId="2" applyNumberFormat="1" applyFont="1" applyBorder="1" applyAlignment="1">
      <alignment wrapText="1"/>
    </xf>
    <xf numFmtId="164" fontId="5" fillId="0" borderId="33" xfId="2" applyNumberFormat="1" applyFont="1" applyBorder="1" applyAlignment="1">
      <alignment wrapText="1"/>
    </xf>
    <xf numFmtId="14" fontId="7" fillId="11" borderId="0" xfId="0" applyNumberFormat="1" applyFont="1" applyFill="1" applyAlignment="1">
      <alignment wrapText="1"/>
    </xf>
    <xf numFmtId="14" fontId="5" fillId="0" borderId="30" xfId="0" applyNumberFormat="1" applyFont="1" applyBorder="1" applyAlignment="1">
      <alignment horizontal="center" wrapText="1"/>
    </xf>
    <xf numFmtId="14" fontId="5" fillId="9" borderId="0" xfId="0" applyNumberFormat="1" applyFont="1" applyFill="1" applyAlignment="1">
      <alignment horizontal="center" wrapText="1"/>
    </xf>
    <xf numFmtId="14" fontId="7" fillId="0" borderId="0" xfId="0" applyNumberFormat="1" applyFont="1" applyAlignment="1">
      <alignment wrapText="1"/>
    </xf>
    <xf numFmtId="165" fontId="5" fillId="0" borderId="30" xfId="0" applyNumberFormat="1" applyFont="1" applyBorder="1" applyAlignment="1">
      <alignment wrapText="1"/>
    </xf>
    <xf numFmtId="165" fontId="5" fillId="0" borderId="1" xfId="0" applyNumberFormat="1" applyFont="1" applyBorder="1" applyAlignment="1">
      <alignment wrapText="1"/>
    </xf>
    <xf numFmtId="165" fontId="5" fillId="0" borderId="33" xfId="0" applyNumberFormat="1" applyFont="1" applyBorder="1" applyAlignment="1">
      <alignment wrapText="1"/>
    </xf>
    <xf numFmtId="0" fontId="19" fillId="0" borderId="1" xfId="0" applyFont="1" applyBorder="1" applyAlignment="1">
      <alignment wrapText="1"/>
    </xf>
    <xf numFmtId="0" fontId="5" fillId="8" borderId="1" xfId="0" applyFont="1" applyFill="1" applyBorder="1" applyAlignment="1">
      <alignment horizontal="left" wrapText="1"/>
    </xf>
    <xf numFmtId="0" fontId="5" fillId="8" borderId="1" xfId="0" applyFont="1" applyFill="1" applyBorder="1" applyAlignment="1">
      <alignment horizontal="center" wrapText="1"/>
    </xf>
    <xf numFmtId="0" fontId="5" fillId="0" borderId="1" xfId="0" quotePrefix="1" applyFont="1" applyBorder="1" applyAlignment="1">
      <alignment horizontal="center" wrapText="1"/>
    </xf>
    <xf numFmtId="164" fontId="5" fillId="8" borderId="1" xfId="2" applyNumberFormat="1" applyFont="1" applyFill="1" applyBorder="1" applyAlignment="1">
      <alignment horizontal="center" wrapText="1"/>
    </xf>
    <xf numFmtId="0" fontId="5" fillId="8" borderId="3" xfId="0" applyFont="1" applyFill="1" applyBorder="1" applyAlignment="1">
      <alignment horizontal="left" wrapText="1"/>
    </xf>
    <xf numFmtId="0" fontId="5" fillId="0" borderId="25" xfId="0" applyFont="1" applyBorder="1" applyAlignment="1">
      <alignment horizontal="left" wrapText="1"/>
    </xf>
    <xf numFmtId="0" fontId="5" fillId="0" borderId="25" xfId="0" applyFont="1" applyBorder="1" applyAlignment="1">
      <alignment horizontal="center" wrapText="1"/>
    </xf>
    <xf numFmtId="164" fontId="5" fillId="0" borderId="1" xfId="2" applyNumberFormat="1" applyFont="1" applyBorder="1" applyAlignment="1">
      <alignment horizontal="left"/>
    </xf>
    <xf numFmtId="0" fontId="12" fillId="3" borderId="36" xfId="0" applyFont="1" applyFill="1" applyBorder="1" applyAlignment="1">
      <alignment horizontal="center" vertical="center" wrapText="1" readingOrder="1"/>
    </xf>
    <xf numFmtId="0" fontId="12" fillId="3" borderId="35" xfId="0" applyFont="1" applyFill="1" applyBorder="1" applyAlignment="1">
      <alignment horizontal="center" vertical="center" wrapText="1" readingOrder="1"/>
    </xf>
    <xf numFmtId="0" fontId="11" fillId="3" borderId="21" xfId="0" applyFont="1" applyFill="1" applyBorder="1" applyAlignment="1">
      <alignment horizontal="center" vertical="center" wrapText="1" readingOrder="1"/>
    </xf>
    <xf numFmtId="2" fontId="5" fillId="0" borderId="0" xfId="0" applyNumberFormat="1" applyFont="1" applyAlignment="1">
      <alignment horizontal="left" wrapText="1"/>
    </xf>
    <xf numFmtId="164" fontId="20" fillId="0" borderId="0" xfId="2" applyNumberFormat="1" applyFont="1" applyAlignment="1">
      <alignment horizontal="right" wrapText="1"/>
    </xf>
    <xf numFmtId="164" fontId="5" fillId="0" borderId="0" xfId="2" applyNumberFormat="1" applyFont="1" applyAlignment="1">
      <alignment horizontal="right"/>
    </xf>
    <xf numFmtId="1" fontId="5" fillId="0" borderId="0" xfId="2" applyNumberFormat="1" applyFont="1" applyAlignment="1">
      <alignment horizontal="center"/>
    </xf>
    <xf numFmtId="1" fontId="5" fillId="0" borderId="0" xfId="2" applyNumberFormat="1" applyFont="1" applyFill="1" applyAlignment="1">
      <alignment horizontal="center"/>
    </xf>
    <xf numFmtId="166" fontId="5" fillId="0" borderId="0" xfId="2" applyNumberFormat="1" applyFont="1" applyBorder="1" applyAlignment="1">
      <alignment horizontal="right"/>
    </xf>
    <xf numFmtId="0" fontId="5" fillId="0" borderId="31" xfId="0" applyFont="1" applyBorder="1" applyAlignment="1">
      <alignment horizontal="left" vertical="center" wrapText="1"/>
    </xf>
    <xf numFmtId="2" fontId="5" fillId="0" borderId="0" xfId="2" applyNumberFormat="1" applyFont="1" applyAlignment="1">
      <alignment horizontal="right" wrapText="1"/>
    </xf>
    <xf numFmtId="0" fontId="2" fillId="0" borderId="0" xfId="0" applyFont="1" applyAlignment="1">
      <alignment horizontal="center" wrapText="1"/>
    </xf>
    <xf numFmtId="0" fontId="7" fillId="0" borderId="0" xfId="0" applyFont="1" applyAlignment="1">
      <alignment horizontal="left" vertical="center" wrapText="1"/>
    </xf>
    <xf numFmtId="1" fontId="7" fillId="0" borderId="0" xfId="0" applyNumberFormat="1" applyFont="1" applyAlignment="1">
      <alignment horizontal="right" wrapText="1"/>
    </xf>
    <xf numFmtId="164" fontId="5" fillId="0" borderId="0" xfId="2" applyNumberFormat="1" applyFont="1" applyFill="1" applyAlignment="1">
      <alignment horizontal="right" wrapText="1"/>
    </xf>
    <xf numFmtId="164" fontId="5" fillId="0" borderId="0" xfId="2" applyNumberFormat="1" applyFont="1" applyAlignment="1">
      <alignment horizontal="right" wrapText="1"/>
    </xf>
    <xf numFmtId="1" fontId="5" fillId="11" borderId="0" xfId="0" applyNumberFormat="1" applyFont="1" applyFill="1" applyAlignment="1">
      <alignment horizontal="right" wrapText="1"/>
    </xf>
    <xf numFmtId="1" fontId="5" fillId="0" borderId="30" xfId="0" applyNumberFormat="1" applyFont="1" applyBorder="1" applyAlignment="1">
      <alignment horizontal="right" wrapText="1"/>
    </xf>
    <xf numFmtId="164" fontId="5" fillId="0" borderId="30" xfId="2" applyNumberFormat="1" applyFont="1" applyFill="1" applyBorder="1" applyAlignment="1">
      <alignment horizontal="right"/>
    </xf>
    <xf numFmtId="164" fontId="5" fillId="0" borderId="30" xfId="2" applyNumberFormat="1" applyFont="1" applyBorder="1" applyAlignment="1">
      <alignment horizontal="right" wrapText="1"/>
    </xf>
    <xf numFmtId="164" fontId="7" fillId="0" borderId="0" xfId="2" applyNumberFormat="1" applyFont="1" applyFill="1" applyBorder="1" applyAlignment="1">
      <alignment horizontal="right" wrapText="1"/>
    </xf>
    <xf numFmtId="164" fontId="5" fillId="0" borderId="0" xfId="2" applyNumberFormat="1" applyFont="1" applyFill="1" applyBorder="1" applyAlignment="1">
      <alignment horizontal="right" wrapText="1"/>
    </xf>
    <xf numFmtId="0" fontId="5" fillId="0" borderId="0" xfId="0" applyFont="1" applyAlignment="1">
      <alignment horizontal="right"/>
    </xf>
    <xf numFmtId="164" fontId="5" fillId="11" borderId="0" xfId="2" applyNumberFormat="1" applyFont="1" applyFill="1" applyBorder="1" applyAlignment="1">
      <alignment horizontal="right" wrapText="1"/>
    </xf>
    <xf numFmtId="164" fontId="5" fillId="0" borderId="30" xfId="2" applyNumberFormat="1" applyFont="1" applyFill="1" applyBorder="1" applyAlignment="1">
      <alignment horizontal="right" wrapText="1"/>
    </xf>
    <xf numFmtId="164" fontId="5" fillId="0" borderId="30" xfId="2" applyNumberFormat="1" applyFont="1" applyBorder="1" applyAlignment="1">
      <alignment horizontal="right"/>
    </xf>
    <xf numFmtId="1" fontId="6" fillId="0" borderId="0" xfId="0" applyNumberFormat="1" applyFont="1" applyAlignment="1">
      <alignment horizontal="right"/>
    </xf>
    <xf numFmtId="2" fontId="5" fillId="0" borderId="0" xfId="2" applyNumberFormat="1" applyFont="1" applyFill="1" applyAlignment="1">
      <alignment horizontal="right" wrapText="1"/>
    </xf>
    <xf numFmtId="166" fontId="5" fillId="0" borderId="0" xfId="2" applyNumberFormat="1" applyFont="1" applyAlignment="1">
      <alignment horizontal="right" wrapText="1"/>
    </xf>
    <xf numFmtId="1" fontId="5" fillId="0" borderId="0" xfId="2" applyNumberFormat="1" applyFont="1" applyFill="1" applyAlignment="1">
      <alignment horizontal="left" wrapText="1"/>
    </xf>
    <xf numFmtId="0" fontId="0" fillId="0" borderId="0" xfId="0" applyAlignment="1">
      <alignment horizontal="center" wrapText="1"/>
    </xf>
    <xf numFmtId="0" fontId="0" fillId="0" borderId="0" xfId="0" applyAlignment="1">
      <alignment horizontal="center"/>
    </xf>
    <xf numFmtId="0" fontId="16" fillId="7" borderId="0" xfId="0" applyFont="1" applyFill="1" applyAlignment="1">
      <alignment horizontal="center"/>
    </xf>
    <xf numFmtId="0" fontId="16" fillId="5" borderId="0" xfId="0" applyFont="1" applyFill="1" applyAlignment="1">
      <alignment horizontal="center" wrapText="1"/>
    </xf>
    <xf numFmtId="1" fontId="5" fillId="0" borderId="0" xfId="2" applyNumberFormat="1" applyFont="1" applyAlignment="1">
      <alignment horizontal="center" wrapText="1"/>
    </xf>
    <xf numFmtId="1" fontId="5" fillId="0" borderId="1" xfId="2" applyNumberFormat="1" applyFont="1" applyBorder="1" applyAlignment="1">
      <alignment horizontal="center" wrapText="1"/>
    </xf>
    <xf numFmtId="0" fontId="2" fillId="13" borderId="40" xfId="0" applyFont="1" applyFill="1" applyBorder="1" applyAlignment="1">
      <alignment horizontal="left" wrapText="1"/>
    </xf>
    <xf numFmtId="0" fontId="2" fillId="14" borderId="40" xfId="0" applyFont="1" applyFill="1" applyBorder="1" applyAlignment="1">
      <alignment horizontal="left" wrapText="1"/>
    </xf>
    <xf numFmtId="0" fontId="0" fillId="15" borderId="37" xfId="0" applyFill="1" applyBorder="1" applyAlignment="1">
      <alignment horizontal="center" vertical="center"/>
    </xf>
    <xf numFmtId="0" fontId="2" fillId="14" borderId="40" xfId="0" applyFont="1" applyFill="1" applyBorder="1" applyAlignment="1">
      <alignment horizontal="right"/>
    </xf>
    <xf numFmtId="0" fontId="0" fillId="6" borderId="37" xfId="0" applyFill="1" applyBorder="1" applyAlignment="1">
      <alignment horizontal="center" vertical="center"/>
    </xf>
    <xf numFmtId="0" fontId="2" fillId="13" borderId="40" xfId="0" applyFont="1" applyFill="1" applyBorder="1" applyAlignment="1">
      <alignment horizontal="right" vertical="center"/>
    </xf>
    <xf numFmtId="0" fontId="0" fillId="0" borderId="46" xfId="0" applyBorder="1" applyAlignment="1">
      <alignment wrapText="1"/>
    </xf>
    <xf numFmtId="0" fontId="29" fillId="0" borderId="45" xfId="0" applyFont="1" applyBorder="1" applyAlignment="1">
      <alignment wrapText="1"/>
    </xf>
    <xf numFmtId="0" fontId="29" fillId="0" borderId="45" xfId="0" applyFont="1" applyBorder="1" applyAlignment="1">
      <alignment horizontal="left" wrapText="1"/>
    </xf>
    <xf numFmtId="0" fontId="0" fillId="0" borderId="45" xfId="0" applyBorder="1"/>
    <xf numFmtId="0" fontId="2" fillId="7" borderId="44" xfId="0" quotePrefix="1" applyFont="1" applyFill="1" applyBorder="1" applyAlignment="1">
      <alignment horizontal="center"/>
    </xf>
    <xf numFmtId="0" fontId="0" fillId="0" borderId="45" xfId="0" applyBorder="1" applyAlignment="1">
      <alignment wrapText="1"/>
    </xf>
    <xf numFmtId="0" fontId="0" fillId="0" borderId="45" xfId="0" applyBorder="1" applyAlignment="1">
      <alignment horizontal="left" wrapText="1"/>
    </xf>
    <xf numFmtId="0" fontId="5" fillId="0" borderId="0" xfId="0" quotePrefix="1" applyFont="1" applyAlignment="1">
      <alignment horizontal="left"/>
    </xf>
    <xf numFmtId="0" fontId="32" fillId="0" borderId="0" xfId="0" applyFont="1"/>
    <xf numFmtId="0" fontId="32" fillId="0" borderId="0" xfId="0" applyFont="1" applyAlignment="1">
      <alignment wrapText="1"/>
    </xf>
    <xf numFmtId="0" fontId="5" fillId="0" borderId="29" xfId="0" applyFont="1" applyBorder="1" applyAlignment="1">
      <alignment horizontal="left" wrapText="1"/>
    </xf>
    <xf numFmtId="164" fontId="5" fillId="0" borderId="0" xfId="2" applyNumberFormat="1" applyFont="1" applyFill="1" applyBorder="1" applyAlignment="1">
      <alignment horizontal="right"/>
    </xf>
    <xf numFmtId="0" fontId="0" fillId="4" borderId="21" xfId="0" applyFill="1" applyBorder="1" applyAlignment="1">
      <alignment horizontal="center" vertical="center" wrapText="1" readingOrder="1"/>
    </xf>
    <xf numFmtId="0" fontId="0" fillId="4" borderId="6" xfId="0" applyFill="1" applyBorder="1" applyAlignment="1">
      <alignment horizontal="center" vertical="center" wrapText="1" readingOrder="1"/>
    </xf>
    <xf numFmtId="0" fontId="33" fillId="0" borderId="0" xfId="0" applyFont="1" applyAlignment="1">
      <alignment wrapText="1"/>
    </xf>
    <xf numFmtId="0" fontId="29" fillId="0" borderId="0" xfId="0" applyFont="1" applyAlignment="1">
      <alignment wrapText="1"/>
    </xf>
    <xf numFmtId="165" fontId="5" fillId="0" borderId="0" xfId="0" quotePrefix="1" applyNumberFormat="1" applyFont="1" applyAlignment="1">
      <alignment horizontal="left" wrapText="1"/>
    </xf>
    <xf numFmtId="0" fontId="7" fillId="0" borderId="2" xfId="0" applyFont="1" applyBorder="1" applyAlignment="1">
      <alignment horizontal="left" wrapText="1"/>
    </xf>
    <xf numFmtId="1" fontId="5" fillId="0" borderId="1" xfId="2" applyNumberFormat="1" applyFont="1" applyFill="1" applyBorder="1" applyAlignment="1">
      <alignment horizontal="right"/>
    </xf>
    <xf numFmtId="0" fontId="5" fillId="0" borderId="48" xfId="0" applyFont="1" applyBorder="1" applyAlignment="1">
      <alignment horizontal="left" wrapText="1"/>
    </xf>
    <xf numFmtId="0" fontId="5" fillId="0" borderId="48" xfId="0" applyFont="1" applyBorder="1" applyAlignment="1">
      <alignment horizontal="center" wrapText="1"/>
    </xf>
    <xf numFmtId="164" fontId="5" fillId="0" borderId="0" xfId="2" applyNumberFormat="1" applyFont="1" applyFill="1" applyBorder="1" applyAlignment="1">
      <alignment horizontal="center"/>
    </xf>
    <xf numFmtId="0" fontId="5" fillId="0" borderId="48" xfId="0" applyFont="1" applyBorder="1" applyAlignment="1">
      <alignment horizontal="left"/>
    </xf>
    <xf numFmtId="14" fontId="5" fillId="0" borderId="48" xfId="0" applyNumberFormat="1" applyFont="1" applyBorder="1" applyAlignment="1">
      <alignment horizontal="center" wrapText="1"/>
    </xf>
    <xf numFmtId="1" fontId="5" fillId="0" borderId="0" xfId="2" applyNumberFormat="1" applyFont="1" applyFill="1" applyBorder="1" applyAlignment="1">
      <alignment horizontal="left" wrapText="1"/>
    </xf>
    <xf numFmtId="169" fontId="5" fillId="0" borderId="0" xfId="2" applyNumberFormat="1" applyFont="1" applyAlignment="1">
      <alignment horizontal="right" wrapText="1"/>
    </xf>
    <xf numFmtId="170" fontId="5" fillId="0" borderId="0" xfId="0" applyNumberFormat="1" applyFont="1" applyAlignment="1">
      <alignment horizontal="center" wrapText="1"/>
    </xf>
    <xf numFmtId="1" fontId="5" fillId="0" borderId="0" xfId="2" applyNumberFormat="1" applyFont="1" applyBorder="1" applyAlignment="1">
      <alignment horizontal="right" wrapText="1"/>
    </xf>
    <xf numFmtId="1" fontId="5" fillId="0" borderId="0" xfId="2" applyNumberFormat="1" applyFont="1" applyBorder="1" applyAlignment="1">
      <alignment horizontal="left" wrapText="1"/>
    </xf>
    <xf numFmtId="1" fontId="5" fillId="0" borderId="0" xfId="2" quotePrefix="1" applyNumberFormat="1" applyFont="1" applyBorder="1" applyAlignment="1">
      <alignment horizontal="right" wrapText="1"/>
    </xf>
    <xf numFmtId="1" fontId="5" fillId="0" borderId="0" xfId="2" applyNumberFormat="1" applyFont="1" applyFill="1" applyBorder="1" applyAlignment="1">
      <alignment horizontal="left"/>
    </xf>
    <xf numFmtId="1" fontId="5" fillId="0" borderId="0" xfId="2" applyNumberFormat="1" applyFont="1" applyFill="1" applyAlignment="1">
      <alignment horizontal="left"/>
    </xf>
    <xf numFmtId="1" fontId="5" fillId="0" borderId="0" xfId="2" applyNumberFormat="1" applyFont="1" applyFill="1" applyBorder="1" applyAlignment="1">
      <alignment horizontal="center" wrapText="1"/>
    </xf>
    <xf numFmtId="164" fontId="5" fillId="0" borderId="0" xfId="2" quotePrefix="1" applyNumberFormat="1" applyFont="1" applyFill="1" applyAlignment="1">
      <alignment horizontal="center"/>
    </xf>
    <xf numFmtId="164" fontId="5" fillId="0" borderId="0" xfId="2" applyNumberFormat="1" applyFont="1" applyBorder="1" applyAlignment="1">
      <alignment horizontal="left" wrapText="1"/>
    </xf>
    <xf numFmtId="164" fontId="6" fillId="0" borderId="0" xfId="2" applyNumberFormat="1" applyFont="1" applyFill="1" applyAlignment="1">
      <alignment wrapText="1"/>
    </xf>
    <xf numFmtId="1" fontId="5" fillId="0" borderId="0" xfId="2" applyNumberFormat="1" applyFont="1" applyFill="1" applyAlignment="1">
      <alignment horizontal="center" wrapText="1"/>
    </xf>
    <xf numFmtId="1" fontId="5" fillId="0" borderId="0" xfId="2" applyNumberFormat="1" applyFont="1" applyBorder="1" applyAlignment="1">
      <alignment horizontal="center" wrapText="1"/>
    </xf>
    <xf numFmtId="0" fontId="5" fillId="0" borderId="49" xfId="0" applyFont="1" applyBorder="1" applyAlignment="1">
      <alignment horizontal="left" wrapText="1"/>
    </xf>
    <xf numFmtId="0" fontId="5" fillId="0" borderId="1" xfId="1" applyFont="1" applyBorder="1" applyAlignment="1">
      <alignment horizontal="left" wrapText="1"/>
    </xf>
    <xf numFmtId="0" fontId="5" fillId="0" borderId="48" xfId="0" applyFont="1" applyBorder="1" applyAlignment="1">
      <alignment horizontal="center"/>
    </xf>
    <xf numFmtId="1" fontId="26" fillId="0" borderId="1" xfId="2" applyNumberFormat="1" applyFont="1" applyFill="1" applyBorder="1" applyAlignment="1">
      <alignment horizontal="right"/>
    </xf>
    <xf numFmtId="14" fontId="5" fillId="0" borderId="48" xfId="0" applyNumberFormat="1" applyFont="1" applyBorder="1" applyAlignment="1">
      <alignment horizontal="center"/>
    </xf>
    <xf numFmtId="171" fontId="5" fillId="0" borderId="1" xfId="2" applyNumberFormat="1" applyFont="1" applyBorder="1" applyAlignment="1">
      <alignment horizontal="right"/>
    </xf>
    <xf numFmtId="1" fontId="5" fillId="0" borderId="30" xfId="2" applyNumberFormat="1" applyFont="1" applyBorder="1" applyAlignment="1">
      <alignment horizontal="right" wrapText="1"/>
    </xf>
    <xf numFmtId="0" fontId="32" fillId="0" borderId="1" xfId="0" applyFont="1" applyBorder="1"/>
    <xf numFmtId="0" fontId="5" fillId="0" borderId="29" xfId="0" quotePrefix="1" applyFont="1" applyBorder="1" applyAlignment="1">
      <alignment horizontal="center" wrapText="1"/>
    </xf>
    <xf numFmtId="164" fontId="5" fillId="0" borderId="0" xfId="2" applyNumberFormat="1" applyFont="1" applyBorder="1" applyAlignment="1">
      <alignment wrapText="1"/>
    </xf>
    <xf numFmtId="0" fontId="5" fillId="0" borderId="23" xfId="0" applyFont="1" applyBorder="1" applyAlignment="1">
      <alignment wrapText="1"/>
    </xf>
    <xf numFmtId="0" fontId="7" fillId="0" borderId="30" xfId="0" applyFont="1" applyBorder="1" applyAlignment="1">
      <alignment wrapText="1"/>
    </xf>
    <xf numFmtId="0" fontId="7" fillId="0" borderId="2" xfId="0" applyFont="1" applyBorder="1" applyAlignment="1">
      <alignment wrapText="1"/>
    </xf>
    <xf numFmtId="168" fontId="5" fillId="0" borderId="23" xfId="0" applyNumberFormat="1" applyFont="1" applyBorder="1" applyAlignment="1">
      <alignment horizontal="right" wrapText="1"/>
    </xf>
    <xf numFmtId="167" fontId="5" fillId="0" borderId="23" xfId="0" applyNumberFormat="1" applyFont="1" applyBorder="1" applyAlignment="1">
      <alignment horizontal="center" wrapText="1"/>
    </xf>
    <xf numFmtId="164" fontId="5" fillId="0" borderId="23" xfId="2" applyNumberFormat="1" applyFont="1" applyBorder="1" applyAlignment="1">
      <alignment horizontal="center" wrapText="1"/>
    </xf>
    <xf numFmtId="164" fontId="5" fillId="0" borderId="33" xfId="2" applyNumberFormat="1" applyFont="1" applyFill="1" applyBorder="1" applyAlignment="1">
      <alignment horizontal="center" wrapText="1"/>
    </xf>
    <xf numFmtId="164" fontId="5" fillId="0" borderId="33" xfId="2" applyNumberFormat="1" applyFont="1" applyFill="1" applyBorder="1" applyAlignment="1">
      <alignment wrapText="1"/>
    </xf>
    <xf numFmtId="0" fontId="23" fillId="0" borderId="1" xfId="0" applyFont="1" applyBorder="1" applyAlignment="1">
      <alignment wrapText="1"/>
    </xf>
    <xf numFmtId="0" fontId="7" fillId="0" borderId="2" xfId="0" applyFont="1" applyBorder="1" applyAlignment="1">
      <alignment horizontal="center" wrapText="1"/>
    </xf>
    <xf numFmtId="14" fontId="5" fillId="0" borderId="23" xfId="0" applyNumberFormat="1" applyFont="1" applyBorder="1" applyAlignment="1">
      <alignment horizontal="center" wrapText="1"/>
    </xf>
    <xf numFmtId="14" fontId="7" fillId="0" borderId="30" xfId="0" applyNumberFormat="1" applyFont="1" applyBorder="1" applyAlignment="1">
      <alignment wrapText="1"/>
    </xf>
    <xf numFmtId="43" fontId="5" fillId="0" borderId="0" xfId="2" applyFont="1" applyFill="1" applyBorder="1" applyAlignment="1">
      <alignment horizontal="left" wrapText="1"/>
    </xf>
    <xf numFmtId="0" fontId="5" fillId="0" borderId="47" xfId="0" applyFont="1" applyBorder="1" applyAlignment="1">
      <alignment wrapText="1"/>
    </xf>
    <xf numFmtId="165" fontId="5" fillId="0" borderId="23" xfId="0" applyNumberFormat="1" applyFont="1" applyBorder="1" applyAlignment="1">
      <alignment wrapText="1"/>
    </xf>
    <xf numFmtId="164" fontId="5" fillId="0" borderId="0" xfId="2" applyNumberFormat="1" applyFont="1" applyBorder="1" applyAlignment="1">
      <alignment horizontal="left"/>
    </xf>
    <xf numFmtId="164" fontId="5" fillId="0" borderId="1" xfId="2" applyNumberFormat="1" applyFont="1" applyBorder="1" applyAlignment="1">
      <alignment horizontal="left" wrapText="1"/>
    </xf>
    <xf numFmtId="2" fontId="5" fillId="0" borderId="0" xfId="0" applyNumberFormat="1" applyFont="1" applyAlignment="1">
      <alignment horizontal="center" wrapText="1"/>
    </xf>
    <xf numFmtId="1" fontId="5" fillId="0" borderId="23" xfId="0" applyNumberFormat="1" applyFont="1" applyBorder="1" applyAlignment="1">
      <alignment horizontal="center" wrapText="1"/>
    </xf>
    <xf numFmtId="0" fontId="7" fillId="0" borderId="33" xfId="0" applyFont="1" applyBorder="1" applyAlignment="1">
      <alignment horizontal="center" wrapText="1"/>
    </xf>
    <xf numFmtId="0" fontId="7" fillId="0" borderId="33" xfId="0" applyFont="1" applyBorder="1" applyAlignment="1">
      <alignment wrapText="1"/>
    </xf>
    <xf numFmtId="0" fontId="7" fillId="0" borderId="32" xfId="0" applyFont="1" applyBorder="1" applyAlignment="1">
      <alignment wrapText="1"/>
    </xf>
    <xf numFmtId="168" fontId="5" fillId="0" borderId="0" xfId="0" quotePrefix="1" applyNumberFormat="1" applyFont="1" applyAlignment="1">
      <alignment horizontal="right" wrapText="1"/>
    </xf>
    <xf numFmtId="168" fontId="7" fillId="0" borderId="33" xfId="0" applyNumberFormat="1" applyFont="1" applyBorder="1" applyAlignment="1">
      <alignment horizontal="right" wrapText="1"/>
    </xf>
    <xf numFmtId="167" fontId="7" fillId="0" borderId="32" xfId="0" applyNumberFormat="1" applyFont="1" applyBorder="1" applyAlignment="1">
      <alignment wrapText="1"/>
    </xf>
    <xf numFmtId="164" fontId="7" fillId="0" borderId="33" xfId="2" applyNumberFormat="1" applyFont="1" applyFill="1" applyBorder="1" applyAlignment="1">
      <alignment horizontal="center" wrapText="1"/>
    </xf>
    <xf numFmtId="164" fontId="7" fillId="0" borderId="33" xfId="2" applyNumberFormat="1" applyFont="1" applyFill="1" applyBorder="1" applyAlignment="1">
      <alignment wrapText="1"/>
    </xf>
    <xf numFmtId="14" fontId="5" fillId="0" borderId="1" xfId="0" applyNumberFormat="1" applyFont="1" applyBorder="1" applyAlignment="1">
      <alignment wrapText="1"/>
    </xf>
    <xf numFmtId="166" fontId="5" fillId="0" borderId="0" xfId="2" applyNumberFormat="1" applyFont="1" applyAlignment="1">
      <alignment horizontal="right"/>
    </xf>
    <xf numFmtId="168" fontId="5" fillId="0" borderId="0" xfId="0" applyNumberFormat="1" applyFont="1" applyAlignment="1">
      <alignment horizontal="center"/>
    </xf>
    <xf numFmtId="0" fontId="36" fillId="0" borderId="0" xfId="1" applyFont="1" applyAlignment="1">
      <alignment horizontal="left"/>
    </xf>
    <xf numFmtId="49" fontId="5" fillId="0" borderId="0" xfId="0" applyNumberFormat="1" applyFont="1" applyAlignment="1">
      <alignment wrapText="1"/>
    </xf>
    <xf numFmtId="0" fontId="36" fillId="0" borderId="34" xfId="1" applyFont="1" applyFill="1" applyBorder="1" applyAlignment="1">
      <alignment horizontal="left" wrapText="1"/>
    </xf>
    <xf numFmtId="49" fontId="5" fillId="0" borderId="0" xfId="0" applyNumberFormat="1" applyFont="1" applyAlignment="1">
      <alignment horizontal="left"/>
    </xf>
    <xf numFmtId="0" fontId="7" fillId="0" borderId="49" xfId="0" applyFont="1" applyBorder="1" applyAlignment="1">
      <alignment horizontal="left" wrapText="1"/>
    </xf>
    <xf numFmtId="0" fontId="5" fillId="16" borderId="0" xfId="1" applyFont="1" applyFill="1" applyBorder="1" applyAlignment="1">
      <alignment horizontal="left" wrapText="1"/>
    </xf>
    <xf numFmtId="0" fontId="5" fillId="0" borderId="34" xfId="0" applyFont="1" applyBorder="1" applyAlignment="1">
      <alignment horizontal="left" wrapText="1"/>
    </xf>
    <xf numFmtId="0" fontId="5" fillId="0" borderId="0" xfId="1" applyFont="1" applyBorder="1" applyAlignment="1">
      <alignment horizontal="left" wrapText="1"/>
    </xf>
    <xf numFmtId="165" fontId="5" fillId="0" borderId="30" xfId="0" applyNumberFormat="1" applyFont="1" applyBorder="1" applyAlignment="1">
      <alignment horizontal="left" wrapText="1"/>
    </xf>
    <xf numFmtId="14" fontId="5" fillId="0" borderId="48" xfId="0" applyNumberFormat="1" applyFont="1" applyBorder="1" applyAlignment="1">
      <alignment horizontal="left" wrapText="1"/>
    </xf>
    <xf numFmtId="0" fontId="5" fillId="0" borderId="1" xfId="0" applyFont="1" applyBorder="1" applyAlignment="1">
      <alignment horizontal="left" vertical="center" wrapText="1"/>
    </xf>
    <xf numFmtId="0" fontId="23" fillId="0" borderId="48" xfId="0" applyFont="1" applyBorder="1" applyAlignment="1">
      <alignment wrapText="1"/>
    </xf>
    <xf numFmtId="166" fontId="5" fillId="0" borderId="0" xfId="2" applyNumberFormat="1" applyFont="1" applyFill="1" applyAlignment="1">
      <alignment horizontal="right" wrapText="1"/>
    </xf>
    <xf numFmtId="165" fontId="5" fillId="0" borderId="0" xfId="0" applyNumberFormat="1" applyFont="1" applyAlignment="1">
      <alignment horizontal="left" vertical="center" wrapText="1"/>
    </xf>
    <xf numFmtId="0" fontId="38" fillId="0" borderId="0" xfId="0" applyFont="1"/>
    <xf numFmtId="0" fontId="23" fillId="0" borderId="0" xfId="0" applyFont="1" applyAlignment="1">
      <alignment horizontal="center" wrapText="1"/>
    </xf>
    <xf numFmtId="166" fontId="5" fillId="0" borderId="0" xfId="0" applyNumberFormat="1" applyFont="1" applyAlignment="1">
      <alignment horizontal="center" wrapText="1"/>
    </xf>
    <xf numFmtId="164" fontId="0" fillId="0" borderId="0" xfId="2" applyNumberFormat="1" applyFont="1"/>
    <xf numFmtId="164" fontId="2" fillId="0" borderId="0" xfId="2" applyNumberFormat="1" applyFont="1" applyAlignment="1">
      <alignment horizontal="center" wrapText="1"/>
    </xf>
    <xf numFmtId="164" fontId="0" fillId="0" borderId="0" xfId="2" applyNumberFormat="1" applyFont="1" applyAlignment="1">
      <alignment wrapText="1"/>
    </xf>
    <xf numFmtId="0" fontId="7" fillId="0" borderId="1" xfId="0" applyFont="1" applyBorder="1" applyAlignment="1">
      <alignment horizontal="left" wrapText="1"/>
    </xf>
    <xf numFmtId="0" fontId="7" fillId="0" borderId="1" xfId="0" applyFont="1" applyBorder="1" applyAlignment="1">
      <alignment horizontal="right" wrapText="1"/>
    </xf>
    <xf numFmtId="165" fontId="5" fillId="0" borderId="0" xfId="2" applyNumberFormat="1" applyFont="1" applyFill="1" applyAlignment="1">
      <alignment horizontal="right"/>
    </xf>
    <xf numFmtId="0" fontId="9" fillId="2" borderId="13" xfId="0" applyFont="1" applyFill="1" applyBorder="1" applyAlignment="1">
      <alignment horizontal="left" vertical="center" wrapText="1" readingOrder="1"/>
    </xf>
    <xf numFmtId="0" fontId="9" fillId="2" borderId="18" xfId="0" applyFont="1" applyFill="1" applyBorder="1" applyAlignment="1">
      <alignment horizontal="left" vertical="center" wrapText="1" readingOrder="1"/>
    </xf>
    <xf numFmtId="0" fontId="9" fillId="2" borderId="14" xfId="0" applyFont="1" applyFill="1" applyBorder="1" applyAlignment="1">
      <alignment horizontal="center" vertical="center" wrapText="1" readingOrder="1"/>
    </xf>
    <xf numFmtId="0" fontId="9" fillId="2" borderId="15" xfId="0" applyFont="1" applyFill="1" applyBorder="1" applyAlignment="1">
      <alignment horizontal="center" vertical="center" wrapText="1" readingOrder="1"/>
    </xf>
    <xf numFmtId="0" fontId="9" fillId="2" borderId="16" xfId="0" applyFont="1" applyFill="1" applyBorder="1" applyAlignment="1">
      <alignment horizontal="center" vertical="center" wrapText="1" readingOrder="1"/>
    </xf>
    <xf numFmtId="0" fontId="9" fillId="2" borderId="17" xfId="0" applyFont="1" applyFill="1" applyBorder="1" applyAlignment="1">
      <alignment horizontal="center" vertical="center" wrapText="1" readingOrder="1"/>
    </xf>
    <xf numFmtId="0" fontId="0" fillId="0" borderId="0" xfId="0" applyAlignment="1">
      <alignment horizontal="left" wrapText="1"/>
    </xf>
    <xf numFmtId="0" fontId="29" fillId="0" borderId="39" xfId="0" applyFont="1" applyBorder="1" applyAlignment="1">
      <alignment horizontal="center" vertical="center" wrapText="1"/>
    </xf>
    <xf numFmtId="0" fontId="29" fillId="0" borderId="43" xfId="0" applyFont="1" applyBorder="1" applyAlignment="1">
      <alignment horizontal="center" vertical="center" wrapText="1"/>
    </xf>
    <xf numFmtId="0" fontId="30" fillId="0" borderId="40" xfId="0" applyFont="1" applyBorder="1" applyAlignment="1">
      <alignment horizontal="right" vertical="center" wrapText="1"/>
    </xf>
    <xf numFmtId="0" fontId="30" fillId="0" borderId="42" xfId="0" applyFont="1" applyBorder="1" applyAlignment="1">
      <alignment horizontal="right" vertical="center" wrapText="1"/>
    </xf>
    <xf numFmtId="0" fontId="15" fillId="7" borderId="38" xfId="0" applyFont="1" applyFill="1" applyBorder="1" applyAlignment="1">
      <alignment horizontal="center"/>
    </xf>
    <xf numFmtId="0" fontId="15" fillId="7" borderId="39" xfId="0" applyFont="1" applyFill="1" applyBorder="1" applyAlignment="1">
      <alignment horizontal="center"/>
    </xf>
    <xf numFmtId="0" fontId="2" fillId="0" borderId="0" xfId="0" applyFont="1" applyAlignment="1">
      <alignment horizontal="center" wrapText="1"/>
    </xf>
    <xf numFmtId="0" fontId="15" fillId="7" borderId="0" xfId="0" applyFont="1" applyFill="1" applyAlignment="1">
      <alignment horizontal="center" wrapText="1"/>
    </xf>
    <xf numFmtId="0" fontId="29" fillId="0" borderId="41" xfId="0" applyFont="1" applyBorder="1" applyAlignment="1">
      <alignment horizontal="center" vertical="center" wrapText="1"/>
    </xf>
    <xf numFmtId="0" fontId="30" fillId="0" borderId="40" xfId="0" applyFont="1" applyBorder="1" applyAlignment="1">
      <alignment horizontal="right" vertical="center"/>
    </xf>
    <xf numFmtId="0" fontId="30" fillId="0" borderId="42" xfId="0" applyFont="1" applyBorder="1" applyAlignment="1">
      <alignment horizontal="right" vertical="center"/>
    </xf>
    <xf numFmtId="0" fontId="15" fillId="5" borderId="38" xfId="0" applyFont="1" applyFill="1" applyBorder="1" applyAlignment="1">
      <alignment horizontal="center"/>
    </xf>
    <xf numFmtId="0" fontId="15" fillId="5" borderId="39" xfId="0" applyFont="1" applyFill="1" applyBorder="1" applyAlignment="1">
      <alignment horizontal="center"/>
    </xf>
    <xf numFmtId="0" fontId="15" fillId="5" borderId="0" xfId="0" applyFont="1" applyFill="1" applyAlignment="1">
      <alignment horizontal="center"/>
    </xf>
    <xf numFmtId="0" fontId="39" fillId="0" borderId="0" xfId="0" applyFont="1" applyAlignment="1">
      <alignment horizontal="left" wrapText="1"/>
    </xf>
    <xf numFmtId="0" fontId="20" fillId="0" borderId="1" xfId="0" applyFont="1" applyBorder="1" applyAlignment="1">
      <alignment horizontal="left" wrapText="1"/>
    </xf>
  </cellXfs>
  <cellStyles count="3">
    <cellStyle name="Comma" xfId="2" builtinId="3"/>
    <cellStyle name="Hyperlink" xfId="1" builtinId="8"/>
    <cellStyle name="Normal" xfId="0" builtinId="0"/>
  </cellStyles>
  <dxfs count="381">
    <dxf>
      <font>
        <b/>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auto="1"/>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7" formatCode="[&lt;=9999999]###\-####;\(###\)\ ###\-####"/>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8"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2" formatCode="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indent="0" justifyLastLine="0" shrinkToFit="0" readingOrder="0"/>
    </dxf>
    <dxf>
      <font>
        <b/>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2"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85F81BBF-5791-432C-8C09-187EC15AB6F2}"/>
  </tableStyles>
  <colors>
    <mruColors>
      <color rgb="FFCBD7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9" Type="http://schemas.openxmlformats.org/officeDocument/2006/relationships/customXml" Target="../customXml/item10.xml"/><Relationship Id="rId21" Type="http://schemas.openxmlformats.org/officeDocument/2006/relationships/externalLink" Target="externalLinks/externalLink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microsoft.com/office/2017/10/relationships/person" Target="persons/person.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externalLink" Target="externalLinks/externalLink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9525</xdr:colOff>
      <xdr:row>0</xdr:row>
      <xdr:rowOff>57149</xdr:rowOff>
    </xdr:from>
    <xdr:to>
      <xdr:col>22</xdr:col>
      <xdr:colOff>45230</xdr:colOff>
      <xdr:row>115</xdr:row>
      <xdr:rowOff>68416</xdr:rowOff>
    </xdr:to>
    <xdr:grpSp>
      <xdr:nvGrpSpPr>
        <xdr:cNvPr id="15" name="Group 14">
          <a:extLst>
            <a:ext uri="{FF2B5EF4-FFF2-40B4-BE49-F238E27FC236}">
              <a16:creationId xmlns:a16="http://schemas.microsoft.com/office/drawing/2014/main" id="{62E3E307-688A-49B7-0398-EA5D3C920152}"/>
            </a:ext>
          </a:extLst>
        </xdr:cNvPr>
        <xdr:cNvGrpSpPr/>
      </xdr:nvGrpSpPr>
      <xdr:grpSpPr>
        <a:xfrm>
          <a:off x="4721225" y="57149"/>
          <a:ext cx="10132205" cy="21918767"/>
          <a:chOff x="4010025" y="57149"/>
          <a:chExt cx="8608205" cy="21918767"/>
        </a:xfrm>
      </xdr:grpSpPr>
      <xdr:grpSp>
        <xdr:nvGrpSpPr>
          <xdr:cNvPr id="14" name="Group 13">
            <a:extLst>
              <a:ext uri="{FF2B5EF4-FFF2-40B4-BE49-F238E27FC236}">
                <a16:creationId xmlns:a16="http://schemas.microsoft.com/office/drawing/2014/main" id="{F213AD3D-669A-7FA9-0E13-A546C9E91462}"/>
              </a:ext>
            </a:extLst>
          </xdr:cNvPr>
          <xdr:cNvGrpSpPr/>
        </xdr:nvGrpSpPr>
        <xdr:grpSpPr>
          <a:xfrm>
            <a:off x="4067175" y="57149"/>
            <a:ext cx="8551055" cy="4695826"/>
            <a:chOff x="4333875" y="57149"/>
            <a:chExt cx="9122555" cy="4695826"/>
          </a:xfrm>
        </xdr:grpSpPr>
        <xdr:pic>
          <xdr:nvPicPr>
            <xdr:cNvPr id="2" name="Picture 1">
              <a:extLst>
                <a:ext uri="{FF2B5EF4-FFF2-40B4-BE49-F238E27FC236}">
                  <a16:creationId xmlns:a16="http://schemas.microsoft.com/office/drawing/2014/main" id="{1010ADF7-D688-902F-1A80-73336BAE9CAC}"/>
                </a:ext>
              </a:extLst>
            </xdr:cNvPr>
            <xdr:cNvPicPr>
              <a:picLocks noChangeAspect="1"/>
            </xdr:cNvPicPr>
          </xdr:nvPicPr>
          <xdr:blipFill>
            <a:blip xmlns:r="http://schemas.openxmlformats.org/officeDocument/2006/relationships" r:embed="rId1"/>
            <a:stretch>
              <a:fillRect/>
            </a:stretch>
          </xdr:blipFill>
          <xdr:spPr>
            <a:xfrm>
              <a:off x="4333875" y="57149"/>
              <a:ext cx="9122555" cy="4695826"/>
            </a:xfrm>
            <a:prstGeom prst="rect">
              <a:avLst/>
            </a:prstGeom>
            <a:ln w="28575">
              <a:solidFill>
                <a:sysClr val="windowText" lastClr="000000"/>
              </a:solidFill>
            </a:ln>
          </xdr:spPr>
        </xdr:pic>
        <xdr:sp macro="" textlink="">
          <xdr:nvSpPr>
            <xdr:cNvPr id="7" name="TextBox 6">
              <a:extLst>
                <a:ext uri="{FF2B5EF4-FFF2-40B4-BE49-F238E27FC236}">
                  <a16:creationId xmlns:a16="http://schemas.microsoft.com/office/drawing/2014/main" id="{38557460-B3D7-611C-2BC1-FA47CF9785F7}"/>
                </a:ext>
              </a:extLst>
            </xdr:cNvPr>
            <xdr:cNvSpPr txBox="1"/>
          </xdr:nvSpPr>
          <xdr:spPr>
            <a:xfrm>
              <a:off x="12592050" y="381000"/>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1</a:t>
              </a:r>
            </a:p>
          </xdr:txBody>
        </xdr:sp>
      </xdr:grpSp>
      <xdr:grpSp>
        <xdr:nvGrpSpPr>
          <xdr:cNvPr id="13" name="Group 12">
            <a:extLst>
              <a:ext uri="{FF2B5EF4-FFF2-40B4-BE49-F238E27FC236}">
                <a16:creationId xmlns:a16="http://schemas.microsoft.com/office/drawing/2014/main" id="{FAEF12F2-6DC0-B624-F616-930553314487}"/>
              </a:ext>
            </a:extLst>
          </xdr:cNvPr>
          <xdr:cNvGrpSpPr/>
        </xdr:nvGrpSpPr>
        <xdr:grpSpPr>
          <a:xfrm>
            <a:off x="4010025" y="5219699"/>
            <a:ext cx="8590638" cy="5210175"/>
            <a:chOff x="4276725" y="5219699"/>
            <a:chExt cx="9124038" cy="5210175"/>
          </a:xfrm>
        </xdr:grpSpPr>
        <xdr:pic>
          <xdr:nvPicPr>
            <xdr:cNvPr id="3" name="Picture 2">
              <a:extLst>
                <a:ext uri="{FF2B5EF4-FFF2-40B4-BE49-F238E27FC236}">
                  <a16:creationId xmlns:a16="http://schemas.microsoft.com/office/drawing/2014/main" id="{3A81BEFE-62ED-DD96-BDDC-06CCFF54E977}"/>
                </a:ext>
              </a:extLst>
            </xdr:cNvPr>
            <xdr:cNvPicPr>
              <a:picLocks noChangeAspect="1"/>
            </xdr:cNvPicPr>
          </xdr:nvPicPr>
          <xdr:blipFill>
            <a:blip xmlns:r="http://schemas.openxmlformats.org/officeDocument/2006/relationships" r:embed="rId2"/>
            <a:stretch>
              <a:fillRect/>
            </a:stretch>
          </xdr:blipFill>
          <xdr:spPr>
            <a:xfrm>
              <a:off x="4276725" y="5219699"/>
              <a:ext cx="9124038" cy="5210175"/>
            </a:xfrm>
            <a:prstGeom prst="rect">
              <a:avLst/>
            </a:prstGeom>
            <a:ln w="28575">
              <a:solidFill>
                <a:sysClr val="windowText" lastClr="000000"/>
              </a:solidFill>
            </a:ln>
          </xdr:spPr>
        </xdr:pic>
        <xdr:sp macro="" textlink="">
          <xdr:nvSpPr>
            <xdr:cNvPr id="8" name="TextBox 7">
              <a:extLst>
                <a:ext uri="{FF2B5EF4-FFF2-40B4-BE49-F238E27FC236}">
                  <a16:creationId xmlns:a16="http://schemas.microsoft.com/office/drawing/2014/main" id="{5C76B7A7-418E-4BEA-A35E-C8D89841C09A}"/>
                </a:ext>
              </a:extLst>
            </xdr:cNvPr>
            <xdr:cNvSpPr txBox="1"/>
          </xdr:nvSpPr>
          <xdr:spPr>
            <a:xfrm>
              <a:off x="12468225" y="539114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2</a:t>
              </a:r>
            </a:p>
          </xdr:txBody>
        </xdr:sp>
      </xdr:grpSp>
      <xdr:grpSp>
        <xdr:nvGrpSpPr>
          <xdr:cNvPr id="11" name="Group 10">
            <a:extLst>
              <a:ext uri="{FF2B5EF4-FFF2-40B4-BE49-F238E27FC236}">
                <a16:creationId xmlns:a16="http://schemas.microsoft.com/office/drawing/2014/main" id="{C9911EEC-BB19-7CD4-F1AB-2C517F19572B}"/>
              </a:ext>
            </a:extLst>
          </xdr:cNvPr>
          <xdr:cNvGrpSpPr/>
        </xdr:nvGrpSpPr>
        <xdr:grpSpPr>
          <a:xfrm>
            <a:off x="4029074" y="17030700"/>
            <a:ext cx="8562975" cy="4945216"/>
            <a:chOff x="4295774" y="17030700"/>
            <a:chExt cx="9134475" cy="4945216"/>
          </a:xfrm>
        </xdr:grpSpPr>
        <xdr:pic>
          <xdr:nvPicPr>
            <xdr:cNvPr id="6" name="Picture 5">
              <a:extLst>
                <a:ext uri="{FF2B5EF4-FFF2-40B4-BE49-F238E27FC236}">
                  <a16:creationId xmlns:a16="http://schemas.microsoft.com/office/drawing/2014/main" id="{2A5CF0DC-2087-45E4-06FC-24172988D157}"/>
                </a:ext>
              </a:extLst>
            </xdr:cNvPr>
            <xdr:cNvPicPr>
              <a:picLocks noChangeAspect="1"/>
            </xdr:cNvPicPr>
          </xdr:nvPicPr>
          <xdr:blipFill>
            <a:blip xmlns:r="http://schemas.openxmlformats.org/officeDocument/2006/relationships" r:embed="rId3"/>
            <a:stretch>
              <a:fillRect/>
            </a:stretch>
          </xdr:blipFill>
          <xdr:spPr>
            <a:xfrm>
              <a:off x="4295774" y="17030700"/>
              <a:ext cx="9134475" cy="4945216"/>
            </a:xfrm>
            <a:prstGeom prst="rect">
              <a:avLst/>
            </a:prstGeom>
            <a:ln w="28575">
              <a:solidFill>
                <a:sysClr val="windowText" lastClr="000000"/>
              </a:solidFill>
            </a:ln>
          </xdr:spPr>
        </xdr:pic>
        <xdr:sp macro="" textlink="">
          <xdr:nvSpPr>
            <xdr:cNvPr id="9" name="TextBox 8">
              <a:extLst>
                <a:ext uri="{FF2B5EF4-FFF2-40B4-BE49-F238E27FC236}">
                  <a16:creationId xmlns:a16="http://schemas.microsoft.com/office/drawing/2014/main" id="{67E0A91F-B143-48C5-825D-ECEA7B838914}"/>
                </a:ext>
              </a:extLst>
            </xdr:cNvPr>
            <xdr:cNvSpPr txBox="1"/>
          </xdr:nvSpPr>
          <xdr:spPr>
            <a:xfrm>
              <a:off x="12563475" y="17211674"/>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4</a:t>
              </a:r>
            </a:p>
          </xdr:txBody>
        </xdr:sp>
      </xdr:grpSp>
      <xdr:grpSp>
        <xdr:nvGrpSpPr>
          <xdr:cNvPr id="12" name="Group 11">
            <a:extLst>
              <a:ext uri="{FF2B5EF4-FFF2-40B4-BE49-F238E27FC236}">
                <a16:creationId xmlns:a16="http://schemas.microsoft.com/office/drawing/2014/main" id="{CD68EE4D-DA6C-7675-2AB3-868A9AB7524A}"/>
              </a:ext>
            </a:extLst>
          </xdr:cNvPr>
          <xdr:cNvGrpSpPr/>
        </xdr:nvGrpSpPr>
        <xdr:grpSpPr>
          <a:xfrm>
            <a:off x="4057650" y="11277600"/>
            <a:ext cx="8546576" cy="5314950"/>
            <a:chOff x="4324350" y="11277600"/>
            <a:chExt cx="9079976" cy="5314950"/>
          </a:xfrm>
        </xdr:grpSpPr>
        <xdr:pic>
          <xdr:nvPicPr>
            <xdr:cNvPr id="5" name="Picture 4">
              <a:extLst>
                <a:ext uri="{FF2B5EF4-FFF2-40B4-BE49-F238E27FC236}">
                  <a16:creationId xmlns:a16="http://schemas.microsoft.com/office/drawing/2014/main" id="{9719C871-052A-B2C6-6AC0-13982CCAE917}"/>
                </a:ext>
              </a:extLst>
            </xdr:cNvPr>
            <xdr:cNvPicPr>
              <a:picLocks noChangeAspect="1"/>
            </xdr:cNvPicPr>
          </xdr:nvPicPr>
          <xdr:blipFill>
            <a:blip xmlns:r="http://schemas.openxmlformats.org/officeDocument/2006/relationships" r:embed="rId4"/>
            <a:stretch>
              <a:fillRect/>
            </a:stretch>
          </xdr:blipFill>
          <xdr:spPr>
            <a:xfrm>
              <a:off x="4324350" y="11277600"/>
              <a:ext cx="9079976" cy="5314950"/>
            </a:xfrm>
            <a:prstGeom prst="rect">
              <a:avLst/>
            </a:prstGeom>
            <a:ln w="28575">
              <a:solidFill>
                <a:sysClr val="windowText" lastClr="000000"/>
              </a:solidFill>
            </a:ln>
          </xdr:spPr>
        </xdr:pic>
        <xdr:sp macro="" textlink="">
          <xdr:nvSpPr>
            <xdr:cNvPr id="10" name="TextBox 9">
              <a:extLst>
                <a:ext uri="{FF2B5EF4-FFF2-40B4-BE49-F238E27FC236}">
                  <a16:creationId xmlns:a16="http://schemas.microsoft.com/office/drawing/2014/main" id="{C41C4C8F-5049-43F8-8A5F-F2D8B18F7285}"/>
                </a:ext>
              </a:extLst>
            </xdr:cNvPr>
            <xdr:cNvSpPr txBox="1"/>
          </xdr:nvSpPr>
          <xdr:spPr>
            <a:xfrm>
              <a:off x="12830175" y="1150619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3</a:t>
              </a:r>
            </a:p>
          </xdr:txBody>
        </xdr:sp>
      </xdr:grp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putsche/Documents/NAATBatt/ReOrg%20NB%20Database%200908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putsche/Documents/NAATBatt/VP%20NB%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Table"/>
      <sheetName val="Search"/>
      <sheetName val="EOL Search"/>
      <sheetName val="RawMatl"/>
      <sheetName val="Battery Grade Materials"/>
      <sheetName val="Other Battery Comps Matls"/>
      <sheetName val="Electrodes and Cells"/>
      <sheetName val="ModPack"/>
      <sheetName val="EOL"/>
      <sheetName val="Equipment"/>
      <sheetName val="ServiceRepair"/>
      <sheetName val="RandD"/>
      <sheetName val="Modeling"/>
      <sheetName val="Distributors"/>
      <sheetName val="Terms"/>
      <sheetName val="NewLists"/>
      <sheetName val="Append1"/>
      <sheetName val="ReOrg NB Database 09082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ll"/>
      <sheetName val="Electrode"/>
      <sheetName val="Cells"/>
      <sheetName val="Other_Comp"/>
      <sheetName val="NewLists"/>
      <sheetName val="MODULE"/>
      <sheetName val="PACK"/>
      <sheetName val="EOL"/>
      <sheetName val="ServiceRepair"/>
      <sheetName val="RandD"/>
      <sheetName val="Modeling"/>
      <sheetName val="Lists"/>
      <sheetName val="References"/>
      <sheetName val="OldCell"/>
      <sheetName val="Shrirams List"/>
      <sheetName val="CELL Structure"/>
    </sheetNames>
    <sheetDataSet>
      <sheetData sheetId="0"/>
      <sheetData sheetId="1"/>
      <sheetData sheetId="2"/>
      <sheetData sheetId="3"/>
      <sheetData sheetId="4"/>
      <sheetData sheetId="5"/>
      <sheetData sheetId="6"/>
      <sheetData sheetId="7"/>
      <sheetData sheetId="8"/>
      <sheetData sheetId="9"/>
      <sheetData sheetId="10"/>
      <sheetData sheetId="11">
        <row r="2">
          <cell r="C2"/>
        </row>
        <row r="3">
          <cell r="C3" t="str">
            <v>Prismatic</v>
          </cell>
        </row>
        <row r="4">
          <cell r="C4" t="str">
            <v>Cylindrical</v>
          </cell>
        </row>
        <row r="5">
          <cell r="C5" t="str">
            <v>Pouch</v>
          </cell>
        </row>
      </sheetData>
      <sheetData sheetId="12"/>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Erik Witter" id="{2242E6D2-9A89-4E38-B824-344F5E1BC093}" userId="S::ewitter@nrel.gov::9452019e-e584-4d5c-913e-632a6b5ad2c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BABCA093-0B15-419A-896E-B720F11296F3}" autoFormatId="16" applyNumberFormats="0" applyBorderFormats="0" applyFontFormats="0" applyPatternFormats="0" applyAlignmentFormats="0" applyWidthHeightFormats="0">
  <queryTableRefresh nextId="33">
    <queryTableFields count="30">
      <queryTableField id="1" name="ID" tableColumnId="1"/>
      <queryTableField id="2" name="Status" tableColumnId="2"/>
      <queryTableField id="3" name="Supply Chain Segment" tableColumnId="3"/>
      <queryTableField id="4" name="Company" tableColumnId="4"/>
      <queryTableField id="5" name="NAATBatt Member" tableColumnId="5"/>
      <queryTableField id="6" name="Facility Name" tableColumnId="6"/>
      <queryTableField id="7" name="Product Type" tableColumnId="7"/>
      <queryTableField id="8" name="Product" tableColumnId="8"/>
      <queryTableField id="9" name="Facility or Company Website" tableColumnId="9"/>
      <queryTableField id="10" name="Facility Address" tableColumnId="10"/>
      <queryTableField id="11" name="Facility City" tableColumnId="11"/>
      <queryTableField id="12" name="Facility State or Province" tableColumnId="12"/>
      <queryTableField id="13" name="Facility Country" tableColumnId="13"/>
      <queryTableField id="14" name="Facility Zip" tableColumnId="14"/>
      <queryTableField id="15" name="Facility Phone" tableColumnId="15"/>
      <queryTableField id="16" name="Latitude" tableColumnId="16"/>
      <queryTableField id="17" name="Longitude" tableColumnId="17"/>
      <queryTableField id="18" name="Facility Workforce" tableColumnId="18"/>
      <queryTableField id="19" name="Production Capacity" tableColumnId="19"/>
      <queryTableField id="30" name="Production Units" tableColumnId="30"/>
      <queryTableField id="21" name="HQ Company" tableColumnId="21"/>
      <queryTableField id="22" name="HQ Website" tableColumnId="22"/>
      <queryTableField id="23" name="HQ City" tableColumnId="23"/>
      <queryTableField id="24" name="HQ State or Province" tableColumnId="24"/>
      <queryTableField id="25" name="HQ Country" tableColumnId="25"/>
      <queryTableField id="26" name="QC" tableColumnId="26"/>
      <queryTableField id="27" name="QC Date" tableColumnId="27"/>
      <queryTableField id="28" name="Sources" tableColumnId="28"/>
      <queryTableField id="29" name="Notes" tableColumnId="29"/>
      <queryTableField id="31" name="Supply  Chain Segment"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936F2F4-8333-4328-B2D3-5F48E62D2F01}" name="Append2" displayName="Append2" ref="A1:AD723" tableType="queryTable" totalsRowShown="0">
  <autoFilter ref="A1:AD723" xr:uid="{3936F2F4-8333-4328-B2D3-5F48E62D2F01}"/>
  <tableColumns count="30">
    <tableColumn id="1" xr3:uid="{C0CE4644-2EBC-4788-82BF-587F6A8F4D8F}" uniqueName="1" name="ID" queryTableFieldId="1"/>
    <tableColumn id="2" xr3:uid="{9593A791-33A6-4FFB-B0F3-1B3561E8DFCE}" uniqueName="2" name="Status" queryTableFieldId="2" dataDxfId="380"/>
    <tableColumn id="3" xr3:uid="{8F9EB1D0-9611-4ACD-8665-4AAFE109CB82}" uniqueName="3" name="Supply Chain Segment" queryTableFieldId="3" dataDxfId="379"/>
    <tableColumn id="4" xr3:uid="{8DFA7806-8B7E-43CF-98D7-074B91F5D330}" uniqueName="4" name="Company" queryTableFieldId="4" dataDxfId="378"/>
    <tableColumn id="5" xr3:uid="{4949A52C-9A3C-4735-8B3A-AB52BDFEB201}" uniqueName="5" name="NAATBatt Member" queryTableFieldId="5" dataDxfId="377"/>
    <tableColumn id="6" xr3:uid="{8B48F797-CEBB-4EBB-B654-F644EBFCDA01}" uniqueName="6" name="Facility Name" queryTableFieldId="6" dataDxfId="376"/>
    <tableColumn id="7" xr3:uid="{521DEAE6-5FDB-4DD5-BC92-E637AB989C1C}" uniqueName="7" name="Product Type" queryTableFieldId="7" dataDxfId="375"/>
    <tableColumn id="8" xr3:uid="{C05515D0-5B1B-49F9-A205-2B4C0DE57FB1}" uniqueName="8" name="Product" queryTableFieldId="8" dataDxfId="374"/>
    <tableColumn id="9" xr3:uid="{60684EA1-B1AC-4E46-AA4E-7A474AEB5822}" uniqueName="9" name="Facility or Company Website" queryTableFieldId="9" dataDxfId="373"/>
    <tableColumn id="10" xr3:uid="{2C456EA8-815B-4B8A-8D1E-F73872B4EDD4}" uniqueName="10" name="Facility Address" queryTableFieldId="10" dataDxfId="372"/>
    <tableColumn id="11" xr3:uid="{DCCBE198-F8FA-413C-91AD-752CCA8CBF35}" uniqueName="11" name="Facility City" queryTableFieldId="11" dataDxfId="371"/>
    <tableColumn id="12" xr3:uid="{C596B325-3E8A-449E-9473-9F44B4C16EE0}" uniqueName="12" name="Facility State or Province" queryTableFieldId="12" dataDxfId="370"/>
    <tableColumn id="13" xr3:uid="{EA5B25D0-7B20-47AD-AF83-504DEFA13923}" uniqueName="13" name="Facility Country" queryTableFieldId="13" dataDxfId="369"/>
    <tableColumn id="14" xr3:uid="{F199DE4B-A7F9-471D-97A5-1CADCA05F8EC}" uniqueName="14" name="Facility Zip" queryTableFieldId="14"/>
    <tableColumn id="15" xr3:uid="{4AA750BB-1827-4458-80E4-2AD242A3B8B7}" uniqueName="15" name="Facility Phone" queryTableFieldId="15"/>
    <tableColumn id="16" xr3:uid="{23EB478A-95B3-4A13-BCF2-9BCC2C353322}" uniqueName="16" name="Latitude" queryTableFieldId="16"/>
    <tableColumn id="17" xr3:uid="{E761C5F6-644B-4EDE-969D-43D12A9B938A}" uniqueName="17" name="Longitude" queryTableFieldId="17"/>
    <tableColumn id="18" xr3:uid="{F66360E0-4FEA-4F3E-8B84-08474F046960}" uniqueName="18" name="Facility Workforce" queryTableFieldId="18"/>
    <tableColumn id="19" xr3:uid="{1E1EBA70-638B-40FE-8D65-8FE91CE32320}" uniqueName="19" name="Production Capacity" queryTableFieldId="19"/>
    <tableColumn id="30" xr3:uid="{9809873A-4856-4E04-8337-DA4F1E3A1900}" uniqueName="30" name="Production Units" queryTableFieldId="30" dataDxfId="368"/>
    <tableColumn id="21" xr3:uid="{4D08DAEA-FFBC-4B8A-B2EB-9A4071A1F365}" uniqueName="21" name="HQ Company" queryTableFieldId="21" dataDxfId="367"/>
    <tableColumn id="22" xr3:uid="{977EFDA7-E2AA-48B2-AF0E-D83BB8D498B9}" uniqueName="22" name="HQ Website" queryTableFieldId="22" dataDxfId="366"/>
    <tableColumn id="23" xr3:uid="{BA1BFF7D-D7B6-4416-AD00-6DE695466429}" uniqueName="23" name="HQ City" queryTableFieldId="23" dataDxfId="365"/>
    <tableColumn id="24" xr3:uid="{04A07478-0C94-4E37-B3C3-04C289DD56C3}" uniqueName="24" name="HQ State or Province" queryTableFieldId="24" dataDxfId="364"/>
    <tableColumn id="25" xr3:uid="{C7114B69-8FCB-4EE7-A8E5-CCB77F4B149C}" uniqueName="25" name="HQ Country" queryTableFieldId="25" dataDxfId="363"/>
    <tableColumn id="26" xr3:uid="{66AC7D3E-8FA4-472D-BC73-B7886ED056FA}" uniqueName="26" name="QC" queryTableFieldId="26" dataDxfId="362"/>
    <tableColumn id="27" xr3:uid="{BF96B0E4-4774-4763-94A3-8E2347C21F21}" uniqueName="27" name="QC Date" queryTableFieldId="27"/>
    <tableColumn id="28" xr3:uid="{BCDD0FA4-F23A-49B4-8B28-EA640F9A3886}" uniqueName="28" name="Sources" queryTableFieldId="28" dataDxfId="361"/>
    <tableColumn id="29" xr3:uid="{A4507418-16B3-4A30-B77D-1137A399F85D}" uniqueName="29" name="Notes" queryTableFieldId="29" dataDxfId="360"/>
    <tableColumn id="31" xr3:uid="{9B24B6F4-CA6C-474E-B86E-64125D5269D4}" uniqueName="31" name="Supply  Chain Segment" queryTableFieldId="31" dataDxfId="35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05DC12-BDE4-43DD-B642-BEBE535407C3}" name="RawMatl" displayName="RawMatl" ref="A1:AC57" totalsRowShown="0" headerRowDxfId="358">
  <autoFilter ref="A1:AC57" xr:uid="{04A5C0F7-EC33-4754-84A5-98E4CB5FD256}"/>
  <sortState xmlns:xlrd2="http://schemas.microsoft.com/office/spreadsheetml/2017/richdata2" ref="A2:AC57">
    <sortCondition ref="D2:D57"/>
  </sortState>
  <tableColumns count="29">
    <tableColumn id="1" xr3:uid="{80A8C9AD-04FC-4DCA-8BAE-9E364133E642}" name="ID" dataDxfId="357"/>
    <tableColumn id="2" xr3:uid="{C6500413-1712-4CED-8E64-D264DF73A59E}" name="Status" dataDxfId="356"/>
    <tableColumn id="27" xr3:uid="{2FE88838-1945-4168-8357-29125C479500}" name="Supply Chain Segment" dataDxfId="2"/>
    <tableColumn id="3" xr3:uid="{E25AE20E-FDEB-4E24-A69B-617018CE853E}" name="Company" dataDxfId="0"/>
    <tableColumn id="26" xr3:uid="{EBA59C22-0194-4659-8B0E-31651F78FBEA}" name="NAATBatt Member" dataDxfId="1"/>
    <tableColumn id="4" xr3:uid="{00FBC3AE-B5EE-4FEA-AFFF-7EA2C0EE5268}" name="Facility Name" dataDxfId="355"/>
    <tableColumn id="6" xr3:uid="{2A358181-ED84-4263-AF15-2562C769998D}" name="Product Type" dataDxfId="354"/>
    <tableColumn id="7" xr3:uid="{8C03AC95-B492-49B4-8447-2ACB5D395DA7}" name="Product" dataDxfId="353"/>
    <tableColumn id="8" xr3:uid="{72F81ED0-97E8-4724-885B-2B73B7937E5E}" name="Facility or Company Website" dataDxfId="352"/>
    <tableColumn id="9" xr3:uid="{9D429F2A-01BE-420E-8AEA-EEE516368A31}" name="Facility Address" dataDxfId="351"/>
    <tableColumn id="10" xr3:uid="{F241AA53-0314-4F0B-9578-183EA9116765}" name="Facility City" dataDxfId="350"/>
    <tableColumn id="11" xr3:uid="{FC78AFDC-CFED-440F-978C-3F413E167CA9}" name="Facility State or Province" dataDxfId="349"/>
    <tableColumn id="12" xr3:uid="{A5949261-8165-4492-AE4E-4E34366AA637}" name="Facility Country" dataDxfId="348"/>
    <tableColumn id="13" xr3:uid="{FADBAC93-55F4-4566-BB5B-2DDE428618C7}" name="Facility Zip" dataDxfId="347"/>
    <tableColumn id="14" xr3:uid="{AD704563-0094-48C9-A468-69E220468622}" name="Facility Phone" dataDxfId="346"/>
    <tableColumn id="28" xr3:uid="{8968BC5A-5045-4A91-A5B1-B2C3C700CA4F}" name="Latitude" dataDxfId="345"/>
    <tableColumn id="29" xr3:uid="{C02E8E2B-640E-4F15-A4FD-A14A4A6052CB}" name="Longitude" dataDxfId="344"/>
    <tableColumn id="16" xr3:uid="{33C1C54E-107F-4B89-8319-D7AFC4A7F7F6}" name="Facility Workforce" dataDxfId="343" dataCellStyle="Comma"/>
    <tableColumn id="17" xr3:uid="{78042228-5429-40F6-87ED-4C2F98CC50CF}" name="Production Capacity" dataDxfId="342" dataCellStyle="Comma"/>
    <tableColumn id="18" xr3:uid="{753CAE47-D250-4D2A-842D-DD33436C8E6A}" name="Production Units" dataDxfId="341"/>
    <tableColumn id="19" xr3:uid="{70437DCA-3CA1-4FEE-AAA0-E84D4AD81518}" name="HQ Company" dataDxfId="340"/>
    <tableColumn id="20" xr3:uid="{8BC20163-372D-4862-B08F-7CD886F98C7F}" name="HQ Website" dataDxfId="339"/>
    <tableColumn id="21" xr3:uid="{938B441C-8D39-481D-A986-FA9A594F5AA7}" name="HQ City" dataDxfId="338"/>
    <tableColumn id="22" xr3:uid="{A0C4E3D6-149D-47A0-9E04-22BC610FA2A7}" name="HQ State or Province" dataDxfId="337"/>
    <tableColumn id="23" xr3:uid="{7015F627-7A3C-4F0B-B39A-5298902D8A38}" name="HQ Country" dataDxfId="336"/>
    <tableColumn id="5" xr3:uid="{F220FE80-270E-4E8C-B049-090087A226E5}" name="QC" dataDxfId="335"/>
    <tableColumn id="30" xr3:uid="{110632B9-7948-4C8A-B12D-6BB7A82797D8}" name="QC Date" dataDxfId="334"/>
    <tableColumn id="24" xr3:uid="{8828E4E7-722D-4013-AE27-C1286F1EB271}" name="Sources" dataDxfId="333"/>
    <tableColumn id="25" xr3:uid="{CBEFBA23-7DC7-4CFF-B2BA-FD3084DC1C93}" name="Notes" dataDxfId="33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8C9A24-1F18-41A0-A653-F353BA04B75F}" name="BGMatl" displayName="BGMatl" ref="A1:AC88" totalsRowShown="0" headerRowDxfId="331">
  <autoFilter ref="A1:AC88" xr:uid="{04A5C0F7-EC33-4754-84A5-98E4CB5FD256}"/>
  <sortState xmlns:xlrd2="http://schemas.microsoft.com/office/spreadsheetml/2017/richdata2" ref="A2:AC88">
    <sortCondition ref="D1:D88"/>
  </sortState>
  <tableColumns count="29">
    <tableColumn id="1" xr3:uid="{78A5E41A-334F-45D8-91AE-09A3D22B3C0E}" name="ID" dataDxfId="330"/>
    <tableColumn id="2" xr3:uid="{B7BB1F8C-921A-42E4-912C-5E2C77268C12}" name="Status" dataDxfId="329"/>
    <tableColumn id="27" xr3:uid="{92572C9A-861B-4E7A-90EF-29A653619B56}" name="Supply Chain Segment" dataDxfId="328"/>
    <tableColumn id="3" xr3:uid="{CDA28AEB-9044-4E70-BF51-91F10328BFE1}" name="Company" dataDxfId="327"/>
    <tableColumn id="26" xr3:uid="{F176D6AA-B978-483D-B8F0-58A6D88A1031}" name="NAATBatt Member" dataDxfId="326"/>
    <tableColumn id="4" xr3:uid="{271A4C7E-A07C-4A58-9117-68E8997EB9B3}" name="Facility Name" dataDxfId="325"/>
    <tableColumn id="6" xr3:uid="{7014B2FD-C91C-4065-AE64-572051258DC7}" name="Product Type" dataDxfId="324"/>
    <tableColumn id="7" xr3:uid="{DD1665BE-7CF6-4B15-ACF0-8C909DE474FE}" name="Product" dataDxfId="323"/>
    <tableColumn id="8" xr3:uid="{8B2E8C48-CD9E-4487-B097-DEDF2E485B42}" name="Facility or Company Website" dataDxfId="322"/>
    <tableColumn id="9" xr3:uid="{C4EC2786-CF7C-4B0C-95F8-8FBF4C6E6CF6}" name="Facility Address" dataDxfId="321"/>
    <tableColumn id="10" xr3:uid="{4C655994-47A3-4A4D-94A2-7D247895F4AA}" name="Facility City" dataDxfId="320"/>
    <tableColumn id="11" xr3:uid="{22D1BECC-ED9B-400F-8DAC-97BD21BE17CD}" name="Facility State or Province" dataDxfId="319"/>
    <tableColumn id="12" xr3:uid="{92F4E012-B7B1-4301-BEF9-EEBA4649A6F9}" name="Facility Country" dataDxfId="318"/>
    <tableColumn id="13" xr3:uid="{DD9257B6-7AAC-475E-ADAE-A0A45F889BAC}" name="Facility Zip" dataDxfId="317"/>
    <tableColumn id="14" xr3:uid="{3CD75AE7-7EEE-4B7A-B818-F58320819ABA}" name="Facility Phone" dataDxfId="316"/>
    <tableColumn id="28" xr3:uid="{B1F03A3D-75FC-4F86-8F2A-7A7CD28547C2}" name="Latitude" dataDxfId="315"/>
    <tableColumn id="29" xr3:uid="{BB87720C-5FA9-4A98-8A31-0FB6565A6FA0}" name="Longitude" dataDxfId="314"/>
    <tableColumn id="16" xr3:uid="{AF4243C0-EC98-4A01-8A30-FE9D7AEE7193}" name="Facility Workforce" dataDxfId="313" dataCellStyle="Comma"/>
    <tableColumn id="17" xr3:uid="{5E584D40-48BB-493D-9014-A6CC8EAF6875}" name="Production Capacity" dataDxfId="312" dataCellStyle="Comma"/>
    <tableColumn id="18" xr3:uid="{74935F5D-F789-4E0D-BCE1-6B9BAB557203}" name="Production Units" dataDxfId="311"/>
    <tableColumn id="19" xr3:uid="{6230A98C-1029-4FC0-AEAB-360D89DCECD5}" name="HQ Company" dataDxfId="310"/>
    <tableColumn id="20" xr3:uid="{AA3A6580-4AAE-4005-B261-26AB218A88D9}" name="HQ Website" dataDxfId="309"/>
    <tableColumn id="21" xr3:uid="{FB6164F5-12D6-4B00-9142-669013DA0E97}" name="HQ City" dataDxfId="308"/>
    <tableColumn id="22" xr3:uid="{1FD1DD90-0EE6-4F57-A770-27657090CF53}" name="HQ State or Province" dataDxfId="307"/>
    <tableColumn id="23" xr3:uid="{972ACA3D-447C-4560-A70D-44674CE5434D}" name="HQ Country" dataDxfId="306"/>
    <tableColumn id="5" xr3:uid="{F93C6B19-42F3-444E-8AFA-202BC16D2599}" name="QC" dataDxfId="305"/>
    <tableColumn id="30" xr3:uid="{D5350E87-79D4-4D68-B5B5-A2DCCDD32E9F}" name="QC Date" dataDxfId="304"/>
    <tableColumn id="24" xr3:uid="{7FFC8D99-5B9F-4F17-BC03-54FE454B4EBC}" name="Sources" dataDxfId="303"/>
    <tableColumn id="25" xr3:uid="{BF32A797-6664-48AD-97AC-2D996899D414}" name="Notes" dataDxfId="302"/>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5EB512-ABB5-40D7-B926-E6F1A588784A}" name="Other" displayName="Other" ref="A1:AC44" totalsRowShown="0" headerRowDxfId="301" dataDxfId="300">
  <autoFilter ref="A1:AC44" xr:uid="{04A5C0F7-EC33-4754-84A5-98E4CB5FD256}"/>
  <sortState xmlns:xlrd2="http://schemas.microsoft.com/office/spreadsheetml/2017/richdata2" ref="A2:AC44">
    <sortCondition ref="D1:D44"/>
  </sortState>
  <tableColumns count="29">
    <tableColumn id="1" xr3:uid="{94DDDDFF-F8D5-4EE3-8080-5293F1FD3EBC}" name="ID" dataDxfId="299"/>
    <tableColumn id="2" xr3:uid="{2CACF135-12F7-4B1E-896D-7C5A6EDEFFAC}" name="Status" dataDxfId="298"/>
    <tableColumn id="27" xr3:uid="{F5D32E1A-AE5F-479C-8319-50F23C2B7F85}" name="Supply Chain Segment" dataDxfId="297"/>
    <tableColumn id="3" xr3:uid="{7508C3E3-9D81-4294-AEFF-8839C66F0C18}" name="Company" dataDxfId="296"/>
    <tableColumn id="26" xr3:uid="{F46D2CFE-FCC2-475E-A98A-DF60FF8087CA}" name="NAATBatt Member" dataDxfId="295"/>
    <tableColumn id="4" xr3:uid="{6F257399-C142-4E2B-ACE7-EBAEE1404B12}" name="Facility Name" dataDxfId="294"/>
    <tableColumn id="6" xr3:uid="{3FF53CC4-2B4A-4118-AA6A-772C68E26BCE}" name="Product Type" dataDxfId="293"/>
    <tableColumn id="7" xr3:uid="{05BF67EC-87D5-4E03-8815-5EEBB81F8788}" name="Product" dataDxfId="292"/>
    <tableColumn id="8" xr3:uid="{CC7C5AA3-04A7-4166-8138-EFC5FA38CC28}" name="Facility or Company Website" dataDxfId="291"/>
    <tableColumn id="9" xr3:uid="{A18655FE-8A93-4BD4-8A25-594890B19E6B}" name="Facility Address" dataDxfId="290"/>
    <tableColumn id="10" xr3:uid="{BC2F3510-230F-45FF-B985-2AD16D5B2C8D}" name="Facility City" dataDxfId="289"/>
    <tableColumn id="11" xr3:uid="{1FBA1857-01B0-4FB2-9AB8-F20D86B057A1}" name="Facility State or Province" dataDxfId="288"/>
    <tableColumn id="12" xr3:uid="{14DC9F66-3958-46B8-9B3B-698FD20D9507}" name="Facility Country" dataDxfId="287"/>
    <tableColumn id="13" xr3:uid="{368410FF-5484-4369-83F3-342E1B4C88D4}" name="Facility Zip" dataDxfId="286"/>
    <tableColumn id="14" xr3:uid="{FE0C1BB8-C642-4244-A4EE-586A3D237CD3}" name="Facility Phone" dataDxfId="285"/>
    <tableColumn id="28" xr3:uid="{2E778207-8EF9-48D2-B052-40A0AEF31166}" name="Latitude" dataDxfId="284"/>
    <tableColumn id="29" xr3:uid="{0DFB2580-59CD-41B8-9F2E-488529632597}" name="Longitude" dataDxfId="283"/>
    <tableColumn id="16" xr3:uid="{25D85235-93CE-4A5F-803F-5BE5706443EB}" name="Facility Workforce" dataDxfId="282" dataCellStyle="Comma"/>
    <tableColumn id="17" xr3:uid="{B80BDED9-F37D-45EF-9F80-ED3D139FB243}" name="Production Capacity" dataDxfId="281" dataCellStyle="Comma"/>
    <tableColumn id="18" xr3:uid="{5F495116-EA26-4F00-B6D6-33B1FBE4C2CE}" name="Production Units" dataDxfId="280"/>
    <tableColumn id="19" xr3:uid="{F0EC044E-F975-44D6-9262-F0489AADE09F}" name="HQ Company" dataDxfId="279"/>
    <tableColumn id="20" xr3:uid="{36DD1665-302A-4008-912E-1D675B5440B9}" name="HQ Website" dataDxfId="278"/>
    <tableColumn id="21" xr3:uid="{DCADDA36-7384-4A8C-BACB-CCBD6600084B}" name="HQ City" dataDxfId="277"/>
    <tableColumn id="22" xr3:uid="{71BFFCF0-E048-44E6-8B2F-327E78C9A34F}" name="HQ State or Province" dataDxfId="276"/>
    <tableColumn id="23" xr3:uid="{9A1ED9BD-75B8-4E65-8384-7FE08C4CA3DB}" name="HQ Country" dataDxfId="275"/>
    <tableColumn id="5" xr3:uid="{C3EB9815-8600-4019-9F46-ADCE01A2ACCA}" name="QC" dataDxfId="274"/>
    <tableColumn id="30" xr3:uid="{4489AB1C-9F05-45D0-AE06-AB0AE620037C}" name="QC Date" dataDxfId="273"/>
    <tableColumn id="24" xr3:uid="{289253D1-0293-4F7F-8D04-83648D5A2DB0}" name="Sources" dataDxfId="272"/>
    <tableColumn id="25" xr3:uid="{548F5C84-6FFC-44CE-976F-598453675A53}" name="Notes" dataDxfId="271"/>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A6FD882-0C33-4B87-A993-64AEFED6096E}" name="Cells" displayName="Cells" ref="A1:AC94" totalsRowCount="1" headerRowDxfId="270" dataDxfId="269">
  <autoFilter ref="A1:AC93" xr:uid="{04A5C0F7-EC33-4754-84A5-98E4CB5FD256}"/>
  <sortState xmlns:xlrd2="http://schemas.microsoft.com/office/spreadsheetml/2017/richdata2" ref="A2:AC93">
    <sortCondition ref="D1:D93"/>
  </sortState>
  <tableColumns count="29">
    <tableColumn id="1" xr3:uid="{FEA1BA4C-CDC4-4FF4-BB93-D52547A5538E}" name="ID" dataDxfId="268" totalsRowDxfId="267"/>
    <tableColumn id="2" xr3:uid="{8C03C1E0-B094-4B49-85EF-4D86282611A5}" name="Status" dataDxfId="266" totalsRowDxfId="265"/>
    <tableColumn id="27" xr3:uid="{48585672-42D5-4D47-A05B-F6C9B2EAA9BD}" name="Supply Chain Segment" dataDxfId="264" totalsRowDxfId="263"/>
    <tableColumn id="3" xr3:uid="{9164B136-8164-4FE5-ADEA-C317F37B5834}" name="Company" dataDxfId="262" totalsRowDxfId="261"/>
    <tableColumn id="26" xr3:uid="{581085E7-A247-42C0-9B50-5549B1CD1A18}" name="NAATBatt Member" dataDxfId="260" totalsRowDxfId="259"/>
    <tableColumn id="4" xr3:uid="{F1D21BE7-6C1D-47DA-B719-45176BB892B0}" name="Facility Name" dataDxfId="258" totalsRowDxfId="257"/>
    <tableColumn id="6" xr3:uid="{49E6ACB0-73A3-4599-9CC0-2B63CAC523F3}" name="Product Type" dataDxfId="256" totalsRowDxfId="255"/>
    <tableColumn id="7" xr3:uid="{14B67283-D7B6-49EC-BB19-87DD579D719F}" name="Product" dataDxfId="254" totalsRowDxfId="253"/>
    <tableColumn id="8" xr3:uid="{89186D74-E59E-4DE8-B148-E149216DBC6D}" name="Facility or Company Website" dataDxfId="252" totalsRowDxfId="251"/>
    <tableColumn id="9" xr3:uid="{5A57D342-F886-48C8-923B-DC81CEB6B7F4}" name="Facility Address" dataDxfId="250" totalsRowDxfId="249"/>
    <tableColumn id="10" xr3:uid="{513C4FBE-7997-49D1-A790-525F09F31B69}" name="Facility City" dataDxfId="248" totalsRowDxfId="247"/>
    <tableColumn id="11" xr3:uid="{0E2ED030-01CF-480C-AB56-8897777A34C2}" name="Facility State or Province" dataDxfId="246" totalsRowDxfId="245"/>
    <tableColumn id="12" xr3:uid="{22037333-6E49-4BA4-9422-52694506F28F}" name="Facility Country" dataDxfId="244" totalsRowDxfId="243"/>
    <tableColumn id="13" xr3:uid="{4200E693-D59B-41F2-A239-197FDA97E153}" name="Facility Zip" dataDxfId="242" totalsRowDxfId="241"/>
    <tableColumn id="14" xr3:uid="{75D267A5-21A7-45F7-A6A8-6727D32BC4A5}" name="Facility Phone" dataDxfId="240" totalsRowDxfId="239"/>
    <tableColumn id="28" xr3:uid="{5B976A1A-B201-4560-B3D3-E0D57B3D3599}" name="Latitude" dataDxfId="238" totalsRowDxfId="237"/>
    <tableColumn id="29" xr3:uid="{267B7328-38B5-4FF6-BCED-11044001F83E}" name="Longitude" dataDxfId="236" totalsRowDxfId="235"/>
    <tableColumn id="16" xr3:uid="{394F4366-6E84-4EA6-BDCF-640B09F6669E}" name="Facility Workforce" dataDxfId="234" totalsRowDxfId="233" dataCellStyle="Comma"/>
    <tableColumn id="17" xr3:uid="{DAA5E69D-FC07-408E-8CED-1DBA52859D59}" name="Production Capacity" dataDxfId="232" totalsRowDxfId="231" dataCellStyle="Comma"/>
    <tableColumn id="18" xr3:uid="{F854FA67-C652-46E9-8B9A-72B130BFCE9C}" name="Production Units" dataDxfId="230" totalsRowDxfId="229"/>
    <tableColumn id="19" xr3:uid="{9E1065A0-9732-4391-A8C2-B8509B8CCCDF}" name="HQ Company" dataDxfId="228" totalsRowDxfId="227"/>
    <tableColumn id="20" xr3:uid="{6306EC28-D1F0-4588-8594-8E149AC797E7}" name="HQ Website" dataDxfId="226" totalsRowDxfId="225"/>
    <tableColumn id="21" xr3:uid="{786623C8-2361-4129-9A98-B04F6FA77AD1}" name="HQ City" dataDxfId="224" totalsRowDxfId="223"/>
    <tableColumn id="22" xr3:uid="{AB8DD187-A55B-4CAB-816C-5C9806C9DC4F}" name="HQ State or Province" dataDxfId="222" totalsRowDxfId="221"/>
    <tableColumn id="23" xr3:uid="{AB4C8B5D-F4AA-4A6C-AEB3-64EB6C516C99}" name="HQ Country" dataDxfId="220" totalsRowDxfId="219"/>
    <tableColumn id="5" xr3:uid="{CD403966-D7E5-49EA-A008-0B1B3310341A}" name="QC" dataDxfId="218" totalsRowDxfId="217"/>
    <tableColumn id="30" xr3:uid="{6C8CFAF0-D520-45E1-AD9E-F42B8D4F2F85}" name="QC Date" dataDxfId="216" totalsRowDxfId="215"/>
    <tableColumn id="24" xr3:uid="{12CEBC1F-588A-4B65-AACD-0F836725696C}" name="Sources" dataDxfId="214" totalsRowDxfId="213"/>
    <tableColumn id="25" xr3:uid="{86EBAA1B-6AD3-4C2E-A733-FFC2083563A4}" name="Notes" dataDxfId="212" totalsRowDxfId="211"/>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62F49A-75F1-4595-9E1E-DCE2DB33FF36}" name="PackMod" displayName="PackMod" ref="A1:AC155" totalsRowShown="0" headerRowDxfId="210" dataDxfId="209">
  <autoFilter ref="A1:AC155" xr:uid="{E162F49A-75F1-4595-9E1E-DCE2DB33FF36}"/>
  <sortState xmlns:xlrd2="http://schemas.microsoft.com/office/spreadsheetml/2017/richdata2" ref="A2:AC155">
    <sortCondition ref="D1:D155"/>
  </sortState>
  <tableColumns count="29">
    <tableColumn id="1" xr3:uid="{4FF35959-18A7-4D50-91CA-377DF43A2BDF}" name="ID" dataDxfId="208"/>
    <tableColumn id="2" xr3:uid="{0F7685A7-7622-43C3-8933-410341FC189C}" name="Status" dataDxfId="207"/>
    <tableColumn id="24" xr3:uid="{C9EB2876-3A63-4B49-A89F-C3749B0439A2}" name="Supply Chain Segment" dataDxfId="206"/>
    <tableColumn id="3" xr3:uid="{D737A0EA-8C39-4D9D-993E-E7E5C843C165}" name="Company" dataDxfId="205"/>
    <tableColumn id="23" xr3:uid="{B8C08B3F-5B8C-448F-B22A-3CA42006F420}" name="NAATBatt Member" dataDxfId="204"/>
    <tableColumn id="4" xr3:uid="{33BC5606-AB57-46E2-9048-1E001D0D37AC}" name="Facility Name" dataDxfId="203"/>
    <tableColumn id="32" xr3:uid="{599635AB-0774-4B1C-9FB4-42318F6289D6}" name="Product Type" dataDxfId="202"/>
    <tableColumn id="5" xr3:uid="{15B88666-ED68-427C-9E45-3F68AA4337D9}" name="Product" dataDxfId="201"/>
    <tableColumn id="7" xr3:uid="{7BD20155-B9EC-4D51-8460-CE3577D55531}" name="Facility or Company Website" dataDxfId="200"/>
    <tableColumn id="8" xr3:uid="{7E4E4A16-4DDC-44D7-B9D7-3D8A08EA4952}" name="Facility Address" dataDxfId="199"/>
    <tableColumn id="9" xr3:uid="{C759ABB5-8889-4B36-95AA-281611DDB7AE}" name="Facility City" dataDxfId="198"/>
    <tableColumn id="10" xr3:uid="{17CC2F2B-C7E9-464C-AE40-B1C7E2930BED}" name="Facility State or Province" dataDxfId="197"/>
    <tableColumn id="11" xr3:uid="{CE5DB8A0-50A5-45A9-B91D-7447DC303B29}" name="Facility Country" dataDxfId="196"/>
    <tableColumn id="12" xr3:uid="{582B3974-2706-4A77-92DF-E8A4FCEEA061}" name="Facility Zip" dataDxfId="195"/>
    <tableColumn id="14" xr3:uid="{E6C66A24-E14C-4CCD-BA4C-F518B89D5E87}" name="Facility Phone" dataDxfId="194"/>
    <tableColumn id="25" xr3:uid="{BBDC6315-D7AC-43EC-AFFB-46DD444DB70D}" name="Latitude" dataDxfId="193"/>
    <tableColumn id="26" xr3:uid="{04F6510B-1C4C-43F5-A825-8B6188B2AC53}" name="Longitude" dataDxfId="192"/>
    <tableColumn id="15" xr3:uid="{FFE02878-FEBC-4490-BA12-CE36E1FDAB2A}" name="Facility Workforce" dataDxfId="191"/>
    <tableColumn id="27" xr3:uid="{C4F94CF2-C838-4ED0-A862-F38C11F8C14F}" name="Production Capacity" dataDxfId="190" dataCellStyle="Comma"/>
    <tableColumn id="28" xr3:uid="{3BA192B7-A079-4093-B368-61414DC59059}" name="Production Units" dataDxfId="189"/>
    <tableColumn id="17" xr3:uid="{6C0157F1-9273-490D-870B-3C6D07AD770A}" name="HQ Company" dataDxfId="188"/>
    <tableColumn id="16" xr3:uid="{84B76EC9-C45F-4E21-A69D-7244C8AC5B27}" name="HQ Website" dataDxfId="187"/>
    <tableColumn id="18" xr3:uid="{0BEF10B5-71D0-4A92-A2A6-9FA0AA8693D0}" name="HQ City" dataDxfId="186"/>
    <tableColumn id="19" xr3:uid="{A76F4BAD-D082-4CF3-8A30-871A05B4753D}" name="HQ State or Province" dataDxfId="185"/>
    <tableColumn id="20" xr3:uid="{F6659238-9A36-4065-8958-B95C1D066A5C}" name="HQ Country" dataDxfId="184"/>
    <tableColumn id="29" xr3:uid="{FE66C5A5-6CF1-40FA-BB5A-307C73360C96}" name="QC" dataDxfId="183"/>
    <tableColumn id="30" xr3:uid="{C5F5C424-E20C-46C9-83A8-FC06CBE59368}" name="QC Date" dataDxfId="182"/>
    <tableColumn id="21" xr3:uid="{5937195E-3878-42A0-B7C9-29144B2014FA}" name="Sources" dataDxfId="181"/>
    <tableColumn id="22" xr3:uid="{93C205B4-13CE-4699-9157-4E726A412B62}" name="Notes" dataDxfId="18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5B3DFBD-98A8-4242-A9C0-879BE4042BCC}" name="EOL_Tbl" displayName="EOL_Tbl" ref="A1:AE71" totalsRowShown="0" headerRowDxfId="179" dataDxfId="178">
  <autoFilter ref="A1:AE71" xr:uid="{AABE0436-461A-4C2A-81D3-83C0E20D4E02}"/>
  <sortState xmlns:xlrd2="http://schemas.microsoft.com/office/spreadsheetml/2017/richdata2" ref="A2:AE71">
    <sortCondition ref="D1:D71"/>
  </sortState>
  <tableColumns count="31">
    <tableColumn id="1" xr3:uid="{9A5180F2-A531-4A1D-81B6-EC7B7A885DFE}" name="ID" dataDxfId="177"/>
    <tableColumn id="23" xr3:uid="{A3683A11-4BC4-4897-8F6F-FD9FE1045CB8}" name="Status" dataDxfId="176"/>
    <tableColumn id="25" xr3:uid="{D49228D8-8C95-449D-A2CE-A2407F715A78}" name="Supply Chain Segment" dataDxfId="175"/>
    <tableColumn id="29" xr3:uid="{A6539525-E809-40A9-A697-1686464B7E19}" name="Company" dataDxfId="174"/>
    <tableColumn id="24" xr3:uid="{26F3506D-2B1E-4232-8E2F-D81384B554DA}" name="NAATBatt Member" dataDxfId="173"/>
    <tableColumn id="6" xr3:uid="{A2E07438-7AC5-4191-8E79-CE7A71F7ABCB}" name="Facility Name" dataDxfId="172"/>
    <tableColumn id="16" xr3:uid="{ECB1C22F-247E-4069-A138-BFFBAD2C1A4E}" name="Facility Type" dataDxfId="171"/>
    <tableColumn id="33" xr3:uid="{7B109CB2-6F38-452C-BD91-D0A2748AE6DE}" name="Chemistries" dataDxfId="170"/>
    <tableColumn id="17" xr3:uid="{37CC36DF-45E4-4877-B0B3-49A41E2BE78D}" name="Feedstock" dataDxfId="169"/>
    <tableColumn id="18" xr3:uid="{67BD8626-BF92-4330-A53C-B0FF32202CCE}" name="Product" dataDxfId="168"/>
    <tableColumn id="15" xr3:uid="{7BB74746-E794-4D6F-89BB-BEE416D9405B}" name="Facility or Company Website" dataDxfId="167"/>
    <tableColumn id="7" xr3:uid="{C03D66B7-CF6E-414D-8B7E-87F0BB170BAC}" name="Facility Address" dataDxfId="166"/>
    <tableColumn id="8" xr3:uid="{A4CBFB9C-4057-4B9A-8427-863BB60834BA}" name="Facility City" dataDxfId="165"/>
    <tableColumn id="9" xr3:uid="{81FDC344-7312-40A0-8BBC-AC191789716B}" name="Facility State or Province" dataDxfId="164"/>
    <tableColumn id="10" xr3:uid="{D4666343-4970-4CA1-A3E5-68C3BFCE08C2}" name="Facility Country" dataDxfId="163"/>
    <tableColumn id="11" xr3:uid="{B316A979-9BDB-454A-A465-8CAD0FCB52EE}" name="Facility Zip" dataDxfId="162"/>
    <tableColumn id="13" xr3:uid="{86738C35-4C4B-428C-9AAA-8520E1AA580B}" name="Facility Phone" dataDxfId="161"/>
    <tableColumn id="14" xr3:uid="{9664424C-20B8-4B0A-BA31-5F5469E3B381}" name="Facility Workforce" dataDxfId="160" dataCellStyle="Comma"/>
    <tableColumn id="19" xr3:uid="{06578041-06DC-4F52-BB26-94EC8C40FCBB}" name="Capacity" dataDxfId="159" dataCellStyle="Comma"/>
    <tableColumn id="20" xr3:uid="{9FDAAB8A-F5DF-406D-8556-5481F9F2038E}" name="Capacity Units" dataDxfId="158"/>
    <tableColumn id="28" xr3:uid="{4B756008-0F51-427B-A7A6-4F670756EC30}" name="HQ Website" dataDxfId="157"/>
    <tableColumn id="2" xr3:uid="{C4D6CF0C-683E-4914-9161-D8069692DA4C}" name="HQ Company" dataDxfId="156"/>
    <tableColumn id="3" xr3:uid="{37B7CD36-CC52-4619-94D1-DE94519127D9}" name="HQ City" dataDxfId="155"/>
    <tableColumn id="4" xr3:uid="{88623432-D358-434D-A035-8823C69DCFA6}" name="HQ State or Province" dataDxfId="154"/>
    <tableColumn id="5" xr3:uid="{02BE3C99-D0C9-411D-AC50-6E749ADA64A4}" name="HQ Country" dataDxfId="153"/>
    <tableColumn id="30" xr3:uid="{2885A1DF-AFED-48B1-8C09-84AC6C1D8EF7}" name="QC" dataDxfId="152"/>
    <tableColumn id="31" xr3:uid="{BAA3C19F-D1E0-4718-8639-B266F43C6DF5}" name="QC Date" dataDxfId="151"/>
    <tableColumn id="21" xr3:uid="{92B4F592-F91F-4864-B189-1B7AB03CDD81}" name="Sources" dataDxfId="150"/>
    <tableColumn id="22" xr3:uid="{549A2CF5-D703-4135-8488-782A5931222D}" name="Notes" dataDxfId="149"/>
    <tableColumn id="26" xr3:uid="{69CBE723-5927-48D6-9ED7-F9FE42B7FC82}" name="Latitude" dataDxfId="148"/>
    <tableColumn id="27" xr3:uid="{4FE01A98-73D0-4291-AFC2-4D606CAB5E9A}" name="Longitude" dataDxfId="1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BEDBA2-C3AC-4F78-B1EE-245E8D24FB17}" name="Equip" displayName="Equip" ref="A1:AC78" totalsRowShown="0" headerRowDxfId="146" dataDxfId="145">
  <autoFilter ref="A1:AC78" xr:uid="{04A5C0F7-EC33-4754-84A5-98E4CB5FD256}"/>
  <sortState xmlns:xlrd2="http://schemas.microsoft.com/office/spreadsheetml/2017/richdata2" ref="A2:AC78">
    <sortCondition ref="D1:D78"/>
  </sortState>
  <tableColumns count="29">
    <tableColumn id="1" xr3:uid="{9E915252-9A1F-4957-9454-E6006A266445}" name="ID" dataDxfId="144"/>
    <tableColumn id="2" xr3:uid="{315827F6-0731-41B0-91A0-61FD03EEF1A2}" name="Status" dataDxfId="143"/>
    <tableColumn id="27" xr3:uid="{1F2912DF-53FA-4F6B-8C2F-03599536FCE0}" name="Supply Chain Segment" dataDxfId="142"/>
    <tableColumn id="3" xr3:uid="{47E12D0E-D54F-40E3-9224-AB1905B4D3CC}" name="Company" dataDxfId="141"/>
    <tableColumn id="26" xr3:uid="{80643D72-87C5-404A-B34A-0265083765AE}" name="NAATBatt Member" dataDxfId="140"/>
    <tableColumn id="4" xr3:uid="{7BBAED09-80EE-4000-AEFC-5AA91A939B97}" name="Facility Name" dataDxfId="139"/>
    <tableColumn id="6" xr3:uid="{3992F450-067F-4FE6-95AF-2260E0655994}" name="Product Type" dataDxfId="138"/>
    <tableColumn id="7" xr3:uid="{4F396938-2A8F-4FC1-A762-F226850A8CFD}" name="Product" dataDxfId="137"/>
    <tableColumn id="8" xr3:uid="{2D768841-E958-44D1-BE97-83A0D49E43C0}" name="Facility or Company Website" dataDxfId="136"/>
    <tableColumn id="9" xr3:uid="{67310B8F-F9A3-4F8C-84B9-1CE9884C84D6}" name="Facility Address" dataDxfId="135"/>
    <tableColumn id="10" xr3:uid="{0A7FC2B3-A86A-47AD-B008-F7A06CD6573E}" name="Facility City" dataDxfId="134"/>
    <tableColumn id="11" xr3:uid="{8CB62005-6E67-4495-9AA5-8B7C37F7D272}" name="Facility State or Province" dataDxfId="133"/>
    <tableColumn id="12" xr3:uid="{FB947B08-03BC-4714-BA53-2A4AE248C4F0}" name="Facility Country" dataDxfId="132"/>
    <tableColumn id="13" xr3:uid="{AD7698BA-5BA1-4F03-B85A-C548B018A742}" name="Facility Zip" dataDxfId="131"/>
    <tableColumn id="14" xr3:uid="{0F794AAA-44A7-43FE-9CEE-D4581389B4E0}" name="Facility Phone" dataDxfId="130"/>
    <tableColumn id="28" xr3:uid="{EF1A25B0-B7B9-44DA-9048-CD1BA7871C59}" name="Latitude" dataDxfId="129"/>
    <tableColumn id="29" xr3:uid="{EB73A344-5BF7-4DB9-9783-87A6CF5C0165}" name="Longitude" dataDxfId="128"/>
    <tableColumn id="16" xr3:uid="{4C21B526-A58F-4964-A49F-EEE5F06D9480}" name="Facility Workforce" dataDxfId="127" dataCellStyle="Comma"/>
    <tableColumn id="17" xr3:uid="{3AF22D59-A18F-46D6-BF66-6DE5C7103533}" name="Production Capacity" dataDxfId="126" dataCellStyle="Comma"/>
    <tableColumn id="18" xr3:uid="{8B1B8E6A-500D-4E57-80A1-C5C146EB648E}" name="Production Units" dataDxfId="125"/>
    <tableColumn id="19" xr3:uid="{FC7D8772-B500-49D4-A15F-99F1E16BC6D3}" name="HQ Company" dataDxfId="124"/>
    <tableColumn id="20" xr3:uid="{74FAC490-C897-44AD-A49E-4D6712DCAD54}" name="HQ Website" dataDxfId="123"/>
    <tableColumn id="21" xr3:uid="{E51B5729-E522-4D31-A7D1-790A3EEFC0F8}" name="HQ City" dataDxfId="122"/>
    <tableColumn id="22" xr3:uid="{B088FE15-BB0B-4229-874D-91043E51679C}" name="HQ State or Province" dataDxfId="121"/>
    <tableColumn id="23" xr3:uid="{D24081C9-A4A9-454A-B764-6DD370D051FD}" name="HQ Country" dataDxfId="120"/>
    <tableColumn id="5" xr3:uid="{0EC4C6C1-17FB-4A56-B295-6E6513A3A771}" name="QC" dataDxfId="119"/>
    <tableColumn id="30" xr3:uid="{6161773A-B0B7-43CC-BBD3-7D93E2F9C520}" name="QC Date" dataDxfId="118"/>
    <tableColumn id="24" xr3:uid="{B690B9AC-CC0C-4E76-86BF-F57ED075A995}" name="Sources" dataDxfId="117"/>
    <tableColumn id="25" xr3:uid="{F24AD000-AF54-4788-A09F-39F0744EDDA9}" name="Notes" dataDxfId="116"/>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0B77D38-11E7-4472-A990-21E15A97A821}" name="Service" displayName="Service" ref="A1:Z81" totalsRowShown="0" headerRowDxfId="115" dataDxfId="114">
  <autoFilter ref="A1:Z81" xr:uid="{40B77D38-11E7-4472-A990-21E15A97A821}"/>
  <sortState xmlns:xlrd2="http://schemas.microsoft.com/office/spreadsheetml/2017/richdata2" ref="A2:Z81">
    <sortCondition ref="D1:D81"/>
  </sortState>
  <tableColumns count="26">
    <tableColumn id="1" xr3:uid="{44A8B3D2-44AC-462D-92C8-65BF66B2182C}" name="ID" dataDxfId="113"/>
    <tableColumn id="22" xr3:uid="{F5597960-6387-44F0-B44D-28785ABBC282}" name="Status" dataDxfId="112"/>
    <tableColumn id="19" xr3:uid="{D2A12A62-AD58-4783-8B75-18AEA8DBB0FC}" name="Supply Chain Segment" dataDxfId="111"/>
    <tableColumn id="2" xr3:uid="{A2B9171D-4F5B-4D27-947B-5434F5B6A2ED}" name="Company" dataDxfId="110"/>
    <tableColumn id="18" xr3:uid="{D4550D5F-9812-45BA-AC23-BFED235E8F11}" name="NAATBatt Member" dataDxfId="109"/>
    <tableColumn id="28" xr3:uid="{344F153E-0104-4EB1-9EF6-653B6E38BC42}" name="Product Type" dataDxfId="108"/>
    <tableColumn id="3" xr3:uid="{2A64EDA6-D270-4CBE-B394-6663FBCAEFD5}" name="Product" dataDxfId="107"/>
    <tableColumn id="29" xr3:uid="{E94BC6DB-67F4-495E-B333-1EC2DA3122AA}" name="Facility or Company Website" dataDxfId="106"/>
    <tableColumn id="4" xr3:uid="{CDE22419-18B0-43B5-9B3D-EC02640CCA42}" name="Facility Address" dataDxfId="105"/>
    <tableColumn id="5" xr3:uid="{1405B256-DC3F-4DFF-BCB5-CC7C08A67A96}" name="Facility City" dataDxfId="104"/>
    <tableColumn id="6" xr3:uid="{DBD8E629-E0DA-48B0-8ED4-32F6BD2FBF9F}" name="Facility State or Province" dataDxfId="103"/>
    <tableColumn id="7" xr3:uid="{B468D35C-6A75-4408-A19D-3800ED094244}" name="Facility Country" dataDxfId="102"/>
    <tableColumn id="8" xr3:uid="{D93714F5-4AF2-4462-B7BB-AEFF9FF29C3F}" name="Facility Zip" dataDxfId="101"/>
    <tableColumn id="10" xr3:uid="{C3CC01D8-E4B3-4465-A26F-9AC240BCED4B}" name="Facility Phone" dataDxfId="100"/>
    <tableColumn id="20" xr3:uid="{A4160AC3-1A3D-4414-84B9-1BCBE826973F}" name="Latitude" dataDxfId="99"/>
    <tableColumn id="21" xr3:uid="{CB06ADFE-14F0-46AB-A818-BF1B7CAC713D}" name="Longitude" dataDxfId="98"/>
    <tableColumn id="11" xr3:uid="{DF239618-2BF1-4651-8D76-BA022675ED66}" name="Facility Workforce" dataDxfId="97" dataCellStyle="Comma"/>
    <tableColumn id="13" xr3:uid="{4878129D-6FF9-4368-B902-E79C3D5DDB66}" name="HQ Company" dataDxfId="96"/>
    <tableColumn id="12" xr3:uid="{B2C1CCF9-2832-4591-8C94-79D8EEA39025}" name="HQ Website" dataDxfId="95"/>
    <tableColumn id="14" xr3:uid="{5E712CC4-7664-4A8D-9FD0-83302067AF87}" name="HQ City" dataDxfId="94"/>
    <tableColumn id="15" xr3:uid="{0860D598-DCF5-4EDA-8046-BFAE4D197B09}" name="HQ State or Province" dataDxfId="93"/>
    <tableColumn id="16" xr3:uid="{EF994E3B-04C3-4693-8B66-362984CA995B}" name="HQ Country" dataDxfId="92"/>
    <tableColumn id="24" xr3:uid="{870870DD-E788-496D-BC6C-504FA02D4903}" name="QC" dataDxfId="91"/>
    <tableColumn id="25" xr3:uid="{540AD6C8-E60E-43A5-BA0A-0B21B5E27666}" name="QC Date" dataDxfId="90"/>
    <tableColumn id="17" xr3:uid="{42969D3A-3D0E-4BC7-BC95-B15E954A1D30}" name="Sources" dataDxfId="89"/>
    <tableColumn id="23" xr3:uid="{D12FE978-9EEE-4E9E-89D8-1B6D27922CEC}" name="Notes" dataDxfId="88"/>
  </tableColumns>
  <tableStyleInfo name="TableStyleMedium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4B2668B-7519-4B3C-887E-298D70FD86CD}" name="RandD" displayName="RandD" ref="A1:AA93" totalsRowShown="0" headerRowDxfId="87" dataDxfId="86">
  <autoFilter ref="A1:AA93" xr:uid="{C4B2668B-7519-4B3C-887E-298D70FD86CD}"/>
  <sortState xmlns:xlrd2="http://schemas.microsoft.com/office/spreadsheetml/2017/richdata2" ref="A2:AA93">
    <sortCondition ref="D1:D93"/>
  </sortState>
  <tableColumns count="27">
    <tableColumn id="1" xr3:uid="{2AC36C56-5A2C-47AD-B474-2C7F88E4CE28}" name="ID" dataDxfId="85"/>
    <tableColumn id="29" xr3:uid="{4B2C75B3-8C63-4442-8844-7EB18323E0EB}" name="Status" dataDxfId="84"/>
    <tableColumn id="14" xr3:uid="{E5F3E04E-563F-4979-B0BA-85883F636898}" name="Supply Chain Segment" dataDxfId="83"/>
    <tableColumn id="2" xr3:uid="{C6BAE5FD-021B-4383-AB56-F7B8C40C98B2}" name="Company" dataDxfId="82"/>
    <tableColumn id="13" xr3:uid="{D79FC8DF-6256-4975-97F9-FFF7B9D1CFC2}" name="NAATBatt Member" dataDxfId="81"/>
    <tableColumn id="23" xr3:uid="{74481C0C-84CE-4CAC-96C2-CA579414D719}" name="Facility Name" dataDxfId="80"/>
    <tableColumn id="28" xr3:uid="{4FA13BD0-FE47-4D8A-B8A6-6E644C47E603}" name="Product Type" dataDxfId="79"/>
    <tableColumn id="3" xr3:uid="{9BF8E0FD-DBB7-4FEC-ACF9-AF2146A10E9F}" name="Product" dataDxfId="78"/>
    <tableColumn id="4" xr3:uid="{EB89A065-D510-4FD2-AF8C-F44408EA1DF4}" name="Facility or Company Website" dataDxfId="77"/>
    <tableColumn id="5" xr3:uid="{22211A70-B42C-45E3-B84F-2A850145E997}" name="Facility Address" dataDxfId="76"/>
    <tableColumn id="6" xr3:uid="{A06D0D9C-0DDC-44FF-A69D-8F6C8ED6F33F}" name="Facility City" dataDxfId="75"/>
    <tableColumn id="7" xr3:uid="{1B3EAD8E-9416-4510-B655-0C8ECEDF12AE}" name="Facility State or Province" dataDxfId="74"/>
    <tableColumn id="8" xr3:uid="{C6DC1D37-4E8E-4153-8793-FC4BE41C61B8}" name="Facility Country" dataDxfId="73"/>
    <tableColumn id="9" xr3:uid="{702A0CD6-9FAC-42E4-9AE6-8797AE7EBB8C}" name="Facility Zip" dataDxfId="72"/>
    <tableColumn id="10" xr3:uid="{F3F19F26-A6F7-4B6B-924B-46E4CABF5544}" name="Facility Phone" dataDxfId="71"/>
    <tableColumn id="15" xr3:uid="{F1A316E2-321E-4344-B9C1-BFA287833AD1}" name="Latitude" dataDxfId="70"/>
    <tableColumn id="24" xr3:uid="{CF32A53F-18D3-4E3E-85BD-E24FCFE531E4}" name="Longitude" dataDxfId="69"/>
    <tableColumn id="12" xr3:uid="{81085AA2-3C4A-4461-A8D4-78EB6A77B175}" name="Facility Workforce" dataDxfId="68" dataCellStyle="Comma"/>
    <tableColumn id="17" xr3:uid="{FB433367-F543-45C8-80D1-79CF06365417}" name="HQ Company" dataDxfId="67"/>
    <tableColumn id="16" xr3:uid="{6BAA4C4D-96DB-4965-95B8-E53FA8555960}" name="HQ Website" dataDxfId="66"/>
    <tableColumn id="18" xr3:uid="{7C97B8AF-18A4-42AE-A229-332139AFCBC8}" name="HQ City" dataDxfId="65"/>
    <tableColumn id="19" xr3:uid="{53E89D4A-EC5A-4FC0-A97C-E24422693611}" name="HQ State or Province" dataDxfId="64"/>
    <tableColumn id="20" xr3:uid="{EE0C7B00-873F-4D96-9F0A-36D5EA7A1B3C}" name="HQ Country" dataDxfId="63"/>
    <tableColumn id="25" xr3:uid="{A420DA98-24A8-48D2-8901-B29BA9D53E5E}" name="QC" dataDxfId="62"/>
    <tableColumn id="26" xr3:uid="{357AA9D5-EC3A-46CA-82A3-72AEBA736707}" name="QC Date" dataDxfId="61"/>
    <tableColumn id="21" xr3:uid="{167C0B8A-661F-4695-8781-E199677CF382}" name="Sources" dataDxfId="60"/>
    <tableColumn id="22" xr3:uid="{4F23485C-8ADD-4F30-8A0F-0F6F46C6F24D}" name="Notes" dataDxfId="59"/>
  </tableColumns>
  <tableStyleInfo name="TableStyleMedium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F3EAC10-6AAD-4897-B8C2-35891DA11DCF}" name="Modeling" displayName="Modeling" ref="A1:Z22" totalsRowShown="0" headerRowDxfId="58" dataDxfId="57">
  <autoFilter ref="A1:Z22" xr:uid="{CF3EAC10-6AAD-4897-B8C2-35891DA11DCF}"/>
  <sortState xmlns:xlrd2="http://schemas.microsoft.com/office/spreadsheetml/2017/richdata2" ref="A2:Z22">
    <sortCondition ref="D1:D22"/>
  </sortState>
  <tableColumns count="26">
    <tableColumn id="1" xr3:uid="{297D658A-2E5C-490B-813F-3A42689B2C65}" name="ID" dataDxfId="56"/>
    <tableColumn id="23" xr3:uid="{BEC9F1AC-B2CE-4D33-9BC7-AB59A307352D}" name="Status" dataDxfId="55"/>
    <tableColumn id="20" xr3:uid="{2213351A-E39A-4EFF-A596-1C4078430B16}" name="Supply  Chain Segment" dataDxfId="54"/>
    <tableColumn id="2" xr3:uid="{90E059A7-16F7-471C-9269-15FFB6ED2B44}" name="Company" dataDxfId="53"/>
    <tableColumn id="19" xr3:uid="{84C55272-483E-47FC-86AF-42310A7F26A5}" name="NAATBatt Member" dataDxfId="52"/>
    <tableColumn id="27" xr3:uid="{5CDC939D-BDD9-4CA5-96CB-C555C84C1471}" name="Product Type" dataDxfId="51"/>
    <tableColumn id="3" xr3:uid="{F29C2D92-A764-4D94-A948-9C1360A6BA64}" name="Product" dataDxfId="50"/>
    <tableColumn id="24" xr3:uid="{FBBF0711-ED25-4BD2-93E1-F1336BE867BB}" name="Facility or Company Website" dataDxfId="49"/>
    <tableColumn id="4" xr3:uid="{72E79213-7872-4228-90DB-00224AD1F0A2}" name="Facility Address" dataDxfId="48"/>
    <tableColumn id="5" xr3:uid="{8D2FBF44-C481-4E13-8886-F457180ACFD0}" name="Facility City" dataDxfId="47"/>
    <tableColumn id="6" xr3:uid="{3E40D6B2-D332-4154-BA93-2984D8D52253}" name="Facility State or Province" dataDxfId="46"/>
    <tableColumn id="7" xr3:uid="{A56EA0CC-C1BE-44EC-B9D9-7DBE658CB4F0}" name="Facility Country" dataDxfId="45"/>
    <tableColumn id="8" xr3:uid="{AC682211-0B05-4CE3-A54C-AAAA274E0188}" name="Facility Zip" dataDxfId="44"/>
    <tableColumn id="10" xr3:uid="{C002B5B0-8801-4841-A990-B08C7393FCF0}" name="Facility Phone" dataDxfId="43"/>
    <tableColumn id="11" xr3:uid="{8A1FCAD6-26A4-40D6-932F-1B2FD8D75340}" name="Facility Workforce" dataDxfId="42" dataCellStyle="Comma"/>
    <tableColumn id="13" xr3:uid="{B15FBB38-5BBE-4313-92BE-E225CAF19949}" name="HQ Company" dataDxfId="41"/>
    <tableColumn id="12" xr3:uid="{1D875D46-B29A-4BD8-95C4-9BE7C836BC8A}" name="HQ Website" dataDxfId="40"/>
    <tableColumn id="14" xr3:uid="{C3C51C52-C244-4B8D-B673-520D75D7F906}" name="HQ City" dataDxfId="39"/>
    <tableColumn id="15" xr3:uid="{C92E6551-5234-47A5-83D7-BE47322666E2}" name="HQ State or Province" dataDxfId="38"/>
    <tableColumn id="16" xr3:uid="{A02FA351-7765-4493-8FEA-E68CA798B8A1}" name="HQ Country" dataDxfId="37"/>
    <tableColumn id="25" xr3:uid="{8F9D7A9B-A744-4158-9EB2-3E1C0A7082A1}" name="QC" dataDxfId="36"/>
    <tableColumn id="26" xr3:uid="{3949853A-4B32-4ECE-93E4-8465428A7949}" name="QC Date" dataDxfId="35"/>
    <tableColumn id="17" xr3:uid="{4AB5F0CF-6FC7-4646-9748-AF82365898AE}" name="Sources" dataDxfId="34"/>
    <tableColumn id="18" xr3:uid="{7DEC9F7F-4E90-4800-94DD-C0BEE8CC2D1A}" name="Notes" dataDxfId="33"/>
    <tableColumn id="21" xr3:uid="{88408910-8F68-45E2-83C4-04BA4CE3AC1A}" name="Latitude" dataDxfId="32"/>
    <tableColumn id="22" xr3:uid="{7BDABE91-056B-4A38-91FC-40DF832CD36E}" name="Longitude" dataDxfId="31"/>
  </tableColumns>
  <tableStyleInfo name="TableStyleMedium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14F677-104E-43B3-B043-AA27F8B62A23}" name="Distributors" displayName="Distributors" ref="A1:Z20" totalsRowShown="0" headerRowDxfId="30" dataDxfId="29">
  <autoFilter ref="A1:Z20" xr:uid="{40B77D38-11E7-4472-A990-21E15A97A821}"/>
  <sortState xmlns:xlrd2="http://schemas.microsoft.com/office/spreadsheetml/2017/richdata2" ref="A2:Z20">
    <sortCondition ref="D1:D20"/>
  </sortState>
  <tableColumns count="26">
    <tableColumn id="1" xr3:uid="{798F5D71-FAE7-463F-BE27-2D484EC546C5}" name="ID" dataDxfId="28"/>
    <tableColumn id="22" xr3:uid="{596262EB-E68E-4ED5-B1F1-A922B5B55A51}" name="Status" dataDxfId="27"/>
    <tableColumn id="19" xr3:uid="{535BCDB1-3E45-464E-97F6-7E4CAE2232B5}" name="Supply Chain Segment" dataDxfId="26"/>
    <tableColumn id="2" xr3:uid="{8A3FD553-B736-4911-BAF3-5BBF4AC4550B}" name="Company" dataDxfId="25"/>
    <tableColumn id="18" xr3:uid="{A67A2EE8-E476-47D1-8C62-7D5EB77FAC6D}" name="NAATBatt Member" dataDxfId="24"/>
    <tableColumn id="28" xr3:uid="{21021E0C-F2E5-462B-A07C-813E606BA826}" name="Product Type" dataDxfId="23"/>
    <tableColumn id="3" xr3:uid="{DBCA845E-7323-495A-B3B2-862D45921D1E}" name="Product" dataDxfId="22"/>
    <tableColumn id="26" xr3:uid="{B2E53E20-B6F0-4E26-8D37-1E244FFA613C}" name="Facility or Company Website" dataDxfId="21"/>
    <tableColumn id="4" xr3:uid="{4B27F220-F11D-42CC-A52D-B9B36DFFD7EE}" name="Facility Address" dataDxfId="20"/>
    <tableColumn id="5" xr3:uid="{DFBCB3E2-65BD-4CC5-9A72-A8171554997A}" name="Facility City" dataDxfId="19"/>
    <tableColumn id="6" xr3:uid="{4053C206-0F86-4208-AFB9-00F924EDFD98}" name="Facility State or Province" dataDxfId="18"/>
    <tableColumn id="7" xr3:uid="{D90670F6-5E75-4AD5-977F-0C395440A762}" name="Facility Country" dataDxfId="17"/>
    <tableColumn id="8" xr3:uid="{27324182-3118-4FC1-B705-3672515863A3}" name="Facility Zip" dataDxfId="16"/>
    <tableColumn id="10" xr3:uid="{6A0C560A-70C6-4F58-9A3A-CAEB6DFA27CC}" name="Facility Phone" dataDxfId="15"/>
    <tableColumn id="20" xr3:uid="{EA770764-07BE-42EB-A798-D3AA2F987C00}" name="Latitude" dataDxfId="14"/>
    <tableColumn id="21" xr3:uid="{B95AB9A9-FB1B-451D-96E1-091BEF115FB7}" name="Longitude" dataDxfId="13"/>
    <tableColumn id="11" xr3:uid="{D981A46C-0D49-4232-B645-80AD63518D6B}" name="Facility Workforce" dataDxfId="12" dataCellStyle="Comma"/>
    <tableColumn id="13" xr3:uid="{6E73F5E9-F51F-4B89-A9B8-752D9A99CC96}" name="HQ Company" dataDxfId="11"/>
    <tableColumn id="12" xr3:uid="{A5124700-62AC-44BD-9974-5B24058393F3}" name="HQ Website" dataDxfId="10"/>
    <tableColumn id="14" xr3:uid="{7A52BDED-0BE8-4E9D-9045-82B3309561BE}" name="HQ City" dataDxfId="9"/>
    <tableColumn id="15" xr3:uid="{CB745FF6-2150-4855-A6FC-9DF247B0BBA6}" name="HQ State or Province" dataDxfId="8"/>
    <tableColumn id="16" xr3:uid="{18DA3EE8-BDAE-4E36-9140-194CB501DD25}" name="HQ Country" dataDxfId="7"/>
    <tableColumn id="24" xr3:uid="{1F6BDC1A-CDD1-4F44-84F8-E35C0BCC9E36}" name="QC" dataDxfId="6"/>
    <tableColumn id="25" xr3:uid="{F8B66FCB-116F-4678-8BED-AFE5B751C89A}" name="QC Date" dataDxfId="5"/>
    <tableColumn id="17" xr3:uid="{3458F85C-C8D6-4515-8BFE-5C83DBDB1F86}" name="Sources" dataDxfId="4"/>
    <tableColumn id="23" xr3:uid="{D62A591C-150D-4DE0-869E-3198ADB6CCDA}" name="Notes" dataDxfId="3"/>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3" dT="2021-07-01T17:20:02.43" personId="{2242E6D2-9A89-4E38-B824-344F5E1BC093}" id="{71400645-ACC9-481A-AB38-7E73D63EE450}">
    <text>4 locations in US, 2 abroad. Each facility may have less than 10 workers...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lencore.ca/en/raglan" TargetMode="External"/><Relationship Id="rId3"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7"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2"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1"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5"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10" Type="http://schemas.openxmlformats.org/officeDocument/2006/relationships/table" Target="../tables/table2.xml"/><Relationship Id="rId4"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9"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li-bama.com/" TargetMode="External"/><Relationship Id="rId3" Type="http://schemas.openxmlformats.org/officeDocument/2006/relationships/hyperlink" Target="https://www.birlacarbon.com/" TargetMode="External"/><Relationship Id="rId7" Type="http://schemas.openxmlformats.org/officeDocument/2006/relationships/hyperlink" Target="https://www.birlacarbon.com/" TargetMode="External"/><Relationship Id="rId2" Type="http://schemas.openxmlformats.org/officeDocument/2006/relationships/hyperlink" Target="https://www.pyrotek.com/;%20https:/www.zoominfo.com/pic/pyrotek-incorporated/31720101" TargetMode="External"/><Relationship Id="rId1"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https://www.google.com/search?q=birla+carbon+marietta+ga+address+and+phone+number&amp;rlz=1C1GCEU_enUS1010US1011&amp;oq=birla+carbon+marietta+ga+Add&amp;aqs=chrome.2.69i57j33i160l2.27975j1j7&amp;sourceid=chrome&amp;ie=UTF-8" TargetMode="External"/><Relationship Id="rId11" Type="http://schemas.openxmlformats.org/officeDocument/2006/relationships/table" Target="../tables/table3.xml"/><Relationship Id="rId5" Type="http://schemas.openxmlformats.org/officeDocument/2006/relationships/hyperlink" Target="https://www.birlacarbon.com/" TargetMode="External"/><Relationship Id="rId10" Type="http://schemas.openxmlformats.org/officeDocument/2006/relationships/printerSettings" Target="../printerSettings/printerSettings7.bin"/><Relationship Id="rId4" Type="http://schemas.openxmlformats.org/officeDocument/2006/relationships/hyperlink" Target="https://www.birlacarbon.com/" TargetMode="External"/><Relationship Id="rId9" Type="http://schemas.openxmlformats.org/officeDocument/2006/relationships/hyperlink" Target="https://www.pyrotek.com/;%20https:/www.zoominfo.com/pic/pyrotek-incorporated/31720101" TargetMode="Externa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7" Type="http://schemas.openxmlformats.org/officeDocument/2006/relationships/hyperlink" Target="https://www.birlacarbon.com/" TargetMode="External"/><Relationship Id="rId2"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1" Type="http://schemas.openxmlformats.org/officeDocument/2006/relationships/hyperlink" Target="https://www.basf.com/us/en/who-we-are/organization/locations/find-out-about-basf-in---/Louisiana/about-louisiana.html;%20https:/www.basf.com/us/en/who-we-are.html" TargetMode="External"/><Relationship Id="rId6" Type="http://schemas.openxmlformats.org/officeDocument/2006/relationships/hyperlink" Target="https://www.birlacarbon.com/" TargetMode="External"/><Relationship Id="rId5" Type="http://schemas.openxmlformats.org/officeDocument/2006/relationships/hyperlink" Target="https://www.google.com/search?q=arlanxeo+canada+address&amp;rlz=1C1GCEU_enUS1010US1011&amp;ei=ZrrPYrT2J-SjptQP8-ar-Ac&amp;ved=0ahUKEwi0wYPw4vf4AhXkkYkEHXPzCn8Q4dUDCA4&amp;uact=5&amp;oq=arlanxeo+canada+address&amp;gs_lcp=Cgdnd3Mtd2l6EAMyBQghEKsCMgUIIRCrAjIFCCEQqwI6BwgAEEcQsAM6BggAEB4QDToICAAQHhAIEA06CggAEB4QDxAIEA06BQgAEIYDSgQIQRgASgQIRhgAUIYMWNoWYIQjaAFwAHgAgAHwAYgBlweSAQUwLjYuMZgBAKABAcgBCMABAQ&amp;sclient=gws-wiz" TargetMode="External"/><Relationship Id="rId4" Type="http://schemas.openxmlformats.org/officeDocument/2006/relationships/hyperlink" Target="https://www.nippon-denkai.co.jp/english/about/locations.html;%20%20denkaiamerica.com;%20Questionnaire;%20https:/www.daikin.com/-/media/Project/Daikin/daikin_com/investor/data/report/daikin2021_printing-pdf.pdf?rev=-1" TargetMode="External"/><Relationship Id="rId9"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oogle.com/search?q=LION+Electric+quebec+canada+address&amp;rlz=1C1GCEU_enUS1010US1011&amp;ei=E3_rYtHjBf2JkPIPk8Gg0As&amp;ved=0ahUKEwiRuYSe3qz5AhX9BEQIHZMgCLoQ4dUDCA4&amp;uact=5&amp;oq=LION+Electric+quebec+canada+address&amp;gs_lcp=Cgdnd3Mtd2l6EAMyBQghEKABMgUIIRCgATIFCCEQqwI6BAghEAo6BwghEKABEAo6CAghEB4QFhAdOgYIABAeEBY6BQgAEIYDSgQIQRgASgUIQBIBMUoECEYYAFAAWJk2YJE4aABwAHgAgAFwiAHzEJIBBDIwLjSYAQCgAQKgAQHAAQE&amp;sclient=gws-wiz" TargetMode="External"/><Relationship Id="rId3" Type="http://schemas.openxmlformats.org/officeDocument/2006/relationships/hyperlink" Target="http://www.envision-aesc.com/" TargetMode="External"/><Relationship Id="rId7" Type="http://schemas.openxmlformats.org/officeDocument/2006/relationships/hyperlink" Target="http://www.lgchem.com/" TargetMode="External"/><Relationship Id="rId2" Type="http://schemas.openxmlformats.org/officeDocument/2006/relationships/hyperlink" Target="http://www.lgchem.com/" TargetMode="External"/><Relationship Id="rId1" Type="http://schemas.openxmlformats.org/officeDocument/2006/relationships/hyperlink" Target="https://betterbuildingssolutioncenter.energy.gov/iso-50001/showcase-projects/clarios-meadowbrook-lithium-ion%E2%80%9450001-ready-facility;%20https:/business.westcoastchamber.org/member-directory/Details/clarios-884387;https:/wwmt.com/news/local/battery-clairos-manufacturing-plant-holland-michigan-meadowbrook-recycling-environmental-efforts-electric-cars" TargetMode="External"/><Relationship Id="rId6" Type="http://schemas.openxmlformats.org/officeDocument/2006/relationships/hyperlink" Target="https://www.catlbattery.com/" TargetMode="External"/><Relationship Id="rId5" Type="http://schemas.openxmlformats.org/officeDocument/2006/relationships/hyperlink" Target="https://www.bmwgroup-werke.com/" TargetMode="External"/><Relationship Id="rId10" Type="http://schemas.openxmlformats.org/officeDocument/2006/relationships/table" Target="../tables/table5.xml"/><Relationship Id="rId4" Type="http://schemas.openxmlformats.org/officeDocument/2006/relationships/hyperlink" Target="http://www.stromvolt.com/" TargetMode="External"/><Relationship Id="rId9"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8" Type="http://schemas.openxmlformats.org/officeDocument/2006/relationships/hyperlink" Target="http://www.polyplus.com/" TargetMode="External"/><Relationship Id="rId13" Type="http://schemas.openxmlformats.org/officeDocument/2006/relationships/hyperlink" Target="http://www.lgchem.com/" TargetMode="External"/><Relationship Id="rId18" Type="http://schemas.openxmlformats.org/officeDocument/2006/relationships/hyperlink" Target="tel:%E2%80%AA607%20398-0618" TargetMode="External"/><Relationship Id="rId3" Type="http://schemas.openxmlformats.org/officeDocument/2006/relationships/hyperlink" Target="http://www.coreshelltech.com/" TargetMode="External"/><Relationship Id="rId21" Type="http://schemas.openxmlformats.org/officeDocument/2006/relationships/hyperlink" Target="http://www.britishvolt.com/" TargetMode="External"/><Relationship Id="rId7" Type="http://schemas.openxmlformats.org/officeDocument/2006/relationships/hyperlink" Target="http://www.sparkz.energy/" TargetMode="External"/><Relationship Id="rId12" Type="http://schemas.openxmlformats.org/officeDocument/2006/relationships/hyperlink" Target="https://www.google.com/search?q=highpower+Mountain+View%2C+CA+94040%2C+US&amp;rlz=1C1GCEU_enUS1010US1011&amp;oq=highpower+Mountain+View%2C+CA+94040%2C+US+&amp;aqs=chrome..69i57.15125j0j4&amp;sourceid=chrome&amp;ie=UTF-8" TargetMode="External"/><Relationship Id="rId17" Type="http://schemas.openxmlformats.org/officeDocument/2006/relationships/hyperlink" Target="http://www.im3ny.com/" TargetMode="External"/><Relationship Id="rId2" Type="http://schemas.openxmlformats.org/officeDocument/2006/relationships/hyperlink" Target="http://www.coreshelltech.com/" TargetMode="External"/><Relationship Id="rId16" Type="http://schemas.openxmlformats.org/officeDocument/2006/relationships/hyperlink" Target="http://www.ford.com/" TargetMode="External"/><Relationship Id="rId20" Type="http://schemas.openxmlformats.org/officeDocument/2006/relationships/hyperlink" Target="https://www.google.com/search?q=LION+Electric+quebec+canada+address&amp;rlz=1C1GCEU_enUS1010US1011&amp;ei=E3_rYtHjBf2JkPIPk8Gg0As&amp;ved=0ahUKEwiRuYSe3qz5AhX9BEQIHZMgCLoQ4dUDCA4&amp;uact=5&amp;oq=LION+Electric+quebec+canada+address&amp;gs_lcp=Cgdnd3Mtd2l6EAMyBQghEKABMgUIIRCgATIFCCEQqwI6BAghEAo6BwghEKABEAo6CAghEB4QFhAdOgYIABAeEBY6BQgAEIYDSgQIQRgASgUIQBIBMUoECEYYAFAAWJk2YJE4aABwAHgAgAFwiAHzEJIBBDIwLjSYAQCgAQKgAQHAAQE&amp;sclient=gws-wiz" TargetMode="External"/><Relationship Id="rId1" Type="http://schemas.openxmlformats.org/officeDocument/2006/relationships/hyperlink" Target="../../../../../../../../AppData/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http://www.sparkz.energy/" TargetMode="External"/><Relationship Id="rId11" Type="http://schemas.openxmlformats.org/officeDocument/2006/relationships/hyperlink" Target="http://www.highpowertech.com/" TargetMode="External"/><Relationship Id="rId24" Type="http://schemas.openxmlformats.org/officeDocument/2006/relationships/table" Target="../tables/table6.xml"/><Relationship Id="rId5" Type="http://schemas.openxmlformats.org/officeDocument/2006/relationships/hyperlink" Target="https://www.thomasnet.com/profile/30966992/sparkz-inc.html?cid=30966992&amp;cov=CN&amp;heading=3540515&amp;searchpos=12&amp;what=Lithium+Ion+Batteries" TargetMode="External"/><Relationship Id="rId15" Type="http://schemas.openxmlformats.org/officeDocument/2006/relationships/hyperlink" Target="http://www.ford.com/" TargetMode="External"/><Relationship Id="rId23" Type="http://schemas.openxmlformats.org/officeDocument/2006/relationships/printerSettings" Target="../printerSettings/printerSettings10.bin"/><Relationship Id="rId10" Type="http://schemas.openxmlformats.org/officeDocument/2006/relationships/hyperlink" Target="http://www.polyplus.com/" TargetMode="External"/><Relationship Id="rId19" Type="http://schemas.openxmlformats.org/officeDocument/2006/relationships/hyperlink" Target="http://www.envision-aesc.com/" TargetMode="External"/><Relationship Id="rId4" Type="http://schemas.openxmlformats.org/officeDocument/2006/relationships/hyperlink" Target="https://www.thomasnet.com/profile/30966992/sparkz-inc.html?cid=30966992&amp;cov=CN&amp;heading=3540515&amp;searchpos=12&amp;what=Lithium+Ion+Batteries" TargetMode="External"/><Relationship Id="rId9" Type="http://schemas.openxmlformats.org/officeDocument/2006/relationships/hyperlink" Target="tel:510.841.7242" TargetMode="External"/><Relationship Id="rId14" Type="http://schemas.openxmlformats.org/officeDocument/2006/relationships/hyperlink" Target="http://www.tesla.com/gigafactory" TargetMode="External"/><Relationship Id="rId22" Type="http://schemas.openxmlformats.org/officeDocument/2006/relationships/hyperlink" Target="https://www.google.com/maps/place/8740+Hague+Rd,+Indianapolis,+IN+46256/@39.9150154,-86.0352066,17z/data=!3m1!4b1!4m2!3m1!1s0x8814b3355daca459:0xfe55f0fc10608aee"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nthcycle.com/" TargetMode="External"/><Relationship Id="rId1" Type="http://schemas.openxmlformats.org/officeDocument/2006/relationships/hyperlink" Target="https://www.google.com/search?q=RePurpose+Energy%2C+Inc.&amp;rlz=1C1GCEU_enUS1010US1011&amp;oq=RePurpose+Energy%2C+Inc.&amp;aqs=chrome..69i57j0i22i30j0i390l2.694j0j4&amp;sourceid=chrome&amp;ie=UTF-8" TargetMode="External"/><Relationship Id="rId4"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3.bin"/><Relationship Id="rId1" Type="http://schemas.openxmlformats.org/officeDocument/2006/relationships/hyperlink" Target="https://www.aanddtech.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4.bin"/><Relationship Id="rId1" Type="http://schemas.openxmlformats.org/officeDocument/2006/relationships/hyperlink" Target="https://www.onto-technology.com/"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F28EB-AA4F-4FA3-94CD-BA75CEACCF99}">
  <sheetPr codeName="Sheet1"/>
  <dimension ref="A1:A7"/>
  <sheetViews>
    <sheetView zoomScale="75" workbookViewId="0">
      <selection activeCell="A8" sqref="A8"/>
    </sheetView>
  </sheetViews>
  <sheetFormatPr baseColWidth="10" defaultColWidth="8.83203125" defaultRowHeight="15" x14ac:dyDescent="0.2"/>
  <cols>
    <col min="1" max="1" width="116.5" customWidth="1"/>
  </cols>
  <sheetData>
    <row r="1" spans="1:1" ht="51" x14ac:dyDescent="0.2">
      <c r="A1" s="345" t="s">
        <v>4223</v>
      </c>
    </row>
    <row r="2" spans="1:1" ht="16" x14ac:dyDescent="0.2">
      <c r="A2" s="346"/>
    </row>
    <row r="3" spans="1:1" ht="187" x14ac:dyDescent="0.2">
      <c r="A3" s="345" t="s">
        <v>4224</v>
      </c>
    </row>
    <row r="4" spans="1:1" ht="16" x14ac:dyDescent="0.2">
      <c r="A4" s="346"/>
    </row>
    <row r="5" spans="1:1" ht="204" x14ac:dyDescent="0.2">
      <c r="A5" s="345" t="s">
        <v>4225</v>
      </c>
    </row>
    <row r="6" spans="1:1" ht="16" x14ac:dyDescent="0.2">
      <c r="A6" s="345"/>
    </row>
    <row r="7" spans="1:1" ht="85" x14ac:dyDescent="0.2">
      <c r="A7" s="345" t="s">
        <v>5115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9355-A9AF-4962-8C45-3780CFC9BEB8}">
  <sheetPr codeName="Sheet2"/>
  <dimension ref="A2:I19"/>
  <sheetViews>
    <sheetView zoomScale="80" zoomScaleNormal="80" workbookViewId="0">
      <selection activeCell="D34" sqref="D34"/>
    </sheetView>
  </sheetViews>
  <sheetFormatPr baseColWidth="10" defaultColWidth="8.83203125" defaultRowHeight="15" x14ac:dyDescent="0.2"/>
  <cols>
    <col min="1" max="1" width="29.6640625" customWidth="1"/>
    <col min="2" max="9" width="11.83203125" customWidth="1"/>
  </cols>
  <sheetData>
    <row r="2" spans="1:9" ht="20.25" customHeight="1" thickBot="1" x14ac:dyDescent="0.25"/>
    <row r="3" spans="1:9" ht="34.5" customHeight="1" thickBot="1" x14ac:dyDescent="0.25">
      <c r="A3" s="432" t="s">
        <v>3</v>
      </c>
      <c r="B3" s="434" t="s">
        <v>42</v>
      </c>
      <c r="C3" s="435"/>
      <c r="D3" s="436" t="s">
        <v>66</v>
      </c>
      <c r="E3" s="435"/>
      <c r="F3" s="436" t="s">
        <v>382</v>
      </c>
      <c r="G3" s="435"/>
      <c r="H3" s="436" t="s">
        <v>0</v>
      </c>
      <c r="I3" s="437"/>
    </row>
    <row r="4" spans="1:9" ht="19" thickTop="1" thickBot="1" x14ac:dyDescent="0.25">
      <c r="A4" s="433"/>
      <c r="B4" s="40" t="s">
        <v>3453</v>
      </c>
      <c r="C4" s="43" t="s">
        <v>3454</v>
      </c>
      <c r="D4" s="41" t="s">
        <v>3453</v>
      </c>
      <c r="E4" s="46" t="s">
        <v>3454</v>
      </c>
      <c r="F4" s="41" t="s">
        <v>3453</v>
      </c>
      <c r="G4" s="47" t="s">
        <v>3454</v>
      </c>
      <c r="H4" s="42" t="s">
        <v>3453</v>
      </c>
      <c r="I4" s="50" t="s">
        <v>3454</v>
      </c>
    </row>
    <row r="5" spans="1:9" ht="21" customHeight="1" thickTop="1" thickBot="1" x14ac:dyDescent="0.25">
      <c r="A5" s="51" t="s">
        <v>3455</v>
      </c>
      <c r="B5" s="37" cm="1">
        <f t="array" ref="B5">IFERROR(ROWS(_xlfn.UNIQUE(_xlfn._xlws.FILTER('1-RawMatl'!$D$2:$D$522,'1-RawMatl'!$M$2:$M$522=B3))),0)</f>
        <v>15</v>
      </c>
      <c r="C5" s="44" cm="1">
        <f t="array" ref="C5">IFERROR(ROWS(_xlfn.UNIQUE(_xlfn._xlws.FILTER('1-RawMatl'!$F$2:$F$522,'1-RawMatl'!$M$2:$M$522=B3))),0)</f>
        <v>18</v>
      </c>
      <c r="D5" s="37" cm="1">
        <f t="array" ref="D5">IFERROR(ROWS(_xlfn.UNIQUE(_xlfn._xlws.FILTER('1-RawMatl'!$D$2:$D$522,'1-RawMatl'!$M$2:$M$522=D3))),0)</f>
        <v>16</v>
      </c>
      <c r="E5" s="44" cm="1">
        <f t="array" ref="E5">IFERROR(ROWS(_xlfn.UNIQUE(_xlfn._xlws.FILTER('1-RawMatl'!$F$2:$F$522,'1-RawMatl'!$M$2:$M$522=D3))),0)</f>
        <v>23</v>
      </c>
      <c r="F5" s="37">
        <f t="shared" ref="F5:G12" si="0">H5-D5-B5</f>
        <v>3</v>
      </c>
      <c r="G5" s="48">
        <f t="shared" si="0"/>
        <v>4</v>
      </c>
      <c r="H5" s="54">
        <f>IFERROR(ROWS(_xlfn.UNIQUE('1-RawMatl'!$D$2:$D$522)),0)</f>
        <v>34</v>
      </c>
      <c r="I5" s="55">
        <f>IFERROR(ROWS(_xlfn.UNIQUE('1-RawMatl'!$F$2:$F$522)),0)</f>
        <v>45</v>
      </c>
    </row>
    <row r="6" spans="1:9" ht="35" thickBot="1" x14ac:dyDescent="0.25">
      <c r="A6" s="52" t="s">
        <v>3456</v>
      </c>
      <c r="B6" s="130" cm="1">
        <f t="array" ref="B6">IFERROR(ROWS(_xlfn.UNIQUE(_xlfn._xlws.FILTER('2-Battery Grade Materials'!$D$3:$D$521,'2-Battery Grade Materials'!$M$3:$M$521=B$3))),0)</f>
        <v>44</v>
      </c>
      <c r="C6" s="131" cm="1">
        <f t="array" ref="C6">IFERROR(ROWS(_xlfn.UNIQUE(_xlfn._xlws.FILTER('2-Battery Grade Materials'!$F$3:$F$521,'2-Battery Grade Materials'!$M$3:$M$521=B$3))),0)</f>
        <v>58</v>
      </c>
      <c r="D6" s="130" cm="1">
        <f t="array" ref="D6">IFERROR(ROWS(_xlfn.UNIQUE(_xlfn._xlws.FILTER('2-Battery Grade Materials'!$D$3:$D$521,'2-Battery Grade Materials'!$M$3:$M$521=D$3))),0)</f>
        <v>10</v>
      </c>
      <c r="E6" s="131" cm="1">
        <f t="array" ref="E6">IFERROR(ROWS(_xlfn.UNIQUE(_xlfn._xlws.FILTER('2-Battery Grade Materials'!$F$3:$F$521,'2-Battery Grade Materials'!$M$3:$M$521=D$3))),0)</f>
        <v>11</v>
      </c>
      <c r="F6" s="130">
        <f t="shared" si="0"/>
        <v>5</v>
      </c>
      <c r="G6" s="132">
        <f t="shared" si="0"/>
        <v>5</v>
      </c>
      <c r="H6" s="133">
        <f>IFERROR(ROWS(_xlfn.UNIQUE('2-Battery Grade Materials'!$D$3:$D$521)),0)</f>
        <v>59</v>
      </c>
      <c r="I6" s="134">
        <f>IFERROR(ROWS(_xlfn.UNIQUE('2-Battery Grade Materials'!$F$3:$F$521)),0)</f>
        <v>74</v>
      </c>
    </row>
    <row r="7" spans="1:9" ht="35" thickBot="1" x14ac:dyDescent="0.25">
      <c r="A7" s="53" t="s">
        <v>3457</v>
      </c>
      <c r="B7" s="37" cm="1">
        <f t="array" ref="B7">IFERROR(ROWS(_xlfn.UNIQUE(_xlfn._xlws.FILTER('3-Other Battery Comps Matls'!$D$2:$D$508,'3-Other Battery Comps Matls'!$M$2:$M$508=B$3))),0)</f>
        <v>33</v>
      </c>
      <c r="C7" s="44" cm="1">
        <f t="array" ref="C7">IFERROR(ROWS(_xlfn.UNIQUE(_xlfn._xlws.FILTER('3-Other Battery Comps Matls'!$F$2:$F$508,'3-Other Battery Comps Matls'!$M$2:$M$508=B$3))),0)</f>
        <v>41</v>
      </c>
      <c r="D7" s="37" cm="1">
        <f t="array" ref="D7">IFERROR(ROWS(_xlfn.UNIQUE(_xlfn._xlws.FILTER('3-Other Battery Comps Matls'!$D$2:$D$508,'3-Other Battery Comps Matls'!$M$2:$M$508=D$3))),0)</f>
        <v>1</v>
      </c>
      <c r="E7" s="44" cm="1">
        <f t="array" ref="E7">IFERROR(ROWS(_xlfn.UNIQUE(_xlfn._xlws.FILTER('3-Other Battery Comps Matls'!$F$2:$F$508,'3-Other Battery Comps Matls'!$M$2:$M$508=D$3))),0)</f>
        <v>1</v>
      </c>
      <c r="F7" s="37">
        <f t="shared" si="0"/>
        <v>1</v>
      </c>
      <c r="G7" s="48">
        <f t="shared" si="0"/>
        <v>1</v>
      </c>
      <c r="H7" s="54">
        <f>IFERROR(ROWS(_xlfn.UNIQUE('3-Other Battery Comps Matls'!$D$2:$D$508)),0)</f>
        <v>35</v>
      </c>
      <c r="I7" s="55">
        <f>IFERROR(ROWS(_xlfn.UNIQUE('3-Other Battery Comps Matls'!$F$2:$F$508)),0)</f>
        <v>43</v>
      </c>
    </row>
    <row r="8" spans="1:9" ht="32.25" customHeight="1" thickBot="1" x14ac:dyDescent="0.25">
      <c r="A8" s="52" t="s">
        <v>3458</v>
      </c>
      <c r="B8" s="130" cm="1">
        <f t="array" ref="B8">IFERROR(ROWS(_xlfn.UNIQUE(_xlfn._xlws.FILTER('4-Electrodes and Cells'!$D$3:$D$528,'4-Electrodes and Cells'!$M$3:$M$528=B$3))),0)</f>
        <v>58</v>
      </c>
      <c r="C8" s="131" cm="1">
        <f t="array" ref="C8">IFERROR(ROWS(_xlfn.UNIQUE(_xlfn._xlws.FILTER('4-Electrodes and Cells'!$F$3:$F$528,'4-Electrodes and Cells'!$M$3:$M$528=B$3))),0)</f>
        <v>67</v>
      </c>
      <c r="D8" s="130" cm="1">
        <f t="array" ref="D8">IFERROR(ROWS(_xlfn.UNIQUE(_xlfn._xlws.FILTER('4-Electrodes and Cells'!$D$3:$D$528,'4-Electrodes and Cells'!$M$3:$M$528=D$3))),0)</f>
        <v>10</v>
      </c>
      <c r="E8" s="131" cm="1">
        <f t="array" ref="E8">IFERROR(ROWS(_xlfn.UNIQUE(_xlfn._xlws.FILTER('4-Electrodes and Cells'!$F$3:$F$528,'4-Electrodes and Cells'!$M$3:$M$528=D$3))),0)</f>
        <v>10</v>
      </c>
      <c r="F8" s="130">
        <f>H8-D8-B8+1</f>
        <v>6</v>
      </c>
      <c r="G8" s="132">
        <f t="shared" si="0"/>
        <v>9</v>
      </c>
      <c r="H8" s="290">
        <f>IFERROR(ROWS(_xlfn.UNIQUE('4-Electrodes and Cells'!$D$3:$D$528)),0)</f>
        <v>73</v>
      </c>
      <c r="I8" s="289">
        <f>IFERROR(ROWS(_xlfn.UNIQUE('4-Electrodes and Cells'!$F$3:$F$528)),0)</f>
        <v>86</v>
      </c>
    </row>
    <row r="9" spans="1:9" ht="35" thickBot="1" x14ac:dyDescent="0.25">
      <c r="A9" s="53" t="s">
        <v>3459</v>
      </c>
      <c r="B9" s="37" cm="1">
        <f t="array" ref="B9">IFERROR(ROWS(_xlfn.UNIQUE(_xlfn._xlws.FILTER('5-ModPack'!$D$2:$D$521,'5-ModPack'!$M$2:$M$521=B$3))),0)</f>
        <v>98</v>
      </c>
      <c r="C9" s="44" cm="1">
        <f t="array" ref="C9">IFERROR(ROWS(_xlfn.UNIQUE(_xlfn._xlws.FILTER('5-ModPack'!$F$2:$F$521,'5-ModPack'!$M$2:$M$521=B$3))),0)</f>
        <v>115</v>
      </c>
      <c r="D9" s="37" cm="1">
        <f t="array" ref="D9">IFERROR(ROWS(_xlfn.UNIQUE(_xlfn._xlws.FILTER('5-ModPack'!$D$2:$D$521,'5-ModPack'!$M$2:$M$521=D$3))),0)</f>
        <v>10</v>
      </c>
      <c r="E9" s="44" cm="1">
        <f t="array" ref="E9">IFERROR(ROWS(_xlfn.UNIQUE(_xlfn._xlws.FILTER('5-ModPack'!$F$2:$F$521,'5-ModPack'!$M$2:$M$521=D$3))),0)</f>
        <v>10</v>
      </c>
      <c r="F9" s="37">
        <f t="shared" si="0"/>
        <v>3</v>
      </c>
      <c r="G9" s="48">
        <f t="shared" si="0"/>
        <v>8</v>
      </c>
      <c r="H9" s="54">
        <f>IFERROR(ROWS(_xlfn.UNIQUE('5-ModPack'!$D$2:$D$521)),0)</f>
        <v>111</v>
      </c>
      <c r="I9" s="55">
        <f>IFERROR(ROWS(_xlfn.UNIQUE('5-ModPack'!$F$2:$F$521)),0)</f>
        <v>133</v>
      </c>
    </row>
    <row r="10" spans="1:9" ht="23.25" customHeight="1" thickBot="1" x14ac:dyDescent="0.25">
      <c r="A10" s="52" t="s">
        <v>3460</v>
      </c>
      <c r="B10" s="130" cm="1">
        <f t="array" ref="B10">IFERROR(ROWS(_xlfn.UNIQUE(_xlfn._xlws.FILTER('6-EOL'!$D$2:$D$67,'6-EOL'!$O$2:$O$67=B$3))),0)</f>
        <v>44</v>
      </c>
      <c r="C10" s="131" cm="1">
        <f t="array" ref="C10">IFERROR(ROWS(_xlfn.UNIQUE(_xlfn._xlws.FILTER('6-EOL'!$F$2:$F$71,'6-EOL'!$O$2:$O$71=B$3))),0)</f>
        <v>59</v>
      </c>
      <c r="D10" s="130" cm="1">
        <f t="array" ref="D10">IFERROR(ROWS(_xlfn.UNIQUE(_xlfn._xlws.FILTER('6-EOL'!$D$2:$D$71,'6-EOL'!$O$2:$O$71=D$3))),0)</f>
        <v>7</v>
      </c>
      <c r="E10" s="131" cm="1">
        <f t="array" ref="E10">IFERROR(ROWS(_xlfn.UNIQUE(_xlfn._xlws.FILTER('6-EOL'!$F$2:$F$71,'6-EOL'!$O$2:$O$71=D$3))),0)</f>
        <v>7</v>
      </c>
      <c r="F10" s="130">
        <v>0</v>
      </c>
      <c r="G10" s="131">
        <v>0</v>
      </c>
      <c r="H10" s="133">
        <f>B10+D10</f>
        <v>51</v>
      </c>
      <c r="I10" s="291">
        <f>C10+E10</f>
        <v>66</v>
      </c>
    </row>
    <row r="11" spans="1:9" ht="18" thickBot="1" x14ac:dyDescent="0.25">
      <c r="A11" s="53" t="s">
        <v>3461</v>
      </c>
      <c r="B11" s="37" cm="1">
        <f t="array" ref="B11">IFERROR(ROWS(_xlfn.UNIQUE(_xlfn._xlws.FILTER('7-Equipment'!$D$4:$D$509,'7-Equipment'!$M$4:$M$509=B$3))),0)</f>
        <v>44</v>
      </c>
      <c r="C11" s="44" cm="1">
        <f t="array" ref="C11">IFERROR(ROWS(_xlfn.UNIQUE(_xlfn._xlws.FILTER('7-Equipment'!$F$4:$F$509,'7-Equipment'!$M$4:$M$509=B$3))),0)</f>
        <v>46</v>
      </c>
      <c r="D11" s="37" cm="1">
        <f t="array" ref="D11">IFERROR(ROWS(_xlfn.UNIQUE(_xlfn._xlws.FILTER('7-Equipment'!$D$4:$D$509,'7-Equipment'!$M$4:$M$509=D$3))),0)</f>
        <v>2</v>
      </c>
      <c r="E11" s="44" cm="1">
        <f t="array" ref="E11">IFERROR(ROWS(_xlfn.UNIQUE(_xlfn._xlws.FILTER('7-Equipment'!$F$4:$F$509,'7-Equipment'!$M$4:$M$509=D$3))),0)</f>
        <v>2</v>
      </c>
      <c r="F11" s="37">
        <f t="shared" si="0"/>
        <v>3</v>
      </c>
      <c r="G11" s="48">
        <f t="shared" si="0"/>
        <v>3</v>
      </c>
      <c r="H11" s="54">
        <f>IFERROR(ROWS(_xlfn.UNIQUE('7-Equipment'!$D$4:$D$509)),0)</f>
        <v>49</v>
      </c>
      <c r="I11" s="55">
        <f>IFERROR(ROWS(_xlfn.UNIQUE('7-Equipment'!$F$4:$F$509)),0)</f>
        <v>51</v>
      </c>
    </row>
    <row r="12" spans="1:9" ht="18" thickBot="1" x14ac:dyDescent="0.25">
      <c r="A12" s="52" t="s">
        <v>2834</v>
      </c>
      <c r="B12" s="130" cm="1">
        <f t="array" ref="B12">IFERROR(ROWS(_xlfn.UNIQUE(_xlfn._xlws.FILTER('9-RandD'!$D$2:$D$501,'9-RandD'!$M$2:$M$501=B$3))),0)</f>
        <v>68</v>
      </c>
      <c r="C12" s="131" cm="1">
        <f t="array" ref="C12">IFERROR(ROWS(_xlfn.UNIQUE(_xlfn._xlws.FILTER('9-RandD'!$F$2:$F$501,'9-RandD'!$M$2:$M$501=B$3))),0)</f>
        <v>76</v>
      </c>
      <c r="D12" s="130" cm="1">
        <f t="array" ref="D12">IFERROR(ROWS(_xlfn.UNIQUE(_xlfn._xlws.FILTER('9-RandD'!$D$2:$D$501,'9-RandD'!$M$2:$M$501=D$3))),0)</f>
        <v>7</v>
      </c>
      <c r="E12" s="131" cm="1">
        <f t="array" ref="E12">IFERROR(ROWS(_xlfn.UNIQUE(_xlfn._xlws.FILTER('9-RandD'!$F$2:$F$501,'9-RandD'!$M$2:$M$501=D$3))),0)</f>
        <v>7</v>
      </c>
      <c r="F12" s="130">
        <f t="shared" si="0"/>
        <v>6</v>
      </c>
      <c r="G12" s="132">
        <f t="shared" si="0"/>
        <v>6</v>
      </c>
      <c r="H12" s="133">
        <f>IFERROR(ROWS(_xlfn.UNIQUE('9-RandD'!$D$2:$D$501)),0)</f>
        <v>81</v>
      </c>
      <c r="I12" s="134">
        <f>IFERROR(ROWS(_xlfn.UNIQUE('9-RandD'!$F$2:$F$501)),0)</f>
        <v>89</v>
      </c>
    </row>
    <row r="13" spans="1:9" ht="18" thickBot="1" x14ac:dyDescent="0.25">
      <c r="A13" s="53" t="s">
        <v>3462</v>
      </c>
      <c r="B13" s="37" cm="1">
        <f t="array" ref="B13">IFERROR(ROWS(_xlfn.UNIQUE(_xlfn._xlws.FILTER('8-ServiceRepair'!$D$2:$D$506,'8-ServiceRepair'!$L$2:$L$506=B$3))),0)</f>
        <v>61</v>
      </c>
      <c r="C13" s="44" cm="1">
        <f t="array" ref="C13">IFERROR(ROWS(_xlfn.UNIQUE(_xlfn._xlws.FILTER('8-ServiceRepair'!$J$2:$J$506,'8-ServiceRepair'!$L$2:$L$506=B$3))),0)</f>
        <v>63</v>
      </c>
      <c r="D13" s="37" cm="1">
        <f t="array" ref="D13">IFERROR(ROWS(_xlfn.UNIQUE(_xlfn._xlws.FILTER('8-ServiceRepair'!$D$2:$D$506,'8-ServiceRepair'!$L$2:$L$506=D$3))),0)</f>
        <v>4</v>
      </c>
      <c r="E13" s="44" cm="1">
        <f t="array" ref="E13">IFERROR(ROWS(_xlfn.UNIQUE(_xlfn._xlws.FILTER('8-ServiceRepair'!$J$2:$J$506,'9-RandD'!$L$2:$L$501=D$3))),0)</f>
        <v>0</v>
      </c>
      <c r="F13" s="37">
        <f t="shared" ref="F13:G15" si="1">H13-D13-B13</f>
        <v>1</v>
      </c>
      <c r="G13" s="48">
        <f t="shared" si="1"/>
        <v>5</v>
      </c>
      <c r="H13" s="54">
        <f>IFERROR(ROWS(_xlfn.UNIQUE('8-ServiceRepair'!$D$2:$D$506)),0)</f>
        <v>66</v>
      </c>
      <c r="I13" s="55">
        <f>IFERROR(ROWS(_xlfn.UNIQUE('8-ServiceRepair'!$J$2:J$506)),0)</f>
        <v>68</v>
      </c>
    </row>
    <row r="14" spans="1:9" ht="18" thickBot="1" x14ac:dyDescent="0.25">
      <c r="A14" s="52" t="s">
        <v>3463</v>
      </c>
      <c r="B14" s="130" cm="1">
        <f t="array" ref="B14">IFERROR(ROWS(_xlfn.UNIQUE(_xlfn._xlws.FILTER('10-Modeling'!$D$2:$D$486,'10-Modeling'!$L$2:$L$486=B$3))),0)</f>
        <v>19</v>
      </c>
      <c r="C14" s="131" cm="1">
        <f t="array" ref="C14">IFERROR(ROWS(_xlfn.UNIQUE(_xlfn._xlws.FILTER('10-Modeling'!$I$2:$I$486,'10-Modeling'!$L$2:$L$486=B$3))),0)</f>
        <v>19</v>
      </c>
      <c r="D14" s="130" cm="1">
        <f t="array" ref="D14">IFERROR(ROWS(_xlfn.UNIQUE(_xlfn._xlws.FILTER('10-Modeling'!$D$2:$D$486,'10-Modeling'!$L$2:$L$486=D$3))),0)</f>
        <v>2</v>
      </c>
      <c r="E14" s="131" cm="1">
        <f t="array" ref="E14">IFERROR(ROWS(_xlfn.UNIQUE(_xlfn._xlws.FILTER('10-Modeling'!$I$2:$I$486,'10-Modeling'!$L$2:$L$486=D$3))),0)</f>
        <v>2</v>
      </c>
      <c r="F14" s="130">
        <f t="shared" si="1"/>
        <v>0</v>
      </c>
      <c r="G14" s="132">
        <f t="shared" si="1"/>
        <v>1</v>
      </c>
      <c r="H14" s="133">
        <f>IFERROR(ROWS(_xlfn.UNIQUE('10-Modeling'!$D$2:$D$486)),0)</f>
        <v>21</v>
      </c>
      <c r="I14" s="134">
        <f>IFERROR(ROWS(_xlfn.UNIQUE('10-Modeling'!$I$2:$I$486)),0)</f>
        <v>22</v>
      </c>
    </row>
    <row r="15" spans="1:9" ht="18" thickBot="1" x14ac:dyDescent="0.25">
      <c r="A15" s="53" t="s">
        <v>3464</v>
      </c>
      <c r="B15" s="37" cm="1">
        <f t="array" ref="B15">IFERROR(ROWS(_xlfn.UNIQUE(_xlfn._xlws.FILTER('11-Distributors'!$D$2:$D$20,'11-Distributors'!$L$2:$L$20=B$3))),0)</f>
        <v>6</v>
      </c>
      <c r="C15" s="44" cm="1">
        <f t="array" ref="C15">IFERROR(ROWS(_xlfn.UNIQUE(_xlfn._xlws.FILTER('11-Distributors'!$I$2:$I$20,'11-Distributors'!$L$2:$L$20=B$3))),0)</f>
        <v>6</v>
      </c>
      <c r="D15" s="37" cm="1">
        <f t="array" ref="D15">IFERROR(ROWS(_xlfn.UNIQUE(_xlfn._xlws.FILTER('11-Distributors'!$D$2:$D$20,'11-Distributors'!$L$2:$L$20=D$3))),0)</f>
        <v>1</v>
      </c>
      <c r="E15" s="37" cm="1">
        <f t="array" ref="E15">IFERROR(ROWS(_xlfn.UNIQUE(_xlfn._xlws.FILTER('11-Distributors'!$I$2:$I$20,'11-Distributors'!$L$2:$L$20=D$3))),0)</f>
        <v>1</v>
      </c>
      <c r="F15" s="37">
        <f t="shared" si="1"/>
        <v>0</v>
      </c>
      <c r="G15" s="48">
        <f t="shared" si="1"/>
        <v>0</v>
      </c>
      <c r="H15" s="344">
        <f>IFERROR(ROWS(_xlfn.UNIQUE('11-Distributors'!$D$2:$D$20)),0)</f>
        <v>7</v>
      </c>
      <c r="I15" s="343">
        <f>IFERROR(ROWS(_xlfn.UNIQUE('11-Distributors'!$I$2:$I$20)),0)</f>
        <v>7</v>
      </c>
    </row>
    <row r="16" spans="1:9" ht="18" thickBot="1" x14ac:dyDescent="0.25">
      <c r="A16" s="38" t="s">
        <v>3465</v>
      </c>
      <c r="B16" s="39">
        <f t="shared" ref="B16:I16" si="2">SUM(B5:B15)</f>
        <v>490</v>
      </c>
      <c r="C16" s="45">
        <f t="shared" si="2"/>
        <v>568</v>
      </c>
      <c r="D16" s="39">
        <f t="shared" si="2"/>
        <v>70</v>
      </c>
      <c r="E16" s="45">
        <f t="shared" si="2"/>
        <v>74</v>
      </c>
      <c r="F16" s="39">
        <f t="shared" si="2"/>
        <v>28</v>
      </c>
      <c r="G16" s="45">
        <f t="shared" si="2"/>
        <v>42</v>
      </c>
      <c r="H16" s="39">
        <f t="shared" si="2"/>
        <v>587</v>
      </c>
      <c r="I16" s="49">
        <f t="shared" si="2"/>
        <v>684</v>
      </c>
    </row>
    <row r="19" spans="1:9" x14ac:dyDescent="0.2">
      <c r="A19" s="66"/>
      <c r="B19" s="2"/>
      <c r="C19" s="2"/>
      <c r="D19" s="2"/>
      <c r="E19" s="2"/>
      <c r="F19" s="2"/>
      <c r="G19" s="2"/>
      <c r="H19" s="2"/>
      <c r="I19" s="2"/>
    </row>
  </sheetData>
  <mergeCells count="5">
    <mergeCell ref="A3:A4"/>
    <mergeCell ref="B3:C3"/>
    <mergeCell ref="D3:E3"/>
    <mergeCell ref="F3:G3"/>
    <mergeCell ref="H3:I3"/>
  </mergeCells>
  <pageMargins left="0.7" right="0.7" top="0.75" bottom="0.75" header="0.3" footer="0.3"/>
  <pageSetup orientation="portrait" r:id="rId1"/>
  <ignoredErrors>
    <ignoredError sqref="C5:C8 D5:D8 C11:C13 D11:D14"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C68D-0113-4583-9D09-C84E40146C00}">
  <sheetPr codeName="Sheet3"/>
  <dimension ref="A1:C43"/>
  <sheetViews>
    <sheetView topLeftCell="A22" workbookViewId="0">
      <selection activeCell="B31" sqref="B31"/>
    </sheetView>
  </sheetViews>
  <sheetFormatPr baseColWidth="10" defaultColWidth="8.83203125" defaultRowHeight="15" x14ac:dyDescent="0.2"/>
  <cols>
    <col min="1" max="1" width="33.1640625" style="1" customWidth="1"/>
    <col min="2" max="2" width="136.6640625" customWidth="1"/>
    <col min="3" max="3" width="55.5" customWidth="1"/>
  </cols>
  <sheetData>
    <row r="1" spans="1:3" ht="16" x14ac:dyDescent="0.2">
      <c r="A1" s="300" t="s">
        <v>3879</v>
      </c>
      <c r="B1" s="2" t="s">
        <v>3880</v>
      </c>
      <c r="C1" s="2" t="s">
        <v>3881</v>
      </c>
    </row>
    <row r="2" spans="1:3" ht="16" x14ac:dyDescent="0.2">
      <c r="A2" s="1" t="s">
        <v>3882</v>
      </c>
      <c r="B2" t="s">
        <v>3883</v>
      </c>
      <c r="C2" s="34" t="s">
        <v>3884</v>
      </c>
    </row>
    <row r="3" spans="1:3" ht="16" x14ac:dyDescent="0.2">
      <c r="A3" s="1" t="s">
        <v>3885</v>
      </c>
      <c r="B3" s="1" t="s">
        <v>3886</v>
      </c>
      <c r="C3" s="34" t="s">
        <v>3887</v>
      </c>
    </row>
    <row r="4" spans="1:3" ht="16" x14ac:dyDescent="0.2">
      <c r="A4" s="1" t="s">
        <v>3266</v>
      </c>
      <c r="B4" t="s">
        <v>3888</v>
      </c>
      <c r="C4" s="34" t="s">
        <v>3887</v>
      </c>
    </row>
    <row r="5" spans="1:3" ht="16" x14ac:dyDescent="0.2">
      <c r="A5" s="1" t="s">
        <v>3889</v>
      </c>
      <c r="B5" t="s">
        <v>3890</v>
      </c>
      <c r="C5" s="34" t="s">
        <v>3887</v>
      </c>
    </row>
    <row r="6" spans="1:3" ht="32" x14ac:dyDescent="0.2">
      <c r="A6" s="1" t="s">
        <v>3891</v>
      </c>
      <c r="B6" s="1" t="s">
        <v>3892</v>
      </c>
      <c r="C6" s="1" t="s">
        <v>3893</v>
      </c>
    </row>
    <row r="7" spans="1:3" ht="16" x14ac:dyDescent="0.2">
      <c r="A7" s="1" t="s">
        <v>3894</v>
      </c>
      <c r="B7" t="s">
        <v>3895</v>
      </c>
    </row>
    <row r="8" spans="1:3" ht="32" x14ac:dyDescent="0.2">
      <c r="A8" s="1" t="s">
        <v>3896</v>
      </c>
      <c r="B8" s="1" t="s">
        <v>3897</v>
      </c>
      <c r="C8" s="34" t="s">
        <v>3887</v>
      </c>
    </row>
    <row r="9" spans="1:3" ht="32" x14ac:dyDescent="0.2">
      <c r="A9" s="1" t="s">
        <v>3898</v>
      </c>
      <c r="B9" s="1" t="s">
        <v>3899</v>
      </c>
      <c r="C9" s="34" t="s">
        <v>3887</v>
      </c>
    </row>
    <row r="10" spans="1:3" ht="32" x14ac:dyDescent="0.2">
      <c r="A10" s="1" t="s">
        <v>3900</v>
      </c>
      <c r="B10" s="1" t="s">
        <v>3901</v>
      </c>
      <c r="C10" s="34" t="s">
        <v>3887</v>
      </c>
    </row>
    <row r="11" spans="1:3" ht="16" x14ac:dyDescent="0.2">
      <c r="A11" s="1" t="s">
        <v>3902</v>
      </c>
      <c r="B11" s="1" t="s">
        <v>3903</v>
      </c>
    </row>
    <row r="12" spans="1:3" ht="80" x14ac:dyDescent="0.2">
      <c r="A12" s="1" t="s">
        <v>1435</v>
      </c>
      <c r="B12" s="1" t="s">
        <v>3904</v>
      </c>
      <c r="C12" s="34" t="s">
        <v>3884</v>
      </c>
    </row>
    <row r="13" spans="1:3" ht="16" x14ac:dyDescent="0.2">
      <c r="A13" s="1" t="s">
        <v>3265</v>
      </c>
      <c r="B13" s="1" t="s">
        <v>3905</v>
      </c>
      <c r="C13" s="34" t="s">
        <v>3887</v>
      </c>
    </row>
    <row r="14" spans="1:3" ht="32" x14ac:dyDescent="0.2">
      <c r="A14" s="1" t="s">
        <v>5099</v>
      </c>
      <c r="B14" s="1" t="s">
        <v>5100</v>
      </c>
      <c r="C14" s="34"/>
    </row>
    <row r="15" spans="1:3" ht="16" x14ac:dyDescent="0.2">
      <c r="A15" s="1" t="s">
        <v>3906</v>
      </c>
      <c r="B15" s="1" t="s">
        <v>3907</v>
      </c>
      <c r="C15" s="34" t="s">
        <v>3887</v>
      </c>
    </row>
    <row r="16" spans="1:3" ht="32" x14ac:dyDescent="0.2">
      <c r="A16" s="1" t="s">
        <v>3908</v>
      </c>
      <c r="B16" s="1" t="s">
        <v>3909</v>
      </c>
      <c r="C16" s="34" t="s">
        <v>3887</v>
      </c>
    </row>
    <row r="17" spans="1:3" ht="48" x14ac:dyDescent="0.2">
      <c r="A17" s="1" t="s">
        <v>3910</v>
      </c>
      <c r="B17" s="1" t="s">
        <v>3911</v>
      </c>
      <c r="C17" s="1" t="s">
        <v>3893</v>
      </c>
    </row>
    <row r="18" spans="1:3" ht="16" x14ac:dyDescent="0.2">
      <c r="A18" s="1" t="s">
        <v>3912</v>
      </c>
      <c r="B18" s="1" t="s">
        <v>3913</v>
      </c>
    </row>
    <row r="19" spans="1:3" ht="32" x14ac:dyDescent="0.2">
      <c r="A19" s="1" t="s">
        <v>3914</v>
      </c>
      <c r="B19" s="1" t="s">
        <v>3915</v>
      </c>
    </row>
    <row r="20" spans="1:3" ht="80" x14ac:dyDescent="0.2">
      <c r="A20" s="1" t="s">
        <v>3916</v>
      </c>
      <c r="B20" s="1" t="s">
        <v>3917</v>
      </c>
      <c r="C20" s="1" t="s">
        <v>3893</v>
      </c>
    </row>
    <row r="21" spans="1:3" ht="16" x14ac:dyDescent="0.2">
      <c r="A21" s="1" t="s">
        <v>3918</v>
      </c>
      <c r="B21" t="s">
        <v>3919</v>
      </c>
      <c r="C21" t="s">
        <v>3887</v>
      </c>
    </row>
    <row r="22" spans="1:3" ht="32" x14ac:dyDescent="0.2">
      <c r="A22" s="1" t="s">
        <v>3920</v>
      </c>
      <c r="B22" s="1" t="s">
        <v>3921</v>
      </c>
      <c r="C22" t="s">
        <v>3887</v>
      </c>
    </row>
    <row r="23" spans="1:3" ht="16" x14ac:dyDescent="0.2">
      <c r="A23" s="1" t="s">
        <v>3922</v>
      </c>
      <c r="B23" t="s">
        <v>3923</v>
      </c>
      <c r="C23" t="s">
        <v>3887</v>
      </c>
    </row>
    <row r="24" spans="1:3" ht="96" x14ac:dyDescent="0.2">
      <c r="A24" s="1" t="s">
        <v>3924</v>
      </c>
      <c r="B24" s="1" t="s">
        <v>3925</v>
      </c>
      <c r="C24" s="1" t="s">
        <v>3893</v>
      </c>
    </row>
    <row r="25" spans="1:3" ht="16" x14ac:dyDescent="0.2">
      <c r="A25" s="1" t="s">
        <v>3926</v>
      </c>
      <c r="B25" s="1" t="s">
        <v>3927</v>
      </c>
      <c r="C25" t="s">
        <v>3887</v>
      </c>
    </row>
    <row r="26" spans="1:3" ht="32" x14ac:dyDescent="0.2">
      <c r="A26" s="1" t="s">
        <v>3928</v>
      </c>
      <c r="B26" s="1" t="s">
        <v>3929</v>
      </c>
      <c r="C26" s="1" t="s">
        <v>3893</v>
      </c>
    </row>
    <row r="27" spans="1:3" ht="32" x14ac:dyDescent="0.2">
      <c r="A27" s="1" t="s">
        <v>3930</v>
      </c>
      <c r="B27" s="1" t="s">
        <v>3931</v>
      </c>
      <c r="C27" s="1" t="s">
        <v>3893</v>
      </c>
    </row>
    <row r="28" spans="1:3" ht="48" x14ac:dyDescent="0.2">
      <c r="A28" s="1" t="s">
        <v>3932</v>
      </c>
      <c r="B28" s="1" t="s">
        <v>3933</v>
      </c>
      <c r="C28" s="1" t="s">
        <v>3893</v>
      </c>
    </row>
    <row r="29" spans="1:3" ht="48" x14ac:dyDescent="0.2">
      <c r="A29" s="1" t="s">
        <v>5101</v>
      </c>
      <c r="B29" s="1" t="s">
        <v>5103</v>
      </c>
      <c r="C29" s="1"/>
    </row>
    <row r="30" spans="1:3" ht="32" x14ac:dyDescent="0.2">
      <c r="A30" s="1" t="s">
        <v>5102</v>
      </c>
      <c r="B30" s="1" t="s">
        <v>5104</v>
      </c>
      <c r="C30" s="1"/>
    </row>
    <row r="31" spans="1:3" ht="16" x14ac:dyDescent="0.2">
      <c r="A31" s="1" t="s">
        <v>3934</v>
      </c>
      <c r="B31" t="s">
        <v>3935</v>
      </c>
      <c r="C31" t="s">
        <v>3887</v>
      </c>
    </row>
    <row r="32" spans="1:3" ht="96" x14ac:dyDescent="0.2">
      <c r="A32" s="1" t="s">
        <v>3936</v>
      </c>
      <c r="B32" s="1" t="s">
        <v>3937</v>
      </c>
      <c r="C32" s="1" t="s">
        <v>3893</v>
      </c>
    </row>
    <row r="33" spans="1:3" ht="16" x14ac:dyDescent="0.2">
      <c r="A33" s="1" t="s">
        <v>3938</v>
      </c>
    </row>
    <row r="34" spans="1:3" ht="96" x14ac:dyDescent="0.2">
      <c r="A34" s="1" t="s">
        <v>3939</v>
      </c>
      <c r="B34" s="1" t="s">
        <v>3940</v>
      </c>
      <c r="C34" s="1" t="s">
        <v>3893</v>
      </c>
    </row>
    <row r="35" spans="1:3" ht="16" x14ac:dyDescent="0.2">
      <c r="A35" s="1" t="s">
        <v>2032</v>
      </c>
      <c r="B35" s="1" t="s">
        <v>3941</v>
      </c>
    </row>
    <row r="36" spans="1:3" ht="16" x14ac:dyDescent="0.2">
      <c r="A36" s="1" t="s">
        <v>3942</v>
      </c>
      <c r="B36" s="1" t="s">
        <v>3943</v>
      </c>
    </row>
    <row r="37" spans="1:3" ht="96" x14ac:dyDescent="0.2">
      <c r="A37" s="1" t="s">
        <v>3944</v>
      </c>
      <c r="B37" s="1" t="s">
        <v>3945</v>
      </c>
      <c r="C37" s="1" t="s">
        <v>3893</v>
      </c>
    </row>
    <row r="38" spans="1:3" ht="16" x14ac:dyDescent="0.2">
      <c r="A38" s="1" t="s">
        <v>3946</v>
      </c>
      <c r="B38" s="1" t="s">
        <v>3947</v>
      </c>
      <c r="C38" t="s">
        <v>3887</v>
      </c>
    </row>
    <row r="39" spans="1:3" ht="16" x14ac:dyDescent="0.2">
      <c r="A39" s="1" t="s">
        <v>3948</v>
      </c>
      <c r="B39" t="s">
        <v>3949</v>
      </c>
    </row>
    <row r="40" spans="1:3" ht="16" x14ac:dyDescent="0.2">
      <c r="A40" s="1" t="s">
        <v>3950</v>
      </c>
      <c r="B40" t="s">
        <v>3951</v>
      </c>
      <c r="C40" t="s">
        <v>3887</v>
      </c>
    </row>
    <row r="41" spans="1:3" ht="16" x14ac:dyDescent="0.2">
      <c r="A41" s="1" t="s">
        <v>3952</v>
      </c>
      <c r="B41" t="s">
        <v>3953</v>
      </c>
    </row>
    <row r="42" spans="1:3" ht="16" x14ac:dyDescent="0.2">
      <c r="A42" s="1" t="s">
        <v>176</v>
      </c>
      <c r="B42" s="65" t="s">
        <v>3954</v>
      </c>
    </row>
    <row r="43" spans="1:3" ht="80" x14ac:dyDescent="0.2">
      <c r="A43" s="1" t="s">
        <v>3955</v>
      </c>
      <c r="B43" s="1" t="s">
        <v>3956</v>
      </c>
      <c r="C43" s="1" t="s">
        <v>3893</v>
      </c>
    </row>
  </sheetData>
  <sortState xmlns:xlrd2="http://schemas.microsoft.com/office/spreadsheetml/2017/richdata2" ref="A2:A43">
    <sortCondition ref="A2:A43"/>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EED7-277E-4A7F-A402-CA16B9183BA1}">
  <sheetPr codeName="Sheet4"/>
  <dimension ref="A1:N921"/>
  <sheetViews>
    <sheetView zoomScale="90" zoomScaleNormal="90" workbookViewId="0">
      <selection activeCell="B7" sqref="B7"/>
    </sheetView>
  </sheetViews>
  <sheetFormatPr baseColWidth="10" defaultColWidth="8.83203125" defaultRowHeight="15" x14ac:dyDescent="0.2"/>
  <cols>
    <col min="1" max="1" width="15" customWidth="1"/>
    <col min="2" max="2" width="32.5" customWidth="1"/>
    <col min="3" max="3" width="9.5" style="320" customWidth="1"/>
    <col min="4" max="5" width="10.6640625" style="319" customWidth="1"/>
    <col min="6" max="6" width="26.33203125" style="1" customWidth="1"/>
    <col min="7" max="7" width="33.1640625" style="1" customWidth="1"/>
    <col min="8" max="8" width="16.6640625" style="1" customWidth="1"/>
    <col min="9" max="10" width="11.5" style="319" customWidth="1"/>
    <col min="11" max="11" width="28.33203125" style="1" customWidth="1"/>
    <col min="12" max="12" width="38" style="1" customWidth="1"/>
    <col min="13" max="13" width="18" style="426" customWidth="1"/>
    <col min="14" max="14" width="14.33203125" customWidth="1"/>
  </cols>
  <sheetData>
    <row r="1" spans="1:14" ht="25" customHeight="1" x14ac:dyDescent="0.2">
      <c r="A1" s="66" t="s">
        <v>3466</v>
      </c>
      <c r="B1" s="438" t="s">
        <v>3966</v>
      </c>
      <c r="C1" s="438"/>
    </row>
    <row r="2" spans="1:14" ht="25" customHeight="1" x14ac:dyDescent="0.2">
      <c r="B2" s="438"/>
      <c r="C2" s="438"/>
    </row>
    <row r="3" spans="1:14" ht="25" customHeight="1" x14ac:dyDescent="0.2">
      <c r="B3" s="438"/>
      <c r="C3" s="438"/>
      <c r="D3" s="445" t="s">
        <v>3467</v>
      </c>
      <c r="E3" s="445"/>
      <c r="F3" s="445"/>
      <c r="G3" s="1">
        <f>IF(B7&lt;&gt;"",COUNTA(D7:D64003),0)</f>
        <v>0</v>
      </c>
    </row>
    <row r="4" spans="1:14" x14ac:dyDescent="0.2">
      <c r="B4" s="319"/>
      <c r="D4" s="300"/>
      <c r="E4" s="300"/>
      <c r="F4" s="300"/>
    </row>
    <row r="5" spans="1:14" s="67" customFormat="1" ht="21" x14ac:dyDescent="0.25">
      <c r="A5" s="443" t="s">
        <v>3468</v>
      </c>
      <c r="B5" s="444"/>
      <c r="C5" s="321"/>
      <c r="D5" s="446" t="s">
        <v>3469</v>
      </c>
      <c r="E5" s="446"/>
      <c r="F5" s="446"/>
      <c r="G5" s="446"/>
      <c r="H5" s="446"/>
      <c r="I5" s="446"/>
      <c r="J5" s="446"/>
      <c r="K5" s="446"/>
      <c r="L5" s="446"/>
      <c r="M5" s="446"/>
      <c r="N5" s="446"/>
    </row>
    <row r="6" spans="1:14" s="67" customFormat="1" ht="49.5" customHeight="1" x14ac:dyDescent="0.25">
      <c r="A6" s="325" t="s">
        <v>3974</v>
      </c>
      <c r="B6" s="329" t="s">
        <v>4</v>
      </c>
      <c r="C6" s="2" t="s">
        <v>1</v>
      </c>
      <c r="D6" s="300" t="s">
        <v>3976</v>
      </c>
      <c r="E6" s="300" t="s">
        <v>3982</v>
      </c>
      <c r="F6" s="300" t="s">
        <v>4</v>
      </c>
      <c r="G6" s="300" t="s">
        <v>6</v>
      </c>
      <c r="H6" s="300" t="s">
        <v>11</v>
      </c>
      <c r="I6" s="300" t="s">
        <v>12</v>
      </c>
      <c r="J6" s="300" t="s">
        <v>13</v>
      </c>
      <c r="K6" s="300" t="s">
        <v>3964</v>
      </c>
      <c r="L6" s="300" t="s">
        <v>3965</v>
      </c>
      <c r="M6" s="427" t="s">
        <v>19</v>
      </c>
      <c r="N6" s="300" t="s">
        <v>4708</v>
      </c>
    </row>
    <row r="7" spans="1:14" ht="45.75" customHeight="1" x14ac:dyDescent="0.2">
      <c r="A7" s="330" t="str">
        <f>IF(B6&lt;&gt;"",B6,"")</f>
        <v>Company</v>
      </c>
      <c r="B7" s="329"/>
      <c r="C7" s="319" t="str" cm="1">
        <f t="array" ref="C7">IF($B$6="Company",IF($B$7&lt;&gt;"",_xlfn._xlws.FILTER(Append2[ID],ISNUMBER(SEARCH($B$7,Append2[Company])),"No result"),""),IF($B$6="Product",IF($B$7&lt;&gt;"",_xlfn._xlws.FILTER(Append2[ID],ISNUMBER(SEARCH($B$7,Append2[Product])),"No result"),""), IF($B$6="State",IF($B$7&lt;&gt;"",_xlfn._xlws.FILTER(Append2[ID],ISNUMBER(SEARCH($B$7,Append2[Facility State or Province])),"No result"),""))))</f>
        <v/>
      </c>
      <c r="D7" s="319" t="str" cm="1">
        <f t="array" ref="D7">IF($B$6="Company", IF($B$7&lt;&gt;"",_xlfn._xlws.FILTER(Append2[Status],ISNUMBER(SEARCH($B$7,Append2[Company])),"No result"),""),IF($B$6="Product", IF($B$7&lt;&gt;"",_xlfn._xlws.FILTER(Append2[Status],ISNUMBER(SEARCH($B$7,Append2[Product])),"No result"),""), IF($B$6="State", IF($B$7&lt;&gt;"",_xlfn._xlws.FILTER(Append2[Status],ISNUMBER(SEARCH($B$7,Append2[Facility State or Province])),"No result"),""))))</f>
        <v/>
      </c>
      <c r="E7" s="319" t="str" cm="1">
        <f t="array" ref="E7">IF($B$6="Company", IF($B$7&lt;&gt;"",_xlfn._xlws.FILTER(Append2[NAATBatt Member],ISNUMBER(SEARCH($B$7,Append2[Company])),"No result"),""),IF($B$6="Product", IF($B$7&lt;&gt;"",_xlfn._xlws.FILTER(Append2[NAATBatt Member],ISNUMBER(SEARCH($B$7,Append2[Product])),"No result"),""), IF($B$6="State", IF($B$7&lt;&gt;"",_xlfn._xlws.FILTER(Append2[NAATBatt Member],ISNUMBER(SEARCH($B$7,Append2[Facility State or Province])),"No result"),""))))</f>
        <v/>
      </c>
      <c r="F7" s="1" t="str" cm="1">
        <f t="array" ref="F7">IF($B$6="Company", IF($B$7&lt;&gt;"",_xlfn._xlws.FILTER(Append2[Company],ISNUMBER(SEARCH($B$7,Append2[Company])),"No result"),""),IF($B$6="Product", IF($B$7&lt;&gt;"",_xlfn._xlws.FILTER(Append2[Company],ISNUMBER(SEARCH($B$7,Append2[Product])),"No result"),""),IF($B$6="State", IF($B$7&lt;&gt;"",_xlfn._xlws.FILTER(Append2[Company],ISNUMBER(SEARCH($B$7,Append2[Facility State or Province])),"No result"),""))))</f>
        <v/>
      </c>
      <c r="G7" s="1" t="str" cm="1">
        <f t="array" ref="G7">IF($B$6="Company",IF(IF($B$7&lt;&gt;"",_xlfn._xlws.FILTER(Append2[Facility Name],ISNUMBER(SEARCH($B$7,Append2[Company])),"No result"),"")=0,"",IF($B$7&lt;&gt;"",_xlfn._xlws.FILTER(Append2[Facility Name],ISNUMBER(SEARCH($B$7,Append2[Company])),"No result"),"")),IF($B$6="Product",IF(IF($B$7&lt;&gt;"",_xlfn._xlws.FILTER(Append2[Facility Name],ISNUMBER(SEARCH($B$7,Append2[Product])),"No result"),"")=0,"",IF($B$7&lt;&gt;"",_xlfn._xlws.FILTER(Append2[Facility Name],ISNUMBER(SEARCH($B$7,Append2[Product])),"No result"),"")),IF($B$6="State",IF(IF($B$7&lt;&gt;"",_xlfn._xlws.FILTER(Append2[Facility Name],ISNUMBER(SEARCH($B$7,Append2[Facility State or Province])),"No result"),"")=0,"",IF($B$7&lt;&gt;"",_xlfn._xlws.FILTER(Append2[Facility Name],ISNUMBER(SEARCH($B$7,Append2[Facility State or Province])),"No result"),"")))))</f>
        <v/>
      </c>
      <c r="H7" s="1" t="str" cm="1">
        <f t="array" ref="H7">IF($B$6="Company",IF($B$7&lt;&gt;"",_xlfn._xlws.FILTER(Append2[Facility City],ISNUMBER(SEARCH($B$7,Append2[Company])),"No result"),""),IF($B$6="Product",IF($B$7&lt;&gt;"",_xlfn._xlws.FILTER(Append2[Facility City],ISNUMBER(SEARCH($B$7,Append2[Product])),"No result"),""),IF($B$6="State",IF($B$7&lt;&gt;"",_xlfn._xlws.FILTER(Append2[Facility City],ISNUMBER(SEARCH($B$7,Append2[Facility State or Province])),"No result"),""))))</f>
        <v/>
      </c>
      <c r="I7" s="319" t="str" cm="1">
        <f t="array" ref="I7">IF($B$6="Company",IF($B$7&lt;&gt;"",_xlfn._xlws.FILTER(Append2[Facility State or Province],ISNUMBER(SEARCH($B$7,Append2[Company])),"No result"),""),IF($B$6="Product",IF($B$7&lt;&gt;"",_xlfn._xlws.FILTER(Append2[Facility State or Province],ISNUMBER(SEARCH($B$7,Append2[Product])),"No result"),""),IF($B$6="State",IF($B$7&lt;&gt;"",_xlfn._xlws.FILTER(Append2[Facility State or Province],ISNUMBER(SEARCH($B$7,Append2[Facility State or Province])),"No result"),""))))</f>
        <v/>
      </c>
      <c r="J7" s="319" t="str" cm="1">
        <f t="array" ref="J7">IF($B$6="Company",IF($B$7&lt;&gt;"",_xlfn._xlws.FILTER(Append2[Facility Country],ISNUMBER(SEARCH($B$7,Append2[Company])),"No result"),""),IF($B$6="Product",IF($B$7&lt;&gt;"",_xlfn._xlws.FILTER(Append2[Facility Country],ISNUMBER(SEARCH($B$7,Append2[Product])),"No result"),""),IF($B$6="State",IF($B$7&lt;&gt;"",_xlfn._xlws.FILTER(Append2[Facility Country],ISNUMBER(SEARCH($B$7,Append2[Facility State or Province])),"No result"),""))))</f>
        <v/>
      </c>
      <c r="K7" s="1" t="str" cm="1">
        <f t="array" ref="K7">IF($B$6="Company",IF($B$7&lt;&gt;"",_xlfn._xlws.FILTER(Append2[Product Type],ISNUMBER(SEARCH($B$7,Append2[Company])),"No result"),""),IF($B$6="Product",IF($B$7&lt;&gt;"",_xlfn._xlws.FILTER(Append2[Product Type],ISNUMBER(SEARCH($B$7,Append2[Product])),"No result"),""),IF($B$6="State",IF($B$7&lt;&gt;"",_xlfn._xlws.FILTER(Append2[Product Type],ISNUMBER(SEARCH($B$7,Append2[Facility State or Province])),"No result"),""))))</f>
        <v/>
      </c>
      <c r="L7" s="1" t="str" cm="1">
        <f t="array" ref="L7">IF($B$6="Company",IF($B$7&lt;&gt;"",_xlfn._xlws.FILTER(Append2[Product],ISNUMBER(SEARCH($B$7,Append2[Company])),"No result"),""),IF($B$6="Product",IF($B$7&lt;&gt;"",_xlfn._xlws.FILTER(Append2[Product],ISNUMBER(SEARCH($B$7,Append2[Product])),"No result"),""),IF($B$6="State",IF($B$7&lt;&gt;"",_xlfn._xlws.FILTER(Append2[Product],ISNUMBER(SEARCH($B$7,Append2[Facility State or Province])),"No result"),""))))</f>
        <v/>
      </c>
      <c r="M7" s="428" t="str" cm="1">
        <f t="array" ref="M7">IF($B$6="Company",IF($B$7&lt;&gt;"",_xlfn._xlws.FILTER(Append2[Production Capacity],ISNUMBER(SEARCH($B$7,Append2[Company])),"No result"),""),IF($B$6="Product",IF($B$7&lt;&gt;"",_xlfn._xlws.FILTER(Append2[Production Capacity],ISNUMBER(SEARCH($B$7,Append2[Product])),"No result"),""),IF($B$6="State",IF($B$7&lt;&gt;"",_xlfn._xlws.FILTER(Append2[Production Capacity],ISNUMBER(SEARCH($B$7,Append2[Facility State or Province])),"No result"),""))))</f>
        <v/>
      </c>
      <c r="N7" s="1" t="str" cm="1">
        <f t="array" ref="N7">IF($B$6="Company",IF($B$7&lt;&gt;"",_xlfn._xlws.FILTER(Append2[Production Units],ISNUMBER(SEARCH($B$7,Append2[Company])),"No result"),""),IF($B$6="Product",IF($B$7&lt;&gt;"",_xlfn._xlws.FILTER(Append2[Production Units],ISNUMBER(SEARCH($B$7,Append2[Product])),"No result"),""),IF($B$6="State",IF($B$7&lt;&gt;"",_xlfn._xlws.FILTER(Append2[Production Units],ISNUMBER(SEARCH($B$7,Append2[Facility State or Province])),"No result"),""))))</f>
        <v/>
      </c>
    </row>
    <row r="8" spans="1:14" ht="33" customHeight="1" x14ac:dyDescent="0.2">
      <c r="A8" s="441" t="s">
        <v>3957</v>
      </c>
      <c r="B8" s="439" t="s">
        <v>3958</v>
      </c>
      <c r="C8" s="319"/>
      <c r="M8" s="428"/>
      <c r="N8" s="1"/>
    </row>
    <row r="9" spans="1:14" ht="33" customHeight="1" x14ac:dyDescent="0.2">
      <c r="A9" s="442"/>
      <c r="B9" s="440"/>
      <c r="C9" s="319"/>
      <c r="M9" s="428"/>
      <c r="N9" s="1"/>
    </row>
    <row r="10" spans="1:14" ht="33" customHeight="1" x14ac:dyDescent="0.2">
      <c r="B10" s="335" t="s">
        <v>3977</v>
      </c>
      <c r="C10" s="319"/>
      <c r="M10" s="428"/>
      <c r="N10" s="1"/>
    </row>
    <row r="11" spans="1:14" ht="33" customHeight="1" x14ac:dyDescent="0.2">
      <c r="A11" s="1"/>
      <c r="B11" s="332" t="s">
        <v>3978</v>
      </c>
      <c r="C11" s="319"/>
      <c r="M11" s="428"/>
      <c r="N11" s="1"/>
    </row>
    <row r="12" spans="1:14" ht="33" customHeight="1" x14ac:dyDescent="0.2">
      <c r="A12" s="1"/>
      <c r="B12" s="333" t="s">
        <v>3979</v>
      </c>
      <c r="C12" s="319"/>
      <c r="M12" s="428"/>
      <c r="N12" s="1"/>
    </row>
    <row r="13" spans="1:14" ht="33" customHeight="1" x14ac:dyDescent="0.2">
      <c r="B13" s="334" t="s">
        <v>3980</v>
      </c>
      <c r="C13" s="319"/>
      <c r="M13" s="428"/>
      <c r="N13" s="1"/>
    </row>
    <row r="14" spans="1:14" ht="33" customHeight="1" x14ac:dyDescent="0.2">
      <c r="A14" s="1"/>
      <c r="B14" s="331" t="s">
        <v>3981</v>
      </c>
      <c r="C14" s="319"/>
      <c r="M14" s="428"/>
      <c r="N14" s="1"/>
    </row>
    <row r="15" spans="1:14" ht="33" customHeight="1" x14ac:dyDescent="0.2">
      <c r="A15" s="1"/>
      <c r="B15" s="1"/>
      <c r="C15" s="319"/>
      <c r="M15" s="428"/>
      <c r="N15" s="1"/>
    </row>
    <row r="16" spans="1:14" ht="33" customHeight="1" x14ac:dyDescent="0.2">
      <c r="A16" s="1"/>
      <c r="B16" s="1"/>
      <c r="C16" s="319"/>
      <c r="M16" s="428"/>
      <c r="N16" s="1"/>
    </row>
    <row r="17" spans="1:14" ht="33" customHeight="1" x14ac:dyDescent="0.2">
      <c r="A17" s="1"/>
      <c r="B17" s="1"/>
      <c r="C17" s="319"/>
      <c r="M17" s="428"/>
      <c r="N17" s="1"/>
    </row>
    <row r="18" spans="1:14" ht="33" customHeight="1" x14ac:dyDescent="0.2">
      <c r="A18" s="1"/>
      <c r="B18" s="1"/>
      <c r="C18" s="319"/>
      <c r="M18" s="428"/>
      <c r="N18" s="1"/>
    </row>
    <row r="19" spans="1:14" ht="33" customHeight="1" x14ac:dyDescent="0.2">
      <c r="A19" s="1"/>
      <c r="B19" s="1"/>
      <c r="C19" s="319"/>
      <c r="M19" s="428"/>
      <c r="N19" s="1"/>
    </row>
    <row r="20" spans="1:14" ht="33" customHeight="1" x14ac:dyDescent="0.2">
      <c r="A20" s="1"/>
      <c r="B20" s="1"/>
      <c r="C20" s="319"/>
      <c r="M20" s="428"/>
      <c r="N20" s="1"/>
    </row>
    <row r="21" spans="1:14" ht="33" customHeight="1" x14ac:dyDescent="0.2">
      <c r="A21" s="1"/>
      <c r="B21" s="1"/>
      <c r="C21" s="319"/>
      <c r="M21" s="428"/>
      <c r="N21" s="1"/>
    </row>
    <row r="22" spans="1:14" ht="33" customHeight="1" x14ac:dyDescent="0.2">
      <c r="A22" s="1"/>
      <c r="B22" s="1"/>
      <c r="C22" s="319"/>
      <c r="M22" s="428"/>
      <c r="N22" s="1"/>
    </row>
    <row r="23" spans="1:14" ht="33" customHeight="1" x14ac:dyDescent="0.2">
      <c r="A23" s="1"/>
      <c r="B23" s="1"/>
      <c r="C23" s="319"/>
      <c r="M23" s="428"/>
      <c r="N23" s="1"/>
    </row>
    <row r="24" spans="1:14" ht="33" customHeight="1" x14ac:dyDescent="0.2">
      <c r="A24" s="1"/>
      <c r="B24" s="1"/>
      <c r="C24" s="319"/>
      <c r="M24" s="428"/>
      <c r="N24" s="1"/>
    </row>
    <row r="25" spans="1:14" ht="33" customHeight="1" x14ac:dyDescent="0.2">
      <c r="A25" s="1"/>
      <c r="B25" s="1"/>
      <c r="C25" s="319"/>
      <c r="M25" s="428"/>
      <c r="N25" s="1"/>
    </row>
    <row r="26" spans="1:14" ht="33" customHeight="1" x14ac:dyDescent="0.2">
      <c r="A26" s="1"/>
      <c r="B26" s="1"/>
      <c r="C26" s="319"/>
      <c r="M26" s="428"/>
      <c r="N26" s="1"/>
    </row>
    <row r="27" spans="1:14" ht="33" customHeight="1" x14ac:dyDescent="0.2">
      <c r="A27" s="1"/>
      <c r="B27" s="1"/>
      <c r="C27" s="319"/>
      <c r="M27" s="428"/>
      <c r="N27" s="1"/>
    </row>
    <row r="28" spans="1:14" ht="33" customHeight="1" x14ac:dyDescent="0.2">
      <c r="A28" s="1"/>
      <c r="B28" s="1"/>
      <c r="C28" s="319"/>
      <c r="M28" s="428"/>
      <c r="N28" s="1"/>
    </row>
    <row r="29" spans="1:14" ht="33" customHeight="1" x14ac:dyDescent="0.2">
      <c r="A29" s="1"/>
      <c r="B29" s="1"/>
      <c r="C29" s="319"/>
      <c r="M29" s="428"/>
      <c r="N29" s="1"/>
    </row>
    <row r="30" spans="1:14" ht="33" customHeight="1" x14ac:dyDescent="0.2">
      <c r="A30" s="1"/>
      <c r="B30" s="1"/>
      <c r="C30" s="319"/>
      <c r="M30" s="428"/>
      <c r="N30" s="1"/>
    </row>
    <row r="31" spans="1:14" ht="33" customHeight="1" x14ac:dyDescent="0.2">
      <c r="A31" s="1"/>
      <c r="B31" s="1"/>
      <c r="C31" s="319"/>
      <c r="M31" s="428"/>
      <c r="N31" s="1"/>
    </row>
    <row r="32" spans="1:14" ht="33" customHeight="1" x14ac:dyDescent="0.2">
      <c r="A32" s="1"/>
      <c r="B32" s="1"/>
      <c r="C32" s="319"/>
      <c r="M32" s="428"/>
      <c r="N32" s="1"/>
    </row>
    <row r="33" spans="1:14" ht="33" customHeight="1" x14ac:dyDescent="0.2">
      <c r="A33" s="1"/>
      <c r="B33" s="1"/>
      <c r="C33" s="319"/>
      <c r="M33" s="428"/>
      <c r="N33" s="1"/>
    </row>
    <row r="34" spans="1:14" ht="33" customHeight="1" x14ac:dyDescent="0.2">
      <c r="A34" s="1"/>
      <c r="B34" s="1"/>
      <c r="C34" s="319"/>
      <c r="M34" s="428"/>
      <c r="N34" s="1"/>
    </row>
    <row r="35" spans="1:14" ht="33" customHeight="1" x14ac:dyDescent="0.2">
      <c r="A35" s="1"/>
      <c r="B35" s="1"/>
      <c r="C35" s="319"/>
      <c r="M35" s="428"/>
      <c r="N35" s="1"/>
    </row>
    <row r="36" spans="1:14" ht="33" customHeight="1" x14ac:dyDescent="0.2">
      <c r="A36" s="1"/>
      <c r="B36" s="1"/>
      <c r="C36" s="319"/>
      <c r="M36" s="428"/>
      <c r="N36" s="1"/>
    </row>
    <row r="37" spans="1:14" ht="33" customHeight="1" x14ac:dyDescent="0.2">
      <c r="A37" s="1"/>
      <c r="B37" s="1"/>
      <c r="C37" s="319"/>
      <c r="M37" s="428"/>
      <c r="N37" s="1"/>
    </row>
    <row r="38" spans="1:14" ht="33" customHeight="1" x14ac:dyDescent="0.2">
      <c r="A38" s="1"/>
      <c r="B38" s="1"/>
      <c r="C38" s="319"/>
      <c r="M38" s="428"/>
      <c r="N38" s="1"/>
    </row>
    <row r="39" spans="1:14" ht="33" customHeight="1" x14ac:dyDescent="0.2">
      <c r="A39" s="1"/>
      <c r="B39" s="1"/>
      <c r="C39" s="319"/>
      <c r="M39" s="428"/>
      <c r="N39" s="1"/>
    </row>
    <row r="40" spans="1:14" ht="33" customHeight="1" x14ac:dyDescent="0.2">
      <c r="A40" s="1"/>
      <c r="B40" s="1"/>
      <c r="C40" s="319"/>
      <c r="M40" s="428"/>
      <c r="N40" s="1"/>
    </row>
    <row r="41" spans="1:14" ht="33" customHeight="1" x14ac:dyDescent="0.2">
      <c r="A41" s="1"/>
      <c r="B41" s="1"/>
      <c r="C41" s="319"/>
      <c r="M41" s="428"/>
      <c r="N41" s="1"/>
    </row>
    <row r="42" spans="1:14" ht="33" customHeight="1" x14ac:dyDescent="0.2">
      <c r="A42" s="1"/>
      <c r="B42" s="1"/>
      <c r="C42" s="319"/>
      <c r="M42" s="428"/>
      <c r="N42" s="1"/>
    </row>
    <row r="43" spans="1:14" ht="33" customHeight="1" x14ac:dyDescent="0.2">
      <c r="A43" s="1"/>
      <c r="B43" s="1"/>
      <c r="C43" s="319"/>
      <c r="M43" s="428"/>
      <c r="N43" s="1"/>
    </row>
    <row r="44" spans="1:14" ht="33" customHeight="1" x14ac:dyDescent="0.2">
      <c r="A44" s="1"/>
      <c r="B44" s="1"/>
      <c r="C44" s="319"/>
      <c r="M44" s="428"/>
      <c r="N44" s="1"/>
    </row>
    <row r="45" spans="1:14" ht="33" customHeight="1" x14ac:dyDescent="0.2">
      <c r="A45" s="1"/>
      <c r="B45" s="1"/>
      <c r="C45" s="319"/>
      <c r="M45" s="428"/>
      <c r="N45" s="1"/>
    </row>
    <row r="46" spans="1:14" ht="33" customHeight="1" x14ac:dyDescent="0.2">
      <c r="A46" s="1"/>
      <c r="B46" s="1"/>
      <c r="C46" s="319"/>
      <c r="M46" s="428"/>
      <c r="N46" s="1"/>
    </row>
    <row r="47" spans="1:14" ht="33" customHeight="1" x14ac:dyDescent="0.2">
      <c r="A47" s="1"/>
      <c r="B47" s="1"/>
      <c r="C47" s="319"/>
      <c r="M47" s="428"/>
      <c r="N47" s="1"/>
    </row>
    <row r="48" spans="1:14" ht="33" customHeight="1" x14ac:dyDescent="0.2">
      <c r="A48" s="1"/>
      <c r="B48" s="1"/>
      <c r="C48" s="319"/>
      <c r="M48" s="428"/>
      <c r="N48" s="1"/>
    </row>
    <row r="49" spans="1:14" ht="33" customHeight="1" x14ac:dyDescent="0.2">
      <c r="A49" s="1"/>
      <c r="B49" s="1"/>
      <c r="C49" s="319"/>
      <c r="M49" s="428"/>
      <c r="N49" s="1"/>
    </row>
    <row r="50" spans="1:14" ht="33" customHeight="1" x14ac:dyDescent="0.2">
      <c r="A50" s="1"/>
      <c r="B50" s="1"/>
      <c r="C50" s="319"/>
      <c r="M50" s="428"/>
      <c r="N50" s="1"/>
    </row>
    <row r="51" spans="1:14" ht="33" customHeight="1" x14ac:dyDescent="0.2">
      <c r="A51" s="1"/>
      <c r="B51" s="1"/>
      <c r="C51" s="319"/>
      <c r="M51" s="428"/>
      <c r="N51" s="1"/>
    </row>
    <row r="52" spans="1:14" ht="33" customHeight="1" x14ac:dyDescent="0.2">
      <c r="A52" s="1"/>
      <c r="B52" s="1"/>
      <c r="C52" s="319"/>
      <c r="M52" s="428"/>
      <c r="N52" s="1"/>
    </row>
    <row r="53" spans="1:14" ht="33" customHeight="1" x14ac:dyDescent="0.2">
      <c r="A53" s="1"/>
      <c r="B53" s="1"/>
      <c r="C53" s="319"/>
      <c r="M53" s="428"/>
      <c r="N53" s="1"/>
    </row>
    <row r="54" spans="1:14" ht="33" customHeight="1" x14ac:dyDescent="0.2">
      <c r="A54" s="1"/>
      <c r="B54" s="1"/>
      <c r="C54" s="319"/>
      <c r="M54" s="428"/>
      <c r="N54" s="1"/>
    </row>
    <row r="55" spans="1:14" ht="33" customHeight="1" x14ac:dyDescent="0.2">
      <c r="A55" s="1"/>
      <c r="B55" s="1"/>
      <c r="C55" s="319"/>
      <c r="M55" s="428"/>
      <c r="N55" s="1"/>
    </row>
    <row r="56" spans="1:14" ht="33" customHeight="1" x14ac:dyDescent="0.2">
      <c r="A56" s="1"/>
      <c r="B56" s="1"/>
      <c r="C56" s="319"/>
      <c r="M56" s="428"/>
      <c r="N56" s="1"/>
    </row>
    <row r="57" spans="1:14" ht="33" customHeight="1" x14ac:dyDescent="0.2">
      <c r="A57" s="1"/>
      <c r="B57" s="1"/>
      <c r="C57" s="319"/>
      <c r="M57" s="428"/>
      <c r="N57" s="1"/>
    </row>
    <row r="58" spans="1:14" ht="33" customHeight="1" x14ac:dyDescent="0.2">
      <c r="A58" s="1"/>
      <c r="B58" s="1"/>
      <c r="C58" s="319"/>
      <c r="M58" s="428"/>
      <c r="N58" s="1"/>
    </row>
    <row r="59" spans="1:14" ht="33" customHeight="1" x14ac:dyDescent="0.2">
      <c r="A59" s="1"/>
      <c r="B59" s="1"/>
      <c r="C59" s="319"/>
      <c r="M59" s="428"/>
      <c r="N59" s="1"/>
    </row>
    <row r="60" spans="1:14" ht="33" customHeight="1" x14ac:dyDescent="0.2">
      <c r="A60" s="1"/>
      <c r="B60" s="1"/>
      <c r="C60" s="319"/>
      <c r="M60" s="428"/>
      <c r="N60" s="1"/>
    </row>
    <row r="61" spans="1:14" ht="33" customHeight="1" x14ac:dyDescent="0.2">
      <c r="A61" s="1"/>
      <c r="B61" s="1"/>
      <c r="C61" s="319"/>
      <c r="M61" s="428"/>
      <c r="N61" s="1"/>
    </row>
    <row r="62" spans="1:14" ht="33" customHeight="1" x14ac:dyDescent="0.2">
      <c r="A62" s="1"/>
      <c r="B62" s="1"/>
      <c r="C62" s="319"/>
      <c r="M62" s="428"/>
      <c r="N62" s="1"/>
    </row>
    <row r="63" spans="1:14" ht="33" customHeight="1" x14ac:dyDescent="0.2">
      <c r="A63" s="1"/>
      <c r="B63" s="1"/>
      <c r="C63" s="319"/>
      <c r="M63" s="428"/>
      <c r="N63" s="1"/>
    </row>
    <row r="64" spans="1:14" ht="33" customHeight="1" x14ac:dyDescent="0.2">
      <c r="A64" s="1"/>
      <c r="B64" s="1"/>
      <c r="C64" s="319"/>
      <c r="M64" s="428"/>
      <c r="N64" s="1"/>
    </row>
    <row r="65" spans="1:14" ht="33" customHeight="1" x14ac:dyDescent="0.2">
      <c r="A65" s="1"/>
      <c r="B65" s="1"/>
      <c r="C65" s="319"/>
      <c r="M65" s="428"/>
      <c r="N65" s="1"/>
    </row>
    <row r="66" spans="1:14" ht="33" customHeight="1" x14ac:dyDescent="0.2">
      <c r="A66" s="1"/>
      <c r="B66" s="1"/>
      <c r="C66" s="319"/>
      <c r="M66" s="428"/>
      <c r="N66" s="1"/>
    </row>
    <row r="67" spans="1:14" ht="33" customHeight="1" x14ac:dyDescent="0.2">
      <c r="A67" s="1"/>
      <c r="B67" s="1"/>
      <c r="C67" s="319"/>
      <c r="M67" s="428"/>
      <c r="N67" s="1"/>
    </row>
    <row r="68" spans="1:14" ht="33" customHeight="1" x14ac:dyDescent="0.2">
      <c r="A68" s="1"/>
      <c r="B68" s="1"/>
      <c r="C68" s="319"/>
      <c r="M68" s="428"/>
      <c r="N68" s="1"/>
    </row>
    <row r="69" spans="1:14" ht="33" customHeight="1" x14ac:dyDescent="0.2">
      <c r="A69" s="1"/>
      <c r="B69" s="1"/>
      <c r="C69" s="319"/>
      <c r="M69" s="428"/>
      <c r="N69" s="1"/>
    </row>
    <row r="70" spans="1:14" ht="33" customHeight="1" x14ac:dyDescent="0.2">
      <c r="A70" s="1"/>
      <c r="B70" s="1"/>
      <c r="C70" s="319"/>
      <c r="M70" s="428"/>
      <c r="N70" s="1"/>
    </row>
    <row r="71" spans="1:14" ht="33" customHeight="1" x14ac:dyDescent="0.2">
      <c r="A71" s="1"/>
      <c r="B71" s="1"/>
      <c r="C71" s="319"/>
      <c r="M71" s="428"/>
      <c r="N71" s="1"/>
    </row>
    <row r="72" spans="1:14" ht="33" customHeight="1" x14ac:dyDescent="0.2">
      <c r="A72" s="1"/>
      <c r="B72" s="1"/>
      <c r="C72" s="319"/>
      <c r="M72" s="428"/>
      <c r="N72" s="1"/>
    </row>
    <row r="73" spans="1:14" ht="33" customHeight="1" x14ac:dyDescent="0.2">
      <c r="A73" s="1"/>
      <c r="B73" s="1"/>
      <c r="C73" s="319"/>
      <c r="M73" s="428"/>
      <c r="N73" s="1"/>
    </row>
    <row r="74" spans="1:14" ht="33" customHeight="1" x14ac:dyDescent="0.2">
      <c r="A74" s="1"/>
      <c r="B74" s="1"/>
      <c r="C74" s="319"/>
      <c r="M74" s="428"/>
      <c r="N74" s="1"/>
    </row>
    <row r="75" spans="1:14" ht="33" customHeight="1" x14ac:dyDescent="0.2">
      <c r="A75" s="1"/>
      <c r="B75" s="1"/>
      <c r="C75" s="319"/>
      <c r="M75" s="428"/>
      <c r="N75" s="1"/>
    </row>
    <row r="76" spans="1:14" ht="33" customHeight="1" x14ac:dyDescent="0.2">
      <c r="A76" s="1"/>
      <c r="B76" s="1"/>
      <c r="C76" s="319"/>
      <c r="M76" s="428"/>
      <c r="N76" s="1"/>
    </row>
    <row r="77" spans="1:14" ht="33" customHeight="1" x14ac:dyDescent="0.2">
      <c r="A77" s="1"/>
      <c r="B77" s="1"/>
      <c r="C77" s="319"/>
      <c r="M77" s="428"/>
      <c r="N77" s="1"/>
    </row>
    <row r="78" spans="1:14" ht="33" customHeight="1" x14ac:dyDescent="0.2">
      <c r="A78" s="1"/>
      <c r="B78" s="1"/>
      <c r="C78" s="319"/>
      <c r="M78" s="428"/>
      <c r="N78" s="1"/>
    </row>
    <row r="79" spans="1:14" ht="33" customHeight="1" x14ac:dyDescent="0.2">
      <c r="A79" s="1"/>
      <c r="B79" s="1"/>
      <c r="C79" s="319"/>
      <c r="M79" s="428"/>
      <c r="N79" s="1"/>
    </row>
    <row r="80" spans="1:14" ht="33" customHeight="1" x14ac:dyDescent="0.2">
      <c r="A80" s="1"/>
      <c r="B80" s="1"/>
      <c r="C80" s="319"/>
      <c r="M80" s="428"/>
      <c r="N80" s="1"/>
    </row>
    <row r="81" spans="1:14" ht="33" customHeight="1" x14ac:dyDescent="0.2">
      <c r="A81" s="1"/>
      <c r="B81" s="1"/>
      <c r="C81" s="319"/>
      <c r="M81" s="428"/>
      <c r="N81" s="1"/>
    </row>
    <row r="82" spans="1:14" ht="33" customHeight="1" x14ac:dyDescent="0.2">
      <c r="A82" s="1"/>
      <c r="B82" s="1"/>
      <c r="C82" s="319"/>
      <c r="M82" s="428"/>
      <c r="N82" s="1"/>
    </row>
    <row r="83" spans="1:14" ht="33" customHeight="1" x14ac:dyDescent="0.2">
      <c r="A83" s="1"/>
      <c r="B83" s="1"/>
      <c r="C83" s="319"/>
      <c r="M83" s="428"/>
      <c r="N83" s="1"/>
    </row>
    <row r="84" spans="1:14" ht="33" customHeight="1" x14ac:dyDescent="0.2">
      <c r="A84" s="1"/>
      <c r="B84" s="1"/>
      <c r="C84" s="319"/>
      <c r="M84" s="428"/>
      <c r="N84" s="1"/>
    </row>
    <row r="85" spans="1:14" ht="33" customHeight="1" x14ac:dyDescent="0.2">
      <c r="A85" s="1"/>
      <c r="B85" s="1"/>
      <c r="C85" s="319"/>
      <c r="M85" s="428"/>
      <c r="N85" s="1"/>
    </row>
    <row r="86" spans="1:14" ht="33" customHeight="1" x14ac:dyDescent="0.2">
      <c r="A86" s="1"/>
      <c r="B86" s="1"/>
      <c r="C86" s="319"/>
      <c r="M86" s="428"/>
      <c r="N86" s="1"/>
    </row>
    <row r="87" spans="1:14" ht="33" customHeight="1" x14ac:dyDescent="0.2">
      <c r="A87" s="1"/>
      <c r="B87" s="1"/>
      <c r="C87" s="319"/>
      <c r="M87" s="428"/>
      <c r="N87" s="1"/>
    </row>
    <row r="88" spans="1:14" ht="33" customHeight="1" x14ac:dyDescent="0.2">
      <c r="A88" s="1"/>
      <c r="B88" s="1"/>
      <c r="C88" s="319"/>
      <c r="M88" s="428"/>
      <c r="N88" s="1"/>
    </row>
    <row r="89" spans="1:14" ht="33" customHeight="1" x14ac:dyDescent="0.2">
      <c r="A89" s="1"/>
      <c r="B89" s="1"/>
      <c r="C89" s="319"/>
      <c r="M89" s="428"/>
      <c r="N89" s="1"/>
    </row>
    <row r="90" spans="1:14" ht="33" customHeight="1" x14ac:dyDescent="0.2">
      <c r="A90" s="1"/>
      <c r="B90" s="1"/>
      <c r="C90" s="319"/>
      <c r="M90" s="428"/>
      <c r="N90" s="1"/>
    </row>
    <row r="91" spans="1:14" ht="33" customHeight="1" x14ac:dyDescent="0.2">
      <c r="A91" s="1"/>
      <c r="B91" s="1"/>
      <c r="C91" s="319"/>
      <c r="M91" s="428"/>
      <c r="N91" s="1"/>
    </row>
    <row r="92" spans="1:14" ht="33" customHeight="1" x14ac:dyDescent="0.2">
      <c r="A92" s="1"/>
      <c r="B92" s="1"/>
      <c r="C92" s="319"/>
      <c r="M92" s="428"/>
      <c r="N92" s="1"/>
    </row>
    <row r="93" spans="1:14" ht="33" customHeight="1" x14ac:dyDescent="0.2">
      <c r="A93" s="1"/>
      <c r="B93" s="1"/>
      <c r="C93" s="319"/>
      <c r="M93" s="428"/>
      <c r="N93" s="1"/>
    </row>
    <row r="94" spans="1:14" ht="33" customHeight="1" x14ac:dyDescent="0.2">
      <c r="A94" s="1"/>
      <c r="B94" s="1"/>
      <c r="C94" s="319"/>
      <c r="M94" s="428"/>
      <c r="N94" s="1"/>
    </row>
    <row r="95" spans="1:14" ht="33" customHeight="1" x14ac:dyDescent="0.2">
      <c r="A95" s="1"/>
      <c r="B95" s="1"/>
      <c r="C95" s="319"/>
      <c r="M95" s="428"/>
      <c r="N95" s="1"/>
    </row>
    <row r="96" spans="1:14" ht="33" customHeight="1" x14ac:dyDescent="0.2">
      <c r="A96" s="1"/>
      <c r="B96" s="1"/>
      <c r="C96" s="319"/>
      <c r="M96" s="428"/>
      <c r="N96" s="1"/>
    </row>
    <row r="97" spans="1:14" ht="33" customHeight="1" x14ac:dyDescent="0.2">
      <c r="A97" s="1"/>
      <c r="B97" s="1"/>
      <c r="C97" s="319"/>
      <c r="M97" s="428"/>
      <c r="N97" s="1"/>
    </row>
    <row r="98" spans="1:14" ht="33" customHeight="1" x14ac:dyDescent="0.2">
      <c r="A98" s="1"/>
      <c r="B98" s="1"/>
      <c r="C98" s="319"/>
      <c r="M98" s="428"/>
      <c r="N98" s="1"/>
    </row>
    <row r="99" spans="1:14" ht="33" customHeight="1" x14ac:dyDescent="0.2">
      <c r="A99" s="1"/>
      <c r="B99" s="1"/>
      <c r="C99" s="319"/>
      <c r="M99" s="428"/>
      <c r="N99" s="1"/>
    </row>
    <row r="100" spans="1:14" ht="33" customHeight="1" x14ac:dyDescent="0.2">
      <c r="A100" s="1"/>
      <c r="B100" s="1"/>
      <c r="C100" s="319"/>
      <c r="M100" s="428"/>
      <c r="N100" s="1"/>
    </row>
    <row r="101" spans="1:14" ht="33" customHeight="1" x14ac:dyDescent="0.2">
      <c r="A101" s="1"/>
      <c r="B101" s="1"/>
      <c r="C101" s="319"/>
      <c r="M101" s="428"/>
      <c r="N101" s="1"/>
    </row>
    <row r="102" spans="1:14" ht="33" customHeight="1" x14ac:dyDescent="0.2">
      <c r="A102" s="1"/>
      <c r="B102" s="1"/>
      <c r="C102" s="319"/>
      <c r="M102" s="428"/>
      <c r="N102" s="1"/>
    </row>
    <row r="103" spans="1:14" ht="33" customHeight="1" x14ac:dyDescent="0.2">
      <c r="A103" s="1"/>
      <c r="B103" s="1"/>
      <c r="C103" s="319"/>
      <c r="M103" s="428"/>
      <c r="N103" s="1"/>
    </row>
    <row r="104" spans="1:14" ht="33" customHeight="1" x14ac:dyDescent="0.2">
      <c r="A104" s="1"/>
      <c r="B104" s="1"/>
      <c r="C104" s="319"/>
      <c r="M104" s="428"/>
      <c r="N104" s="1"/>
    </row>
    <row r="105" spans="1:14" ht="33" customHeight="1" x14ac:dyDescent="0.2">
      <c r="A105" s="1"/>
      <c r="B105" s="1"/>
      <c r="C105" s="319"/>
      <c r="M105" s="428"/>
      <c r="N105" s="1"/>
    </row>
    <row r="106" spans="1:14" ht="33" customHeight="1" x14ac:dyDescent="0.2">
      <c r="A106" s="1"/>
      <c r="B106" s="1"/>
      <c r="C106" s="319"/>
      <c r="M106" s="428"/>
      <c r="N106" s="1"/>
    </row>
    <row r="107" spans="1:14" ht="33" customHeight="1" x14ac:dyDescent="0.2">
      <c r="A107" s="1"/>
      <c r="B107" s="1"/>
      <c r="C107" s="319"/>
      <c r="M107" s="428"/>
      <c r="N107" s="1"/>
    </row>
    <row r="108" spans="1:14" ht="33" customHeight="1" x14ac:dyDescent="0.2">
      <c r="A108" s="1"/>
      <c r="B108" s="1"/>
      <c r="C108" s="319"/>
      <c r="M108" s="428"/>
      <c r="N108" s="1"/>
    </row>
    <row r="109" spans="1:14" ht="33" customHeight="1" x14ac:dyDescent="0.2">
      <c r="A109" s="1"/>
      <c r="B109" s="1"/>
      <c r="C109" s="319"/>
      <c r="M109" s="428"/>
      <c r="N109" s="1"/>
    </row>
    <row r="110" spans="1:14" ht="33" customHeight="1" x14ac:dyDescent="0.2">
      <c r="A110" s="1"/>
      <c r="B110" s="1"/>
      <c r="C110" s="319"/>
      <c r="M110" s="428"/>
      <c r="N110" s="1"/>
    </row>
    <row r="111" spans="1:14" ht="33" customHeight="1" x14ac:dyDescent="0.2">
      <c r="A111" s="1"/>
      <c r="B111" s="1"/>
      <c r="C111" s="319"/>
      <c r="M111" s="428"/>
      <c r="N111" s="1"/>
    </row>
    <row r="112" spans="1:14" ht="33" customHeight="1" x14ac:dyDescent="0.2">
      <c r="A112" s="1"/>
      <c r="B112" s="1"/>
      <c r="C112" s="319"/>
      <c r="M112" s="428"/>
      <c r="N112" s="1"/>
    </row>
    <row r="113" spans="1:14" ht="33" customHeight="1" x14ac:dyDescent="0.2">
      <c r="A113" s="1"/>
      <c r="B113" s="1"/>
      <c r="C113" s="319"/>
      <c r="M113" s="428"/>
      <c r="N113" s="1"/>
    </row>
    <row r="114" spans="1:14" ht="33" customHeight="1" x14ac:dyDescent="0.2">
      <c r="A114" s="1"/>
      <c r="B114" s="1"/>
      <c r="C114" s="319"/>
      <c r="M114" s="428"/>
      <c r="N114" s="1"/>
    </row>
    <row r="115" spans="1:14" ht="33" customHeight="1" x14ac:dyDescent="0.2">
      <c r="A115" s="1"/>
      <c r="B115" s="1"/>
      <c r="C115" s="319"/>
      <c r="M115" s="428"/>
      <c r="N115" s="1"/>
    </row>
    <row r="116" spans="1:14" ht="33" customHeight="1" x14ac:dyDescent="0.2">
      <c r="A116" s="1"/>
      <c r="B116" s="1"/>
      <c r="C116" s="319"/>
      <c r="M116" s="428"/>
      <c r="N116" s="1"/>
    </row>
    <row r="117" spans="1:14" ht="33" customHeight="1" x14ac:dyDescent="0.2">
      <c r="A117" s="1"/>
      <c r="B117" s="1"/>
      <c r="C117" s="319"/>
      <c r="M117" s="428"/>
      <c r="N117" s="1"/>
    </row>
    <row r="118" spans="1:14" ht="33" customHeight="1" x14ac:dyDescent="0.2">
      <c r="A118" s="1"/>
      <c r="B118" s="1"/>
      <c r="C118" s="319"/>
      <c r="M118" s="428"/>
      <c r="N118" s="1"/>
    </row>
    <row r="119" spans="1:14" ht="33" customHeight="1" x14ac:dyDescent="0.2">
      <c r="A119" s="1"/>
      <c r="B119" s="1"/>
      <c r="C119" s="319"/>
      <c r="M119" s="428"/>
      <c r="N119" s="1"/>
    </row>
    <row r="120" spans="1:14" ht="33" customHeight="1" x14ac:dyDescent="0.2">
      <c r="A120" s="1"/>
      <c r="B120" s="1"/>
      <c r="C120" s="319"/>
      <c r="M120" s="428"/>
      <c r="N120" s="1"/>
    </row>
    <row r="121" spans="1:14" ht="33" customHeight="1" x14ac:dyDescent="0.2">
      <c r="A121" s="1"/>
      <c r="B121" s="1"/>
      <c r="C121" s="319"/>
      <c r="M121" s="428"/>
      <c r="N121" s="1"/>
    </row>
    <row r="122" spans="1:14" ht="33" customHeight="1" x14ac:dyDescent="0.2">
      <c r="A122" s="1"/>
      <c r="B122" s="1"/>
      <c r="C122" s="319"/>
      <c r="M122" s="428"/>
      <c r="N122" s="1"/>
    </row>
    <row r="123" spans="1:14" ht="33" customHeight="1" x14ac:dyDescent="0.2">
      <c r="A123" s="1"/>
      <c r="B123" s="1"/>
      <c r="C123" s="319"/>
      <c r="M123" s="428"/>
      <c r="N123" s="1"/>
    </row>
    <row r="124" spans="1:14" ht="33" customHeight="1" x14ac:dyDescent="0.2">
      <c r="A124" s="1"/>
      <c r="B124" s="1"/>
      <c r="C124" s="319"/>
      <c r="M124" s="428"/>
      <c r="N124" s="1"/>
    </row>
    <row r="125" spans="1:14" ht="33" customHeight="1" x14ac:dyDescent="0.2">
      <c r="A125" s="1"/>
      <c r="B125" s="1"/>
      <c r="C125" s="319"/>
      <c r="M125" s="428"/>
      <c r="N125" s="1"/>
    </row>
    <row r="126" spans="1:14" ht="33" customHeight="1" x14ac:dyDescent="0.2">
      <c r="A126" s="1"/>
      <c r="B126" s="1"/>
      <c r="C126" s="319"/>
      <c r="M126" s="428"/>
      <c r="N126" s="1"/>
    </row>
    <row r="127" spans="1:14" ht="33" customHeight="1" x14ac:dyDescent="0.2">
      <c r="A127" s="1"/>
      <c r="B127" s="1"/>
      <c r="C127" s="319"/>
      <c r="M127" s="428"/>
      <c r="N127" s="1"/>
    </row>
    <row r="128" spans="1:14" ht="33" customHeight="1" x14ac:dyDescent="0.2">
      <c r="A128" s="1"/>
      <c r="B128" s="1"/>
      <c r="C128" s="319"/>
      <c r="M128" s="428"/>
      <c r="N128" s="1"/>
    </row>
    <row r="129" spans="1:14" ht="33" customHeight="1" x14ac:dyDescent="0.2">
      <c r="A129" s="1"/>
      <c r="B129" s="1"/>
      <c r="C129" s="319"/>
      <c r="M129" s="428"/>
      <c r="N129" s="1"/>
    </row>
    <row r="130" spans="1:14" ht="33" customHeight="1" x14ac:dyDescent="0.2">
      <c r="A130" s="1"/>
      <c r="B130" s="1"/>
      <c r="C130" s="319"/>
      <c r="M130" s="428"/>
      <c r="N130" s="1"/>
    </row>
    <row r="131" spans="1:14" ht="33" customHeight="1" x14ac:dyDescent="0.2">
      <c r="A131" s="1"/>
      <c r="B131" s="1"/>
      <c r="C131" s="319"/>
      <c r="M131" s="428"/>
      <c r="N131" s="1"/>
    </row>
    <row r="132" spans="1:14" ht="33" customHeight="1" x14ac:dyDescent="0.2">
      <c r="A132" s="1"/>
      <c r="B132" s="1"/>
      <c r="C132" s="319"/>
      <c r="M132" s="428"/>
      <c r="N132" s="1"/>
    </row>
    <row r="133" spans="1:14" ht="33" customHeight="1" x14ac:dyDescent="0.2">
      <c r="A133" s="1"/>
      <c r="B133" s="1"/>
      <c r="C133" s="319"/>
      <c r="M133" s="428"/>
      <c r="N133" s="1"/>
    </row>
    <row r="134" spans="1:14" ht="33" customHeight="1" x14ac:dyDescent="0.2">
      <c r="A134" s="1"/>
      <c r="B134" s="1"/>
      <c r="C134" s="319"/>
      <c r="M134" s="428"/>
      <c r="N134" s="1"/>
    </row>
    <row r="135" spans="1:14" ht="33" customHeight="1" x14ac:dyDescent="0.2">
      <c r="A135" s="1"/>
      <c r="B135" s="1"/>
      <c r="C135" s="319"/>
      <c r="M135" s="428"/>
      <c r="N135" s="1"/>
    </row>
    <row r="136" spans="1:14" ht="33" customHeight="1" x14ac:dyDescent="0.2">
      <c r="A136" s="1"/>
      <c r="B136" s="1"/>
      <c r="C136" s="319"/>
      <c r="M136" s="428"/>
      <c r="N136" s="1"/>
    </row>
    <row r="137" spans="1:14" ht="33" customHeight="1" x14ac:dyDescent="0.2">
      <c r="A137" s="1"/>
      <c r="B137" s="1"/>
      <c r="C137" s="319"/>
      <c r="M137" s="428"/>
      <c r="N137" s="1"/>
    </row>
    <row r="138" spans="1:14" ht="33" customHeight="1" x14ac:dyDescent="0.2">
      <c r="A138" s="1"/>
      <c r="B138" s="1"/>
      <c r="C138" s="319"/>
      <c r="M138" s="428"/>
      <c r="N138" s="1"/>
    </row>
    <row r="139" spans="1:14" ht="33" customHeight="1" x14ac:dyDescent="0.2">
      <c r="A139" s="1"/>
      <c r="B139" s="1"/>
      <c r="C139" s="319"/>
      <c r="M139" s="428"/>
      <c r="N139" s="1"/>
    </row>
    <row r="140" spans="1:14" ht="33" customHeight="1" x14ac:dyDescent="0.2">
      <c r="A140" s="1"/>
      <c r="B140" s="1"/>
      <c r="C140" s="319"/>
      <c r="M140" s="428"/>
      <c r="N140" s="1"/>
    </row>
    <row r="141" spans="1:14" ht="33" customHeight="1" x14ac:dyDescent="0.2">
      <c r="A141" s="1"/>
      <c r="B141" s="1"/>
      <c r="C141" s="319"/>
      <c r="M141" s="428"/>
      <c r="N141" s="1"/>
    </row>
    <row r="142" spans="1:14" ht="33" customHeight="1" x14ac:dyDescent="0.2">
      <c r="A142" s="1"/>
      <c r="B142" s="1"/>
      <c r="C142" s="319"/>
      <c r="M142" s="428"/>
      <c r="N142" s="1"/>
    </row>
    <row r="143" spans="1:14" ht="33" customHeight="1" x14ac:dyDescent="0.2">
      <c r="A143" s="1"/>
      <c r="B143" s="1"/>
      <c r="C143" s="319"/>
      <c r="M143" s="428"/>
      <c r="N143" s="1"/>
    </row>
    <row r="144" spans="1:14" ht="33" customHeight="1" x14ac:dyDescent="0.2">
      <c r="A144" s="1"/>
      <c r="B144" s="1"/>
      <c r="C144" s="319"/>
      <c r="M144" s="428"/>
      <c r="N144" s="1"/>
    </row>
    <row r="145" spans="1:14" ht="33" customHeight="1" x14ac:dyDescent="0.2">
      <c r="A145" s="1"/>
      <c r="B145" s="1"/>
      <c r="C145" s="319"/>
      <c r="M145" s="428"/>
      <c r="N145" s="1"/>
    </row>
    <row r="146" spans="1:14" ht="33" customHeight="1" x14ac:dyDescent="0.2">
      <c r="A146" s="1"/>
      <c r="B146" s="1"/>
      <c r="C146" s="319"/>
      <c r="M146" s="428"/>
      <c r="N146" s="1"/>
    </row>
    <row r="147" spans="1:14" ht="33" customHeight="1" x14ac:dyDescent="0.2">
      <c r="A147" s="1"/>
      <c r="B147" s="1"/>
      <c r="C147" s="319"/>
      <c r="M147" s="428"/>
      <c r="N147" s="1"/>
    </row>
    <row r="148" spans="1:14" ht="33" customHeight="1" x14ac:dyDescent="0.2">
      <c r="A148" s="1"/>
      <c r="B148" s="1"/>
      <c r="C148" s="319"/>
      <c r="M148" s="428"/>
      <c r="N148" s="1"/>
    </row>
    <row r="149" spans="1:14" ht="33" customHeight="1" x14ac:dyDescent="0.2">
      <c r="A149" s="1"/>
      <c r="B149" s="1"/>
      <c r="C149" s="319"/>
      <c r="M149" s="428"/>
      <c r="N149" s="1"/>
    </row>
    <row r="150" spans="1:14" ht="33" customHeight="1" x14ac:dyDescent="0.2">
      <c r="A150" s="1"/>
      <c r="B150" s="1"/>
      <c r="C150" s="319"/>
      <c r="M150" s="428"/>
      <c r="N150" s="1"/>
    </row>
    <row r="151" spans="1:14" ht="33" customHeight="1" x14ac:dyDescent="0.2">
      <c r="A151" s="1"/>
      <c r="B151" s="1"/>
      <c r="C151" s="319"/>
      <c r="M151" s="428"/>
      <c r="N151" s="1"/>
    </row>
    <row r="152" spans="1:14" ht="33" customHeight="1" x14ac:dyDescent="0.2">
      <c r="A152" s="1"/>
      <c r="B152" s="1"/>
      <c r="C152" s="319"/>
      <c r="M152" s="428"/>
      <c r="N152" s="1"/>
    </row>
    <row r="153" spans="1:14" ht="33" customHeight="1" x14ac:dyDescent="0.2">
      <c r="A153" s="1"/>
      <c r="B153" s="1"/>
      <c r="C153" s="319"/>
      <c r="M153" s="428"/>
      <c r="N153" s="1"/>
    </row>
    <row r="154" spans="1:14" ht="33" customHeight="1" x14ac:dyDescent="0.2">
      <c r="A154" s="1"/>
      <c r="B154" s="1"/>
      <c r="C154" s="319"/>
      <c r="M154" s="428"/>
      <c r="N154" s="1"/>
    </row>
    <row r="155" spans="1:14" ht="33" customHeight="1" x14ac:dyDescent="0.2">
      <c r="A155" s="1"/>
      <c r="B155" s="1"/>
      <c r="C155" s="319"/>
      <c r="M155" s="428"/>
      <c r="N155" s="1"/>
    </row>
    <row r="156" spans="1:14" ht="33" customHeight="1" x14ac:dyDescent="0.2">
      <c r="A156" s="1"/>
      <c r="B156" s="1"/>
      <c r="C156" s="319"/>
      <c r="M156" s="428"/>
      <c r="N156" s="1"/>
    </row>
    <row r="157" spans="1:14" ht="33" customHeight="1" x14ac:dyDescent="0.2">
      <c r="A157" s="1"/>
      <c r="B157" s="1"/>
      <c r="C157" s="319"/>
      <c r="M157" s="428"/>
      <c r="N157" s="1"/>
    </row>
    <row r="158" spans="1:14" ht="33" customHeight="1" x14ac:dyDescent="0.2">
      <c r="A158" s="1"/>
      <c r="B158" s="1"/>
      <c r="C158" s="319"/>
      <c r="M158" s="428"/>
      <c r="N158" s="1"/>
    </row>
    <row r="159" spans="1:14" ht="33" customHeight="1" x14ac:dyDescent="0.2">
      <c r="A159" s="1"/>
      <c r="B159" s="1"/>
      <c r="C159" s="319"/>
      <c r="M159" s="428"/>
      <c r="N159" s="1"/>
    </row>
    <row r="160" spans="1:14" ht="33" customHeight="1" x14ac:dyDescent="0.2">
      <c r="A160" s="1"/>
      <c r="B160" s="1"/>
      <c r="C160" s="319"/>
      <c r="M160" s="428"/>
      <c r="N160" s="1"/>
    </row>
    <row r="161" spans="1:14" ht="33" customHeight="1" x14ac:dyDescent="0.2">
      <c r="A161" s="1"/>
      <c r="B161" s="1"/>
      <c r="C161" s="319"/>
      <c r="M161" s="428"/>
      <c r="N161" s="1"/>
    </row>
    <row r="162" spans="1:14" ht="33" customHeight="1" x14ac:dyDescent="0.2">
      <c r="A162" s="1"/>
      <c r="B162" s="1"/>
      <c r="C162" s="319"/>
      <c r="M162" s="428"/>
      <c r="N162" s="1"/>
    </row>
    <row r="163" spans="1:14" ht="33" customHeight="1" x14ac:dyDescent="0.2">
      <c r="A163" s="1"/>
      <c r="B163" s="1"/>
      <c r="C163" s="319"/>
      <c r="M163" s="428"/>
      <c r="N163" s="1"/>
    </row>
    <row r="164" spans="1:14" ht="33" customHeight="1" x14ac:dyDescent="0.2">
      <c r="A164" s="1"/>
      <c r="B164" s="1"/>
      <c r="C164" s="319"/>
      <c r="M164" s="428"/>
      <c r="N164" s="1"/>
    </row>
    <row r="165" spans="1:14" ht="33" customHeight="1" x14ac:dyDescent="0.2">
      <c r="A165" s="1"/>
      <c r="B165" s="1"/>
      <c r="C165" s="319"/>
      <c r="M165" s="428"/>
      <c r="N165" s="1"/>
    </row>
    <row r="166" spans="1:14" ht="33" customHeight="1" x14ac:dyDescent="0.2">
      <c r="A166" s="1"/>
      <c r="B166" s="1"/>
      <c r="C166" s="319"/>
      <c r="M166" s="428"/>
      <c r="N166" s="1"/>
    </row>
    <row r="167" spans="1:14" ht="33" customHeight="1" x14ac:dyDescent="0.2">
      <c r="A167" s="1"/>
      <c r="B167" s="1"/>
      <c r="C167" s="319"/>
      <c r="M167" s="428"/>
      <c r="N167" s="1"/>
    </row>
    <row r="168" spans="1:14" ht="33" customHeight="1" x14ac:dyDescent="0.2">
      <c r="A168" s="1"/>
      <c r="B168" s="1"/>
      <c r="C168" s="319"/>
      <c r="M168" s="428"/>
      <c r="N168" s="1"/>
    </row>
    <row r="169" spans="1:14" ht="33" customHeight="1" x14ac:dyDescent="0.2">
      <c r="A169" s="1"/>
      <c r="B169" s="1"/>
      <c r="C169" s="319"/>
      <c r="M169" s="428"/>
      <c r="N169" s="1"/>
    </row>
    <row r="170" spans="1:14" ht="33" customHeight="1" x14ac:dyDescent="0.2">
      <c r="A170" s="1"/>
      <c r="B170" s="1"/>
      <c r="C170" s="319"/>
      <c r="M170" s="428"/>
      <c r="N170" s="1"/>
    </row>
    <row r="171" spans="1:14" ht="33" customHeight="1" x14ac:dyDescent="0.2">
      <c r="A171" s="1"/>
      <c r="B171" s="1"/>
      <c r="C171" s="319"/>
      <c r="M171" s="428"/>
      <c r="N171" s="1"/>
    </row>
    <row r="172" spans="1:14" ht="33" customHeight="1" x14ac:dyDescent="0.2">
      <c r="A172" s="1"/>
      <c r="B172" s="1"/>
      <c r="C172" s="319"/>
      <c r="M172" s="428"/>
      <c r="N172" s="1"/>
    </row>
    <row r="173" spans="1:14" ht="33" customHeight="1" x14ac:dyDescent="0.2">
      <c r="A173" s="1"/>
      <c r="B173" s="1"/>
      <c r="C173" s="319"/>
      <c r="M173" s="428"/>
      <c r="N173" s="1"/>
    </row>
    <row r="174" spans="1:14" ht="33" customHeight="1" x14ac:dyDescent="0.2">
      <c r="A174" s="1"/>
      <c r="B174" s="1"/>
      <c r="C174" s="319"/>
      <c r="M174" s="428"/>
      <c r="N174" s="1"/>
    </row>
    <row r="175" spans="1:14" ht="33" customHeight="1" x14ac:dyDescent="0.2">
      <c r="A175" s="1"/>
      <c r="B175" s="1"/>
      <c r="C175" s="319"/>
      <c r="M175" s="428"/>
      <c r="N175" s="1"/>
    </row>
    <row r="176" spans="1:14" ht="33" customHeight="1" x14ac:dyDescent="0.2">
      <c r="A176" s="1"/>
      <c r="B176" s="1"/>
      <c r="C176" s="319"/>
      <c r="M176" s="428"/>
      <c r="N176" s="1"/>
    </row>
    <row r="177" spans="1:14" ht="33" customHeight="1" x14ac:dyDescent="0.2">
      <c r="A177" s="1"/>
      <c r="B177" s="1"/>
      <c r="C177" s="319"/>
      <c r="M177" s="428"/>
      <c r="N177" s="1"/>
    </row>
    <row r="178" spans="1:14" ht="33" customHeight="1" x14ac:dyDescent="0.2">
      <c r="A178" s="1"/>
      <c r="B178" s="1"/>
      <c r="C178" s="319"/>
      <c r="M178" s="428"/>
      <c r="N178" s="1"/>
    </row>
    <row r="179" spans="1:14" ht="33" customHeight="1" x14ac:dyDescent="0.2">
      <c r="A179" s="1"/>
      <c r="B179" s="1"/>
      <c r="C179" s="319"/>
      <c r="M179" s="428"/>
      <c r="N179" s="1"/>
    </row>
    <row r="180" spans="1:14" ht="33" customHeight="1" x14ac:dyDescent="0.2">
      <c r="A180" s="1"/>
      <c r="B180" s="1"/>
      <c r="C180" s="319"/>
      <c r="M180" s="428"/>
      <c r="N180" s="1"/>
    </row>
    <row r="181" spans="1:14" ht="33" customHeight="1" x14ac:dyDescent="0.2">
      <c r="A181" s="1"/>
      <c r="B181" s="1"/>
      <c r="C181" s="319"/>
      <c r="M181" s="428"/>
      <c r="N181" s="1"/>
    </row>
    <row r="182" spans="1:14" ht="33" customHeight="1" x14ac:dyDescent="0.2">
      <c r="A182" s="1"/>
      <c r="B182" s="1"/>
      <c r="C182" s="319"/>
      <c r="M182" s="428"/>
      <c r="N182" s="1"/>
    </row>
    <row r="183" spans="1:14" ht="33" customHeight="1" x14ac:dyDescent="0.2">
      <c r="A183" s="1"/>
      <c r="B183" s="1"/>
      <c r="C183" s="319"/>
      <c r="M183" s="428"/>
      <c r="N183" s="1"/>
    </row>
    <row r="184" spans="1:14" ht="33" customHeight="1" x14ac:dyDescent="0.2">
      <c r="A184" s="1"/>
      <c r="B184" s="1"/>
      <c r="C184" s="319"/>
      <c r="M184" s="428"/>
      <c r="N184" s="1"/>
    </row>
    <row r="185" spans="1:14" ht="33" customHeight="1" x14ac:dyDescent="0.2">
      <c r="A185" s="1"/>
      <c r="B185" s="1"/>
      <c r="C185" s="319"/>
      <c r="M185" s="428"/>
      <c r="N185" s="1"/>
    </row>
    <row r="186" spans="1:14" ht="33" customHeight="1" x14ac:dyDescent="0.2">
      <c r="A186" s="1"/>
      <c r="B186" s="1"/>
      <c r="C186" s="319"/>
      <c r="M186" s="428"/>
      <c r="N186" s="1"/>
    </row>
    <row r="187" spans="1:14" ht="33" customHeight="1" x14ac:dyDescent="0.2">
      <c r="A187" s="1"/>
      <c r="B187" s="1"/>
      <c r="C187" s="319"/>
      <c r="M187" s="428"/>
      <c r="N187" s="1"/>
    </row>
    <row r="188" spans="1:14" ht="33" customHeight="1" x14ac:dyDescent="0.2">
      <c r="A188" s="1"/>
      <c r="B188" s="1"/>
      <c r="C188" s="319"/>
      <c r="M188" s="428"/>
      <c r="N188" s="1"/>
    </row>
    <row r="189" spans="1:14" ht="33" customHeight="1" x14ac:dyDescent="0.2">
      <c r="A189" s="1"/>
      <c r="B189" s="1"/>
      <c r="C189" s="319"/>
      <c r="M189" s="428"/>
      <c r="N189" s="1"/>
    </row>
    <row r="190" spans="1:14" ht="33" customHeight="1" x14ac:dyDescent="0.2">
      <c r="A190" s="1"/>
      <c r="B190" s="1"/>
      <c r="C190" s="319"/>
      <c r="M190" s="428"/>
      <c r="N190" s="1"/>
    </row>
    <row r="191" spans="1:14" ht="33" customHeight="1" x14ac:dyDescent="0.2">
      <c r="A191" s="1"/>
      <c r="B191" s="1"/>
      <c r="C191" s="319"/>
      <c r="M191" s="428"/>
      <c r="N191" s="1"/>
    </row>
    <row r="192" spans="1:14" ht="33" customHeight="1" x14ac:dyDescent="0.2">
      <c r="A192" s="1"/>
      <c r="B192" s="1"/>
      <c r="C192" s="319"/>
      <c r="M192" s="428"/>
      <c r="N192" s="1"/>
    </row>
    <row r="193" spans="1:14" ht="33" customHeight="1" x14ac:dyDescent="0.2">
      <c r="A193" s="1"/>
      <c r="B193" s="1"/>
      <c r="C193" s="319"/>
      <c r="M193" s="428"/>
      <c r="N193" s="1"/>
    </row>
    <row r="194" spans="1:14" ht="33" customHeight="1" x14ac:dyDescent="0.2">
      <c r="A194" s="1"/>
      <c r="B194" s="1"/>
      <c r="C194" s="319"/>
      <c r="M194" s="428"/>
      <c r="N194" s="1"/>
    </row>
    <row r="195" spans="1:14" ht="33" customHeight="1" x14ac:dyDescent="0.2">
      <c r="A195" s="1"/>
      <c r="B195" s="1"/>
      <c r="C195" s="319"/>
      <c r="M195" s="428"/>
      <c r="N195" s="1"/>
    </row>
    <row r="196" spans="1:14" ht="33" customHeight="1" x14ac:dyDescent="0.2">
      <c r="A196" s="1"/>
      <c r="B196" s="1"/>
      <c r="C196" s="319"/>
      <c r="M196" s="428"/>
      <c r="N196" s="1"/>
    </row>
    <row r="197" spans="1:14" ht="33" customHeight="1" x14ac:dyDescent="0.2">
      <c r="A197" s="1"/>
      <c r="B197" s="1"/>
      <c r="C197" s="319"/>
      <c r="M197" s="428"/>
      <c r="N197" s="1"/>
    </row>
    <row r="198" spans="1:14" ht="33" customHeight="1" x14ac:dyDescent="0.2">
      <c r="A198" s="1"/>
      <c r="B198" s="1"/>
      <c r="C198" s="319"/>
      <c r="M198" s="428"/>
      <c r="N198" s="1"/>
    </row>
    <row r="199" spans="1:14" ht="33" customHeight="1" x14ac:dyDescent="0.2">
      <c r="A199" s="1"/>
      <c r="B199" s="1"/>
      <c r="C199" s="319"/>
      <c r="M199" s="428"/>
      <c r="N199" s="1"/>
    </row>
    <row r="200" spans="1:14" ht="33" customHeight="1" x14ac:dyDescent="0.2">
      <c r="A200" s="1"/>
      <c r="B200" s="1"/>
      <c r="C200" s="319"/>
      <c r="M200" s="428"/>
      <c r="N200" s="1"/>
    </row>
    <row r="201" spans="1:14" ht="33" customHeight="1" x14ac:dyDescent="0.2">
      <c r="A201" s="1"/>
      <c r="B201" s="1"/>
      <c r="C201" s="319"/>
      <c r="M201" s="428"/>
      <c r="N201" s="1"/>
    </row>
    <row r="202" spans="1:14" ht="33" customHeight="1" x14ac:dyDescent="0.2">
      <c r="A202" s="1"/>
      <c r="B202" s="1"/>
      <c r="C202" s="319"/>
      <c r="M202" s="428"/>
      <c r="N202" s="1"/>
    </row>
    <row r="203" spans="1:14" ht="33" customHeight="1" x14ac:dyDescent="0.2">
      <c r="A203" s="1"/>
      <c r="B203" s="1"/>
      <c r="C203" s="319"/>
      <c r="M203" s="428"/>
      <c r="N203" s="1"/>
    </row>
    <row r="204" spans="1:14" ht="33" customHeight="1" x14ac:dyDescent="0.2">
      <c r="A204" s="1"/>
      <c r="B204" s="1"/>
      <c r="C204" s="319"/>
      <c r="M204" s="428"/>
      <c r="N204" s="1"/>
    </row>
    <row r="205" spans="1:14" ht="33" customHeight="1" x14ac:dyDescent="0.2">
      <c r="A205" s="1"/>
      <c r="B205" s="1"/>
      <c r="C205" s="319"/>
      <c r="M205" s="428"/>
      <c r="N205" s="1"/>
    </row>
    <row r="206" spans="1:14" ht="33" customHeight="1" x14ac:dyDescent="0.2">
      <c r="A206" s="1"/>
      <c r="B206" s="1"/>
      <c r="C206" s="319"/>
      <c r="M206" s="428"/>
      <c r="N206" s="1"/>
    </row>
    <row r="207" spans="1:14" ht="33" customHeight="1" x14ac:dyDescent="0.2">
      <c r="A207" s="1"/>
      <c r="B207" s="1"/>
      <c r="C207" s="319"/>
      <c r="M207" s="428"/>
      <c r="N207" s="1"/>
    </row>
    <row r="208" spans="1:14" ht="33" customHeight="1" x14ac:dyDescent="0.2">
      <c r="A208" s="1"/>
      <c r="B208" s="1"/>
      <c r="C208" s="319"/>
      <c r="M208" s="428"/>
      <c r="N208" s="1"/>
    </row>
    <row r="209" spans="1:14" ht="33" customHeight="1" x14ac:dyDescent="0.2">
      <c r="A209" s="1"/>
      <c r="B209" s="1"/>
      <c r="C209" s="319"/>
      <c r="M209" s="428"/>
      <c r="N209" s="1"/>
    </row>
    <row r="210" spans="1:14" ht="33" customHeight="1" x14ac:dyDescent="0.2">
      <c r="A210" s="1"/>
      <c r="B210" s="1"/>
      <c r="C210" s="319"/>
      <c r="M210" s="428"/>
      <c r="N210" s="1"/>
    </row>
    <row r="211" spans="1:14" ht="33" customHeight="1" x14ac:dyDescent="0.2">
      <c r="A211" s="1"/>
      <c r="B211" s="1"/>
      <c r="C211" s="319"/>
      <c r="M211" s="428"/>
      <c r="N211" s="1"/>
    </row>
    <row r="212" spans="1:14" ht="33" customHeight="1" x14ac:dyDescent="0.2">
      <c r="A212" s="1"/>
      <c r="B212" s="1"/>
      <c r="C212" s="319"/>
      <c r="M212" s="428"/>
      <c r="N212" s="1"/>
    </row>
    <row r="213" spans="1:14" ht="33" customHeight="1" x14ac:dyDescent="0.2">
      <c r="A213" s="1"/>
      <c r="B213" s="1"/>
      <c r="C213" s="319"/>
      <c r="M213" s="428"/>
      <c r="N213" s="1"/>
    </row>
    <row r="214" spans="1:14" ht="33" customHeight="1" x14ac:dyDescent="0.2">
      <c r="A214" s="1"/>
      <c r="B214" s="1"/>
      <c r="C214" s="319"/>
      <c r="M214" s="428"/>
      <c r="N214" s="1"/>
    </row>
    <row r="215" spans="1:14" ht="33" customHeight="1" x14ac:dyDescent="0.2">
      <c r="A215" s="1"/>
      <c r="B215" s="1"/>
      <c r="C215" s="319"/>
      <c r="M215" s="428"/>
      <c r="N215" s="1"/>
    </row>
    <row r="216" spans="1:14" ht="33" customHeight="1" x14ac:dyDescent="0.2">
      <c r="A216" s="1"/>
      <c r="B216" s="1"/>
      <c r="C216" s="319"/>
      <c r="M216" s="428"/>
      <c r="N216" s="1"/>
    </row>
    <row r="217" spans="1:14" ht="33" customHeight="1" x14ac:dyDescent="0.2">
      <c r="A217" s="1"/>
      <c r="B217" s="1"/>
      <c r="C217" s="319"/>
      <c r="M217" s="428"/>
      <c r="N217" s="1"/>
    </row>
    <row r="218" spans="1:14" ht="33" customHeight="1" x14ac:dyDescent="0.2">
      <c r="A218" s="1"/>
      <c r="B218" s="1"/>
      <c r="C218" s="319"/>
      <c r="M218" s="428"/>
      <c r="N218" s="1"/>
    </row>
    <row r="219" spans="1:14" ht="33" customHeight="1" x14ac:dyDescent="0.2">
      <c r="A219" s="1"/>
      <c r="B219" s="1"/>
      <c r="C219" s="319"/>
      <c r="M219" s="428"/>
      <c r="N219" s="1"/>
    </row>
    <row r="220" spans="1:14" ht="33" customHeight="1" x14ac:dyDescent="0.2">
      <c r="A220" s="1"/>
      <c r="B220" s="1"/>
      <c r="C220" s="319"/>
      <c r="M220" s="428"/>
      <c r="N220" s="1"/>
    </row>
    <row r="221" spans="1:14" ht="33" customHeight="1" x14ac:dyDescent="0.2">
      <c r="A221" s="1"/>
      <c r="B221" s="1"/>
      <c r="C221" s="319"/>
      <c r="M221" s="428"/>
      <c r="N221" s="1"/>
    </row>
    <row r="222" spans="1:14" ht="33" customHeight="1" x14ac:dyDescent="0.2">
      <c r="A222" s="1"/>
      <c r="B222" s="1"/>
      <c r="C222" s="319"/>
      <c r="M222" s="428"/>
      <c r="N222" s="1"/>
    </row>
    <row r="223" spans="1:14" ht="33" customHeight="1" x14ac:dyDescent="0.2">
      <c r="A223" s="1"/>
      <c r="B223" s="1"/>
      <c r="C223" s="319"/>
      <c r="M223" s="428"/>
      <c r="N223" s="1"/>
    </row>
    <row r="224" spans="1:14" ht="33" customHeight="1" x14ac:dyDescent="0.2">
      <c r="A224" s="1"/>
      <c r="B224" s="1"/>
      <c r="C224" s="319"/>
      <c r="M224" s="428"/>
      <c r="N224" s="1"/>
    </row>
    <row r="225" spans="1:14" ht="33" customHeight="1" x14ac:dyDescent="0.2">
      <c r="A225" s="1"/>
      <c r="B225" s="1"/>
      <c r="C225" s="319"/>
      <c r="M225" s="428"/>
      <c r="N225" s="1"/>
    </row>
    <row r="226" spans="1:14" ht="33" customHeight="1" x14ac:dyDescent="0.2">
      <c r="A226" s="1"/>
      <c r="B226" s="1"/>
      <c r="C226" s="319"/>
      <c r="M226" s="428"/>
      <c r="N226" s="1"/>
    </row>
    <row r="227" spans="1:14" ht="33" customHeight="1" x14ac:dyDescent="0.2">
      <c r="A227" s="1"/>
      <c r="B227" s="1"/>
      <c r="C227" s="319"/>
      <c r="M227" s="428"/>
      <c r="N227" s="1"/>
    </row>
    <row r="228" spans="1:14" ht="33" customHeight="1" x14ac:dyDescent="0.2">
      <c r="A228" s="1"/>
      <c r="B228" s="1"/>
      <c r="C228" s="319"/>
      <c r="M228" s="428"/>
      <c r="N228" s="1"/>
    </row>
    <row r="229" spans="1:14" ht="33" customHeight="1" x14ac:dyDescent="0.2">
      <c r="A229" s="1"/>
      <c r="B229" s="1"/>
      <c r="C229" s="319"/>
      <c r="M229" s="428"/>
      <c r="N229" s="1"/>
    </row>
    <row r="230" spans="1:14" ht="33" customHeight="1" x14ac:dyDescent="0.2">
      <c r="A230" s="1"/>
      <c r="B230" s="1"/>
      <c r="C230" s="319"/>
      <c r="M230" s="428"/>
      <c r="N230" s="1"/>
    </row>
    <row r="231" spans="1:14" ht="33" customHeight="1" x14ac:dyDescent="0.2">
      <c r="A231" s="1"/>
      <c r="B231" s="1"/>
      <c r="C231" s="319"/>
      <c r="M231" s="428"/>
      <c r="N231" s="1"/>
    </row>
    <row r="232" spans="1:14" ht="33" customHeight="1" x14ac:dyDescent="0.2">
      <c r="A232" s="1"/>
      <c r="B232" s="1"/>
      <c r="C232" s="319"/>
      <c r="M232" s="428"/>
      <c r="N232" s="1"/>
    </row>
    <row r="233" spans="1:14" ht="33" customHeight="1" x14ac:dyDescent="0.2">
      <c r="A233" s="1"/>
      <c r="B233" s="1"/>
      <c r="C233" s="319"/>
      <c r="M233" s="428"/>
      <c r="N233" s="1"/>
    </row>
    <row r="234" spans="1:14" ht="33" customHeight="1" x14ac:dyDescent="0.2">
      <c r="A234" s="1"/>
      <c r="B234" s="1"/>
      <c r="C234" s="319"/>
      <c r="M234" s="428"/>
      <c r="N234" s="1"/>
    </row>
    <row r="235" spans="1:14" ht="33" customHeight="1" x14ac:dyDescent="0.2">
      <c r="A235" s="1"/>
      <c r="B235" s="1"/>
      <c r="C235" s="319"/>
      <c r="M235" s="428"/>
      <c r="N235" s="1"/>
    </row>
    <row r="236" spans="1:14" ht="33" customHeight="1" x14ac:dyDescent="0.2">
      <c r="A236" s="1"/>
      <c r="B236" s="1"/>
      <c r="C236" s="319"/>
      <c r="M236" s="428"/>
      <c r="N236" s="1"/>
    </row>
    <row r="237" spans="1:14" ht="33" customHeight="1" x14ac:dyDescent="0.2">
      <c r="A237" s="1"/>
      <c r="B237" s="1"/>
      <c r="C237" s="319"/>
      <c r="M237" s="428"/>
      <c r="N237" s="1"/>
    </row>
    <row r="238" spans="1:14" ht="33" customHeight="1" x14ac:dyDescent="0.2">
      <c r="A238" s="1"/>
      <c r="B238" s="1"/>
      <c r="C238" s="319"/>
      <c r="M238" s="428"/>
      <c r="N238" s="1"/>
    </row>
    <row r="239" spans="1:14" ht="33" customHeight="1" x14ac:dyDescent="0.2">
      <c r="A239" s="1"/>
      <c r="B239" s="1"/>
      <c r="C239" s="319"/>
      <c r="M239" s="428"/>
      <c r="N239" s="1"/>
    </row>
    <row r="240" spans="1:14" ht="33" customHeight="1" x14ac:dyDescent="0.2">
      <c r="A240" s="1"/>
      <c r="B240" s="1"/>
      <c r="C240" s="319"/>
      <c r="M240" s="428"/>
      <c r="N240" s="1"/>
    </row>
    <row r="241" spans="1:14" ht="33" customHeight="1" x14ac:dyDescent="0.2">
      <c r="A241" s="1"/>
      <c r="B241" s="1"/>
      <c r="C241" s="319"/>
      <c r="M241" s="428"/>
      <c r="N241" s="1"/>
    </row>
    <row r="242" spans="1:14" ht="33" customHeight="1" x14ac:dyDescent="0.2">
      <c r="A242" s="1"/>
      <c r="B242" s="1"/>
      <c r="C242" s="319"/>
      <c r="M242" s="428"/>
      <c r="N242" s="1"/>
    </row>
    <row r="243" spans="1:14" ht="33" customHeight="1" x14ac:dyDescent="0.2">
      <c r="A243" s="1"/>
      <c r="B243" s="1"/>
      <c r="C243" s="319"/>
      <c r="M243" s="428"/>
      <c r="N243" s="1"/>
    </row>
    <row r="244" spans="1:14" ht="33" customHeight="1" x14ac:dyDescent="0.2">
      <c r="A244" s="1"/>
      <c r="B244" s="1"/>
      <c r="C244" s="319"/>
      <c r="M244" s="428"/>
      <c r="N244" s="1"/>
    </row>
    <row r="245" spans="1:14" ht="33" customHeight="1" x14ac:dyDescent="0.2">
      <c r="A245" s="1"/>
      <c r="B245" s="1"/>
      <c r="C245" s="319"/>
      <c r="M245" s="428"/>
      <c r="N245" s="1"/>
    </row>
    <row r="246" spans="1:14" ht="33" customHeight="1" x14ac:dyDescent="0.2">
      <c r="A246" s="1"/>
      <c r="B246" s="1"/>
      <c r="C246" s="319"/>
      <c r="M246" s="428"/>
      <c r="N246" s="1"/>
    </row>
    <row r="247" spans="1:14" ht="33" customHeight="1" x14ac:dyDescent="0.2">
      <c r="A247" s="1"/>
      <c r="B247" s="1"/>
      <c r="C247" s="319"/>
      <c r="M247" s="428"/>
      <c r="N247" s="1"/>
    </row>
    <row r="248" spans="1:14" ht="33" customHeight="1" x14ac:dyDescent="0.2">
      <c r="A248" s="1"/>
      <c r="B248" s="1"/>
      <c r="C248" s="319"/>
      <c r="M248" s="428"/>
      <c r="N248" s="1"/>
    </row>
    <row r="249" spans="1:14" ht="33" customHeight="1" x14ac:dyDescent="0.2">
      <c r="A249" s="1"/>
      <c r="B249" s="1"/>
      <c r="C249" s="319"/>
      <c r="M249" s="428"/>
      <c r="N249" s="1"/>
    </row>
    <row r="250" spans="1:14" ht="33" customHeight="1" x14ac:dyDescent="0.2">
      <c r="A250" s="1"/>
      <c r="B250" s="1"/>
      <c r="C250" s="319"/>
      <c r="M250" s="428"/>
      <c r="N250" s="1"/>
    </row>
    <row r="251" spans="1:14" ht="33" customHeight="1" x14ac:dyDescent="0.2">
      <c r="A251" s="1"/>
      <c r="B251" s="1"/>
      <c r="C251" s="319"/>
      <c r="M251" s="428"/>
      <c r="N251" s="1"/>
    </row>
    <row r="252" spans="1:14" ht="33" customHeight="1" x14ac:dyDescent="0.2">
      <c r="A252" s="1"/>
      <c r="B252" s="1"/>
      <c r="C252" s="319"/>
      <c r="M252" s="428"/>
      <c r="N252" s="1"/>
    </row>
    <row r="253" spans="1:14" ht="33" customHeight="1" x14ac:dyDescent="0.2">
      <c r="A253" s="1"/>
      <c r="B253" s="1"/>
      <c r="C253" s="319"/>
      <c r="M253" s="428"/>
      <c r="N253" s="1"/>
    </row>
    <row r="254" spans="1:14" ht="33" customHeight="1" x14ac:dyDescent="0.2">
      <c r="A254" s="1"/>
      <c r="B254" s="1"/>
      <c r="C254" s="319"/>
      <c r="M254" s="428"/>
      <c r="N254" s="1"/>
    </row>
    <row r="255" spans="1:14" ht="33" customHeight="1" x14ac:dyDescent="0.2">
      <c r="A255" s="1"/>
      <c r="B255" s="1"/>
      <c r="C255" s="319"/>
      <c r="M255" s="428"/>
      <c r="N255" s="1"/>
    </row>
    <row r="256" spans="1:14" ht="33" customHeight="1" x14ac:dyDescent="0.2">
      <c r="A256" s="1"/>
      <c r="B256" s="1"/>
      <c r="C256" s="319"/>
      <c r="M256" s="428"/>
      <c r="N256" s="1"/>
    </row>
    <row r="257" spans="1:14" ht="33" customHeight="1" x14ac:dyDescent="0.2">
      <c r="A257" s="1"/>
      <c r="B257" s="1"/>
      <c r="C257" s="319"/>
      <c r="M257" s="428"/>
      <c r="N257" s="1"/>
    </row>
    <row r="258" spans="1:14" ht="33" customHeight="1" x14ac:dyDescent="0.2">
      <c r="A258" s="1"/>
      <c r="B258" s="1"/>
      <c r="C258" s="319"/>
      <c r="M258" s="428"/>
      <c r="N258" s="1"/>
    </row>
    <row r="259" spans="1:14" ht="33" customHeight="1" x14ac:dyDescent="0.2">
      <c r="A259" s="1"/>
      <c r="B259" s="1"/>
      <c r="C259" s="319"/>
      <c r="M259" s="428"/>
      <c r="N259" s="1"/>
    </row>
    <row r="260" spans="1:14" ht="33" customHeight="1" x14ac:dyDescent="0.2">
      <c r="A260" s="1"/>
      <c r="B260" s="1"/>
      <c r="C260" s="319"/>
      <c r="M260" s="428"/>
      <c r="N260" s="1"/>
    </row>
    <row r="261" spans="1:14" ht="33" customHeight="1" x14ac:dyDescent="0.2">
      <c r="A261" s="1"/>
      <c r="B261" s="1"/>
      <c r="C261" s="319"/>
      <c r="M261" s="428"/>
      <c r="N261" s="1"/>
    </row>
    <row r="262" spans="1:14" ht="33" customHeight="1" x14ac:dyDescent="0.2">
      <c r="A262" s="1"/>
      <c r="B262" s="1"/>
      <c r="C262" s="319"/>
      <c r="M262" s="428"/>
      <c r="N262" s="1"/>
    </row>
    <row r="263" spans="1:14" ht="33" customHeight="1" x14ac:dyDescent="0.2">
      <c r="A263" s="1"/>
      <c r="B263" s="1"/>
      <c r="C263" s="319"/>
      <c r="M263" s="428"/>
      <c r="N263" s="1"/>
    </row>
    <row r="264" spans="1:14" ht="33" customHeight="1" x14ac:dyDescent="0.2">
      <c r="A264" s="1"/>
      <c r="B264" s="1"/>
      <c r="C264" s="319"/>
      <c r="M264" s="428"/>
      <c r="N264" s="1"/>
    </row>
    <row r="265" spans="1:14" ht="33" customHeight="1" x14ac:dyDescent="0.2">
      <c r="A265" s="1"/>
      <c r="B265" s="1"/>
      <c r="C265" s="319"/>
      <c r="M265" s="428"/>
      <c r="N265" s="1"/>
    </row>
    <row r="266" spans="1:14" ht="33" customHeight="1" x14ac:dyDescent="0.2">
      <c r="A266" s="1"/>
      <c r="B266" s="1"/>
      <c r="C266" s="319"/>
      <c r="M266" s="428"/>
      <c r="N266" s="1"/>
    </row>
    <row r="267" spans="1:14" ht="33" customHeight="1" x14ac:dyDescent="0.2">
      <c r="A267" s="1"/>
      <c r="B267" s="1"/>
      <c r="C267" s="319"/>
      <c r="M267" s="428"/>
      <c r="N267" s="1"/>
    </row>
    <row r="268" spans="1:14" ht="33" customHeight="1" x14ac:dyDescent="0.2">
      <c r="A268" s="1"/>
      <c r="B268" s="1"/>
      <c r="C268" s="319"/>
      <c r="M268" s="428"/>
      <c r="N268" s="1"/>
    </row>
    <row r="269" spans="1:14" ht="33" customHeight="1" x14ac:dyDescent="0.2">
      <c r="A269" s="1"/>
      <c r="B269" s="1"/>
      <c r="C269" s="319"/>
      <c r="M269" s="428"/>
      <c r="N269" s="1"/>
    </row>
    <row r="270" spans="1:14" ht="33" customHeight="1" x14ac:dyDescent="0.2">
      <c r="A270" s="1"/>
      <c r="B270" s="1"/>
      <c r="C270" s="319"/>
      <c r="M270" s="428"/>
      <c r="N270" s="1"/>
    </row>
    <row r="271" spans="1:14" ht="33" customHeight="1" x14ac:dyDescent="0.2">
      <c r="A271" s="1"/>
      <c r="B271" s="1"/>
      <c r="C271" s="319"/>
      <c r="M271" s="428"/>
      <c r="N271" s="1"/>
    </row>
    <row r="272" spans="1:14" ht="33" customHeight="1" x14ac:dyDescent="0.2">
      <c r="A272" s="1"/>
      <c r="B272" s="1"/>
      <c r="C272" s="319"/>
      <c r="M272" s="428"/>
      <c r="N272" s="1"/>
    </row>
    <row r="273" spans="1:14" ht="33" customHeight="1" x14ac:dyDescent="0.2">
      <c r="A273" s="1"/>
      <c r="B273" s="1"/>
      <c r="C273" s="319"/>
      <c r="M273" s="428"/>
      <c r="N273" s="1"/>
    </row>
    <row r="274" spans="1:14" ht="33" customHeight="1" x14ac:dyDescent="0.2">
      <c r="A274" s="1"/>
      <c r="B274" s="1"/>
      <c r="C274" s="319"/>
      <c r="M274" s="428"/>
      <c r="N274" s="1"/>
    </row>
    <row r="275" spans="1:14" ht="33" customHeight="1" x14ac:dyDescent="0.2">
      <c r="A275" s="1"/>
      <c r="B275" s="1"/>
      <c r="C275" s="319"/>
      <c r="M275" s="428"/>
      <c r="N275" s="1"/>
    </row>
    <row r="276" spans="1:14" ht="33" customHeight="1" x14ac:dyDescent="0.2">
      <c r="A276" s="1"/>
      <c r="B276" s="1"/>
      <c r="C276" s="319"/>
      <c r="M276" s="428"/>
      <c r="N276" s="1"/>
    </row>
    <row r="277" spans="1:14" ht="33" customHeight="1" x14ac:dyDescent="0.2">
      <c r="A277" s="1"/>
      <c r="B277" s="1"/>
      <c r="C277" s="319"/>
      <c r="M277" s="428"/>
      <c r="N277" s="1"/>
    </row>
    <row r="278" spans="1:14" ht="33" customHeight="1" x14ac:dyDescent="0.2">
      <c r="A278" s="1"/>
      <c r="B278" s="1"/>
      <c r="C278" s="319"/>
      <c r="M278" s="428"/>
      <c r="N278" s="1"/>
    </row>
    <row r="279" spans="1:14" ht="33" customHeight="1" x14ac:dyDescent="0.2">
      <c r="A279" s="1"/>
      <c r="B279" s="1"/>
      <c r="C279" s="319"/>
      <c r="M279" s="428"/>
      <c r="N279" s="1"/>
    </row>
    <row r="280" spans="1:14" ht="33" customHeight="1" x14ac:dyDescent="0.2">
      <c r="A280" s="1"/>
      <c r="B280" s="1"/>
      <c r="C280" s="319"/>
      <c r="M280" s="428"/>
      <c r="N280" s="1"/>
    </row>
    <row r="281" spans="1:14" ht="33" customHeight="1" x14ac:dyDescent="0.2">
      <c r="A281" s="1"/>
      <c r="B281" s="1"/>
      <c r="C281" s="319"/>
      <c r="M281" s="428"/>
      <c r="N281" s="1"/>
    </row>
    <row r="282" spans="1:14" ht="33" customHeight="1" x14ac:dyDescent="0.2">
      <c r="A282" s="1"/>
      <c r="B282" s="1"/>
      <c r="C282" s="319"/>
      <c r="M282" s="428"/>
      <c r="N282" s="1"/>
    </row>
    <row r="283" spans="1:14" ht="33" customHeight="1" x14ac:dyDescent="0.2">
      <c r="A283" s="1"/>
      <c r="B283" s="1"/>
      <c r="C283" s="319"/>
      <c r="M283" s="428"/>
      <c r="N283" s="1"/>
    </row>
    <row r="284" spans="1:14" ht="33" customHeight="1" x14ac:dyDescent="0.2">
      <c r="A284" s="1"/>
      <c r="B284" s="1"/>
      <c r="C284" s="319"/>
      <c r="M284" s="428"/>
      <c r="N284" s="1"/>
    </row>
    <row r="285" spans="1:14" ht="33" customHeight="1" x14ac:dyDescent="0.2">
      <c r="A285" s="1"/>
      <c r="B285" s="1"/>
      <c r="C285" s="319"/>
      <c r="M285" s="428"/>
      <c r="N285" s="1"/>
    </row>
    <row r="286" spans="1:14" ht="33" customHeight="1" x14ac:dyDescent="0.2">
      <c r="A286" s="1"/>
      <c r="B286" s="1"/>
      <c r="C286" s="319"/>
      <c r="M286" s="428"/>
      <c r="N286" s="1"/>
    </row>
    <row r="287" spans="1:14" ht="33" customHeight="1" x14ac:dyDescent="0.2">
      <c r="A287" s="1"/>
      <c r="B287" s="1"/>
      <c r="C287" s="319"/>
      <c r="M287" s="428"/>
      <c r="N287" s="1"/>
    </row>
    <row r="288" spans="1:14" ht="33" customHeight="1" x14ac:dyDescent="0.2">
      <c r="A288" s="1"/>
      <c r="B288" s="1"/>
      <c r="C288" s="319"/>
      <c r="M288" s="428"/>
      <c r="N288" s="1"/>
    </row>
    <row r="289" spans="1:14" ht="33" customHeight="1" x14ac:dyDescent="0.2">
      <c r="A289" s="1"/>
      <c r="B289" s="1"/>
      <c r="C289" s="319"/>
      <c r="M289" s="428"/>
      <c r="N289" s="1"/>
    </row>
    <row r="290" spans="1:14" ht="33" customHeight="1" x14ac:dyDescent="0.2">
      <c r="A290" s="1"/>
      <c r="B290" s="1"/>
      <c r="C290" s="319"/>
      <c r="M290" s="428"/>
      <c r="N290" s="1"/>
    </row>
    <row r="291" spans="1:14" ht="33" customHeight="1" x14ac:dyDescent="0.2">
      <c r="A291" s="1"/>
      <c r="B291" s="1"/>
      <c r="C291" s="319"/>
      <c r="M291" s="428"/>
      <c r="N291" s="1"/>
    </row>
    <row r="292" spans="1:14" ht="33" customHeight="1" x14ac:dyDescent="0.2">
      <c r="A292" s="1"/>
      <c r="B292" s="1"/>
      <c r="C292" s="319"/>
      <c r="M292" s="428"/>
      <c r="N292" s="1"/>
    </row>
    <row r="293" spans="1:14" ht="33" customHeight="1" x14ac:dyDescent="0.2">
      <c r="A293" s="1"/>
      <c r="B293" s="1"/>
      <c r="C293" s="319"/>
      <c r="M293" s="428"/>
      <c r="N293" s="1"/>
    </row>
    <row r="294" spans="1:14" ht="33" customHeight="1" x14ac:dyDescent="0.2">
      <c r="A294" s="1"/>
      <c r="B294" s="1"/>
      <c r="C294" s="319"/>
      <c r="M294" s="428"/>
      <c r="N294" s="1"/>
    </row>
    <row r="295" spans="1:14" ht="33" customHeight="1" x14ac:dyDescent="0.2">
      <c r="A295" s="1"/>
      <c r="B295" s="1"/>
      <c r="C295" s="319"/>
      <c r="M295" s="428"/>
      <c r="N295" s="1"/>
    </row>
    <row r="296" spans="1:14" ht="33" customHeight="1" x14ac:dyDescent="0.2">
      <c r="A296" s="1"/>
      <c r="B296" s="1"/>
      <c r="C296" s="319"/>
      <c r="M296" s="428"/>
      <c r="N296" s="1"/>
    </row>
    <row r="297" spans="1:14" ht="33" customHeight="1" x14ac:dyDescent="0.2">
      <c r="A297" s="1"/>
      <c r="B297" s="1"/>
      <c r="C297" s="319"/>
      <c r="M297" s="428"/>
      <c r="N297" s="1"/>
    </row>
    <row r="298" spans="1:14" ht="33" customHeight="1" x14ac:dyDescent="0.2">
      <c r="A298" s="1"/>
      <c r="B298" s="1"/>
      <c r="C298" s="319"/>
      <c r="M298" s="428"/>
      <c r="N298" s="1"/>
    </row>
    <row r="299" spans="1:14" ht="33" customHeight="1" x14ac:dyDescent="0.2">
      <c r="A299" s="1"/>
      <c r="B299" s="1"/>
      <c r="C299" s="319"/>
      <c r="M299" s="428"/>
      <c r="N299" s="1"/>
    </row>
    <row r="300" spans="1:14" ht="33" customHeight="1" x14ac:dyDescent="0.2">
      <c r="A300" s="1"/>
      <c r="B300" s="1"/>
      <c r="C300" s="319"/>
      <c r="M300" s="428"/>
      <c r="N300" s="1"/>
    </row>
    <row r="301" spans="1:14" ht="33" customHeight="1" x14ac:dyDescent="0.2">
      <c r="A301" s="1"/>
      <c r="B301" s="1"/>
      <c r="C301" s="319"/>
      <c r="M301" s="428"/>
      <c r="N301" s="1"/>
    </row>
    <row r="302" spans="1:14" ht="33" customHeight="1" x14ac:dyDescent="0.2">
      <c r="A302" s="1"/>
      <c r="B302" s="1"/>
      <c r="C302" s="319"/>
      <c r="M302" s="428"/>
      <c r="N302" s="1"/>
    </row>
    <row r="303" spans="1:14" ht="33" customHeight="1" x14ac:dyDescent="0.2">
      <c r="A303" s="1"/>
      <c r="B303" s="1"/>
      <c r="C303" s="319"/>
      <c r="M303" s="428"/>
      <c r="N303" s="1"/>
    </row>
    <row r="304" spans="1:14" ht="33" customHeight="1" x14ac:dyDescent="0.2">
      <c r="A304" s="1"/>
      <c r="B304" s="1"/>
      <c r="C304" s="319"/>
      <c r="M304" s="428"/>
      <c r="N304" s="1"/>
    </row>
    <row r="305" spans="1:14" ht="33" customHeight="1" x14ac:dyDescent="0.2">
      <c r="A305" s="1"/>
      <c r="B305" s="1"/>
      <c r="C305" s="319"/>
      <c r="M305" s="428"/>
      <c r="N305" s="1"/>
    </row>
    <row r="306" spans="1:14" ht="33" customHeight="1" x14ac:dyDescent="0.2">
      <c r="A306" s="1"/>
      <c r="B306" s="1"/>
      <c r="C306" s="319"/>
      <c r="M306" s="428"/>
      <c r="N306" s="1"/>
    </row>
    <row r="307" spans="1:14" ht="33" customHeight="1" x14ac:dyDescent="0.2">
      <c r="A307" s="1"/>
      <c r="B307" s="1"/>
      <c r="C307" s="319"/>
      <c r="M307" s="428"/>
      <c r="N307" s="1"/>
    </row>
    <row r="308" spans="1:14" ht="33" customHeight="1" x14ac:dyDescent="0.2">
      <c r="A308" s="1"/>
      <c r="B308" s="1"/>
      <c r="C308" s="319"/>
      <c r="M308" s="428"/>
      <c r="N308" s="1"/>
    </row>
    <row r="309" spans="1:14" ht="33" customHeight="1" x14ac:dyDescent="0.2">
      <c r="A309" s="1"/>
      <c r="B309" s="1"/>
      <c r="C309" s="319"/>
      <c r="M309" s="428"/>
      <c r="N309" s="1"/>
    </row>
    <row r="310" spans="1:14" ht="33" customHeight="1" x14ac:dyDescent="0.2">
      <c r="A310" s="1"/>
      <c r="B310" s="1"/>
      <c r="C310" s="319"/>
      <c r="M310" s="428"/>
      <c r="N310" s="1"/>
    </row>
    <row r="311" spans="1:14" ht="33" customHeight="1" x14ac:dyDescent="0.2">
      <c r="A311" s="1"/>
      <c r="B311" s="1"/>
      <c r="C311" s="319"/>
      <c r="M311" s="428"/>
      <c r="N311" s="1"/>
    </row>
    <row r="312" spans="1:14" ht="33" customHeight="1" x14ac:dyDescent="0.2">
      <c r="A312" s="1"/>
      <c r="B312" s="1"/>
      <c r="C312" s="319"/>
      <c r="M312" s="428"/>
      <c r="N312" s="1"/>
    </row>
    <row r="313" spans="1:14" ht="33" customHeight="1" x14ac:dyDescent="0.2">
      <c r="A313" s="1"/>
      <c r="B313" s="1"/>
      <c r="C313" s="319"/>
      <c r="M313" s="428"/>
      <c r="N313" s="1"/>
    </row>
    <row r="314" spans="1:14" ht="33" customHeight="1" x14ac:dyDescent="0.2">
      <c r="A314" s="1"/>
      <c r="B314" s="1"/>
      <c r="C314" s="319"/>
      <c r="M314" s="428"/>
      <c r="N314" s="1"/>
    </row>
    <row r="315" spans="1:14" ht="33" customHeight="1" x14ac:dyDescent="0.2">
      <c r="A315" s="1"/>
      <c r="B315" s="1"/>
      <c r="C315" s="319"/>
      <c r="M315" s="428"/>
      <c r="N315" s="1"/>
    </row>
    <row r="316" spans="1:14" ht="33" customHeight="1" x14ac:dyDescent="0.2">
      <c r="A316" s="1"/>
      <c r="B316" s="1"/>
      <c r="C316" s="319"/>
      <c r="M316" s="428"/>
      <c r="N316" s="1"/>
    </row>
    <row r="317" spans="1:14" ht="33" customHeight="1" x14ac:dyDescent="0.2">
      <c r="A317" s="1"/>
      <c r="B317" s="1"/>
      <c r="C317" s="319"/>
      <c r="M317" s="428"/>
      <c r="N317" s="1"/>
    </row>
    <row r="318" spans="1:14" ht="33" customHeight="1" x14ac:dyDescent="0.2">
      <c r="A318" s="1"/>
      <c r="B318" s="1"/>
      <c r="C318" s="319"/>
      <c r="M318" s="428"/>
      <c r="N318" s="1"/>
    </row>
    <row r="319" spans="1:14" ht="33" customHeight="1" x14ac:dyDescent="0.2">
      <c r="A319" s="1"/>
      <c r="B319" s="1"/>
      <c r="C319" s="319"/>
      <c r="M319" s="428"/>
      <c r="N319" s="1"/>
    </row>
    <row r="320" spans="1:14" ht="33" customHeight="1" x14ac:dyDescent="0.2">
      <c r="A320" s="1"/>
      <c r="B320" s="1"/>
      <c r="C320" s="319"/>
      <c r="M320" s="428"/>
      <c r="N320" s="1"/>
    </row>
    <row r="321" spans="1:14" ht="33" customHeight="1" x14ac:dyDescent="0.2">
      <c r="A321" s="1"/>
      <c r="B321" s="1"/>
      <c r="C321" s="319"/>
      <c r="M321" s="428"/>
      <c r="N321" s="1"/>
    </row>
    <row r="322" spans="1:14" ht="33" customHeight="1" x14ac:dyDescent="0.2">
      <c r="A322" s="1"/>
      <c r="B322" s="1"/>
      <c r="C322" s="319"/>
      <c r="M322" s="428"/>
      <c r="N322" s="1"/>
    </row>
    <row r="323" spans="1:14" ht="33" customHeight="1" x14ac:dyDescent="0.2">
      <c r="A323" s="1"/>
      <c r="B323" s="1"/>
      <c r="C323" s="319"/>
      <c r="M323" s="428"/>
      <c r="N323" s="1"/>
    </row>
    <row r="324" spans="1:14" ht="33" customHeight="1" x14ac:dyDescent="0.2">
      <c r="A324" s="1"/>
      <c r="B324" s="1"/>
      <c r="C324" s="319"/>
      <c r="M324" s="428"/>
      <c r="N324" s="1"/>
    </row>
    <row r="325" spans="1:14" ht="33" customHeight="1" x14ac:dyDescent="0.2">
      <c r="A325" s="1"/>
      <c r="B325" s="1"/>
      <c r="C325" s="319"/>
      <c r="M325" s="428"/>
      <c r="N325" s="1"/>
    </row>
    <row r="326" spans="1:14" ht="33" customHeight="1" x14ac:dyDescent="0.2">
      <c r="A326" s="1"/>
      <c r="B326" s="1"/>
      <c r="C326" s="319"/>
      <c r="M326" s="428"/>
      <c r="N326" s="1"/>
    </row>
    <row r="327" spans="1:14" ht="33" customHeight="1" x14ac:dyDescent="0.2">
      <c r="A327" s="1"/>
      <c r="B327" s="1"/>
      <c r="C327" s="319"/>
      <c r="M327" s="428"/>
      <c r="N327" s="1"/>
    </row>
    <row r="328" spans="1:14" ht="33" customHeight="1" x14ac:dyDescent="0.2">
      <c r="A328" s="1"/>
      <c r="B328" s="1"/>
      <c r="C328" s="319"/>
      <c r="M328" s="428"/>
      <c r="N328" s="1"/>
    </row>
    <row r="329" spans="1:14" ht="33" customHeight="1" x14ac:dyDescent="0.2">
      <c r="A329" s="1"/>
      <c r="B329" s="1"/>
      <c r="C329" s="319"/>
      <c r="M329" s="428"/>
      <c r="N329" s="1"/>
    </row>
    <row r="330" spans="1:14" ht="33" customHeight="1" x14ac:dyDescent="0.2">
      <c r="A330" s="1"/>
      <c r="B330" s="1"/>
      <c r="C330" s="319"/>
      <c r="M330" s="428"/>
      <c r="N330" s="1"/>
    </row>
    <row r="331" spans="1:14" ht="33" customHeight="1" x14ac:dyDescent="0.2">
      <c r="A331" s="1"/>
      <c r="B331" s="1"/>
      <c r="C331" s="319"/>
      <c r="M331" s="428"/>
      <c r="N331" s="1"/>
    </row>
    <row r="332" spans="1:14" ht="33" customHeight="1" x14ac:dyDescent="0.2">
      <c r="A332" s="1"/>
      <c r="B332" s="1"/>
      <c r="C332" s="319"/>
      <c r="M332" s="428"/>
      <c r="N332" s="1"/>
    </row>
    <row r="333" spans="1:14" ht="33" customHeight="1" x14ac:dyDescent="0.2">
      <c r="A333" s="1"/>
      <c r="B333" s="1"/>
      <c r="C333" s="319"/>
      <c r="M333" s="428"/>
      <c r="N333" s="1"/>
    </row>
    <row r="334" spans="1:14" ht="33" customHeight="1" x14ac:dyDescent="0.2">
      <c r="A334" s="1"/>
      <c r="B334" s="1"/>
      <c r="C334" s="319"/>
      <c r="M334" s="428"/>
      <c r="N334" s="1"/>
    </row>
    <row r="335" spans="1:14" ht="33" customHeight="1" x14ac:dyDescent="0.2">
      <c r="A335" s="1"/>
      <c r="B335" s="1"/>
      <c r="C335" s="319"/>
      <c r="M335" s="428"/>
      <c r="N335" s="1"/>
    </row>
    <row r="336" spans="1:14" ht="33" customHeight="1" x14ac:dyDescent="0.2">
      <c r="A336" s="1"/>
      <c r="B336" s="1"/>
      <c r="C336" s="319"/>
      <c r="M336" s="428"/>
      <c r="N336" s="1"/>
    </row>
    <row r="337" spans="1:14" ht="33" customHeight="1" x14ac:dyDescent="0.2">
      <c r="A337" s="1"/>
      <c r="B337" s="1"/>
      <c r="C337" s="319"/>
      <c r="M337" s="428"/>
      <c r="N337" s="1"/>
    </row>
    <row r="338" spans="1:14" ht="33" customHeight="1" x14ac:dyDescent="0.2">
      <c r="A338" s="1"/>
      <c r="B338" s="1"/>
      <c r="C338" s="319"/>
      <c r="M338" s="428"/>
      <c r="N338" s="1"/>
    </row>
    <row r="339" spans="1:14" ht="33" customHeight="1" x14ac:dyDescent="0.2">
      <c r="A339" s="1"/>
      <c r="B339" s="1"/>
      <c r="C339" s="319"/>
      <c r="M339" s="428"/>
      <c r="N339" s="1"/>
    </row>
    <row r="340" spans="1:14" ht="33" customHeight="1" x14ac:dyDescent="0.2">
      <c r="A340" s="1"/>
      <c r="B340" s="1"/>
      <c r="C340" s="319"/>
      <c r="M340" s="428"/>
      <c r="N340" s="1"/>
    </row>
    <row r="341" spans="1:14" ht="33" customHeight="1" x14ac:dyDescent="0.2">
      <c r="A341" s="1"/>
      <c r="B341" s="1"/>
      <c r="C341" s="319"/>
      <c r="M341" s="428"/>
      <c r="N341" s="1"/>
    </row>
    <row r="342" spans="1:14" ht="33" customHeight="1" x14ac:dyDescent="0.2">
      <c r="A342" s="1"/>
      <c r="B342" s="1"/>
      <c r="C342" s="319"/>
      <c r="M342" s="428"/>
      <c r="N342" s="1"/>
    </row>
    <row r="343" spans="1:14" ht="33" customHeight="1" x14ac:dyDescent="0.2">
      <c r="A343" s="1"/>
      <c r="B343" s="1"/>
      <c r="C343" s="319"/>
      <c r="M343" s="428"/>
      <c r="N343" s="1"/>
    </row>
    <row r="344" spans="1:14" ht="33" customHeight="1" x14ac:dyDescent="0.2">
      <c r="A344" s="1"/>
      <c r="B344" s="1"/>
      <c r="C344" s="319"/>
      <c r="M344" s="428"/>
      <c r="N344" s="1"/>
    </row>
    <row r="345" spans="1:14" ht="33" customHeight="1" x14ac:dyDescent="0.2">
      <c r="A345" s="1"/>
      <c r="B345" s="1"/>
      <c r="C345" s="319"/>
      <c r="M345" s="428"/>
      <c r="N345" s="1"/>
    </row>
    <row r="346" spans="1:14" ht="33" customHeight="1" x14ac:dyDescent="0.2">
      <c r="A346" s="1"/>
      <c r="B346" s="1"/>
      <c r="C346" s="319"/>
      <c r="M346" s="428"/>
      <c r="N346" s="1"/>
    </row>
    <row r="347" spans="1:14" ht="33" customHeight="1" x14ac:dyDescent="0.2">
      <c r="A347" s="1"/>
      <c r="B347" s="1"/>
      <c r="C347" s="319"/>
      <c r="M347" s="428"/>
      <c r="N347" s="1"/>
    </row>
    <row r="348" spans="1:14" ht="33" customHeight="1" x14ac:dyDescent="0.2">
      <c r="A348" s="1"/>
      <c r="B348" s="1"/>
      <c r="C348" s="319"/>
      <c r="M348" s="428"/>
      <c r="N348" s="1"/>
    </row>
    <row r="349" spans="1:14" ht="33" customHeight="1" x14ac:dyDescent="0.2">
      <c r="A349" s="1"/>
      <c r="B349" s="1"/>
      <c r="C349" s="319"/>
      <c r="M349" s="428"/>
      <c r="N349" s="1"/>
    </row>
    <row r="350" spans="1:14" ht="33" customHeight="1" x14ac:dyDescent="0.2">
      <c r="A350" s="1"/>
      <c r="B350" s="1"/>
      <c r="C350" s="319"/>
      <c r="M350" s="428"/>
      <c r="N350" s="1"/>
    </row>
    <row r="351" spans="1:14" ht="33" customHeight="1" x14ac:dyDescent="0.2">
      <c r="A351" s="1"/>
      <c r="B351" s="1"/>
      <c r="C351" s="319"/>
      <c r="M351" s="428"/>
      <c r="N351" s="1"/>
    </row>
    <row r="352" spans="1:14" ht="33" customHeight="1" x14ac:dyDescent="0.2">
      <c r="A352" s="1"/>
      <c r="B352" s="1"/>
      <c r="C352" s="319"/>
      <c r="M352" s="428"/>
      <c r="N352" s="1"/>
    </row>
    <row r="353" spans="1:14" ht="33" customHeight="1" x14ac:dyDescent="0.2">
      <c r="A353" s="1"/>
      <c r="B353" s="1"/>
      <c r="C353" s="319"/>
      <c r="M353" s="428"/>
      <c r="N353" s="1"/>
    </row>
    <row r="354" spans="1:14" ht="33" customHeight="1" x14ac:dyDescent="0.2">
      <c r="A354" s="1"/>
      <c r="B354" s="1"/>
      <c r="C354" s="319"/>
      <c r="M354" s="428"/>
      <c r="N354" s="1"/>
    </row>
    <row r="355" spans="1:14" ht="33" customHeight="1" x14ac:dyDescent="0.2">
      <c r="A355" s="1"/>
      <c r="B355" s="1"/>
      <c r="C355" s="319"/>
      <c r="M355" s="428"/>
      <c r="N355" s="1"/>
    </row>
    <row r="356" spans="1:14" ht="33" customHeight="1" x14ac:dyDescent="0.2">
      <c r="A356" s="1"/>
      <c r="B356" s="1"/>
      <c r="C356" s="319"/>
      <c r="M356" s="428"/>
      <c r="N356" s="1"/>
    </row>
    <row r="357" spans="1:14" ht="33" customHeight="1" x14ac:dyDescent="0.2">
      <c r="A357" s="1"/>
      <c r="B357" s="1"/>
      <c r="C357" s="319"/>
      <c r="M357" s="428"/>
      <c r="N357" s="1"/>
    </row>
    <row r="358" spans="1:14" ht="33" customHeight="1" x14ac:dyDescent="0.2">
      <c r="A358" s="1"/>
      <c r="B358" s="1"/>
      <c r="C358" s="319"/>
      <c r="M358" s="428"/>
      <c r="N358" s="1"/>
    </row>
    <row r="359" spans="1:14" ht="33" customHeight="1" x14ac:dyDescent="0.2">
      <c r="A359" s="1"/>
      <c r="B359" s="1"/>
      <c r="C359" s="319"/>
      <c r="M359" s="428"/>
      <c r="N359" s="1"/>
    </row>
    <row r="360" spans="1:14" ht="33" customHeight="1" x14ac:dyDescent="0.2">
      <c r="A360" s="1"/>
      <c r="B360" s="1"/>
      <c r="C360" s="319"/>
      <c r="M360" s="428"/>
      <c r="N360" s="1"/>
    </row>
    <row r="361" spans="1:14" ht="33" customHeight="1" x14ac:dyDescent="0.2">
      <c r="A361" s="1"/>
      <c r="B361" s="1"/>
      <c r="C361" s="319"/>
      <c r="M361" s="428"/>
      <c r="N361" s="1"/>
    </row>
    <row r="362" spans="1:14" ht="33" customHeight="1" x14ac:dyDescent="0.2">
      <c r="A362" s="1"/>
      <c r="B362" s="1"/>
      <c r="C362" s="319"/>
      <c r="M362" s="428"/>
      <c r="N362" s="1"/>
    </row>
    <row r="363" spans="1:14" ht="33" customHeight="1" x14ac:dyDescent="0.2">
      <c r="A363" s="1"/>
      <c r="B363" s="1"/>
      <c r="C363" s="319"/>
      <c r="M363" s="428"/>
      <c r="N363" s="1"/>
    </row>
    <row r="364" spans="1:14" ht="33" customHeight="1" x14ac:dyDescent="0.2">
      <c r="A364" s="1"/>
      <c r="B364" s="1"/>
      <c r="C364" s="319"/>
      <c r="M364" s="428"/>
      <c r="N364" s="1"/>
    </row>
    <row r="365" spans="1:14" ht="33" customHeight="1" x14ac:dyDescent="0.2">
      <c r="A365" s="1"/>
      <c r="B365" s="1"/>
      <c r="C365" s="319"/>
      <c r="M365" s="428"/>
      <c r="N365" s="1"/>
    </row>
    <row r="366" spans="1:14" ht="33" customHeight="1" x14ac:dyDescent="0.2">
      <c r="A366" s="1"/>
      <c r="B366" s="1"/>
      <c r="C366" s="319"/>
      <c r="M366" s="428"/>
      <c r="N366" s="1"/>
    </row>
    <row r="367" spans="1:14" ht="33" customHeight="1" x14ac:dyDescent="0.2">
      <c r="A367" s="1"/>
      <c r="B367" s="1"/>
      <c r="C367" s="319"/>
      <c r="M367" s="428"/>
      <c r="N367" s="1"/>
    </row>
    <row r="368" spans="1:14" ht="33" customHeight="1" x14ac:dyDescent="0.2">
      <c r="A368" s="1"/>
      <c r="B368" s="1"/>
      <c r="C368" s="319"/>
      <c r="M368" s="428"/>
      <c r="N368" s="1"/>
    </row>
    <row r="369" spans="1:14" ht="33" customHeight="1" x14ac:dyDescent="0.2">
      <c r="A369" s="1"/>
      <c r="B369" s="1"/>
      <c r="C369" s="319"/>
      <c r="M369" s="428"/>
      <c r="N369" s="1"/>
    </row>
    <row r="370" spans="1:14" ht="33" customHeight="1" x14ac:dyDescent="0.2">
      <c r="A370" s="1"/>
      <c r="B370" s="1"/>
      <c r="C370" s="319"/>
      <c r="M370" s="428"/>
      <c r="N370" s="1"/>
    </row>
    <row r="371" spans="1:14" ht="33" customHeight="1" x14ac:dyDescent="0.2">
      <c r="A371" s="1"/>
      <c r="B371" s="1"/>
      <c r="C371" s="319"/>
      <c r="M371" s="428"/>
      <c r="N371" s="1"/>
    </row>
    <row r="372" spans="1:14" ht="33" customHeight="1" x14ac:dyDescent="0.2">
      <c r="A372" s="1"/>
      <c r="B372" s="1"/>
      <c r="C372" s="319"/>
      <c r="M372" s="428"/>
      <c r="N372" s="1"/>
    </row>
    <row r="373" spans="1:14" ht="33" customHeight="1" x14ac:dyDescent="0.2">
      <c r="A373" s="1"/>
      <c r="B373" s="1"/>
      <c r="C373" s="319"/>
      <c r="M373" s="428"/>
      <c r="N373" s="1"/>
    </row>
    <row r="374" spans="1:14" ht="33" customHeight="1" x14ac:dyDescent="0.2">
      <c r="A374" s="1"/>
      <c r="B374" s="1"/>
      <c r="C374" s="319"/>
      <c r="M374" s="428"/>
      <c r="N374" s="1"/>
    </row>
    <row r="375" spans="1:14" ht="33" customHeight="1" x14ac:dyDescent="0.2">
      <c r="A375" s="1"/>
      <c r="B375" s="1"/>
      <c r="C375" s="319"/>
      <c r="M375" s="428"/>
      <c r="N375" s="1"/>
    </row>
    <row r="376" spans="1:14" ht="33" customHeight="1" x14ac:dyDescent="0.2">
      <c r="A376" s="1"/>
      <c r="B376" s="1"/>
      <c r="C376" s="319"/>
      <c r="M376" s="428"/>
      <c r="N376" s="1"/>
    </row>
    <row r="377" spans="1:14" ht="33" customHeight="1" x14ac:dyDescent="0.2">
      <c r="A377" s="1"/>
      <c r="B377" s="1"/>
      <c r="C377" s="319"/>
      <c r="M377" s="428"/>
      <c r="N377" s="1"/>
    </row>
    <row r="378" spans="1:14" ht="33" customHeight="1" x14ac:dyDescent="0.2">
      <c r="A378" s="1"/>
      <c r="B378" s="1"/>
      <c r="C378" s="319"/>
      <c r="M378" s="428"/>
      <c r="N378" s="1"/>
    </row>
    <row r="379" spans="1:14" ht="33" customHeight="1" x14ac:dyDescent="0.2">
      <c r="A379" s="1"/>
      <c r="B379" s="1"/>
      <c r="C379" s="319"/>
      <c r="M379" s="428"/>
      <c r="N379" s="1"/>
    </row>
    <row r="380" spans="1:14" ht="33" customHeight="1" x14ac:dyDescent="0.2">
      <c r="A380" s="1"/>
      <c r="B380" s="1"/>
      <c r="C380" s="319"/>
      <c r="M380" s="428"/>
      <c r="N380" s="1"/>
    </row>
    <row r="381" spans="1:14" ht="33" customHeight="1" x14ac:dyDescent="0.2">
      <c r="A381" s="1"/>
      <c r="B381" s="1"/>
      <c r="C381" s="319"/>
      <c r="M381" s="428"/>
      <c r="N381" s="1"/>
    </row>
    <row r="382" spans="1:14" ht="33" customHeight="1" x14ac:dyDescent="0.2">
      <c r="A382" s="1"/>
      <c r="B382" s="1"/>
      <c r="C382" s="319"/>
      <c r="M382" s="428"/>
      <c r="N382" s="1"/>
    </row>
    <row r="383" spans="1:14" ht="33" customHeight="1" x14ac:dyDescent="0.2">
      <c r="A383" s="1"/>
      <c r="B383" s="1"/>
      <c r="C383" s="319"/>
      <c r="M383" s="428"/>
      <c r="N383" s="1"/>
    </row>
    <row r="384" spans="1:14" ht="33" customHeight="1" x14ac:dyDescent="0.2">
      <c r="A384" s="1"/>
      <c r="B384" s="1"/>
      <c r="C384" s="319"/>
      <c r="M384" s="428"/>
      <c r="N384" s="1"/>
    </row>
    <row r="385" spans="1:14" ht="33" customHeight="1" x14ac:dyDescent="0.2">
      <c r="A385" s="1"/>
      <c r="B385" s="1"/>
      <c r="C385" s="319"/>
      <c r="M385" s="428"/>
      <c r="N385" s="1"/>
    </row>
    <row r="386" spans="1:14" ht="33" customHeight="1" x14ac:dyDescent="0.2">
      <c r="A386" s="1"/>
      <c r="B386" s="1"/>
      <c r="C386" s="319"/>
      <c r="M386" s="428"/>
      <c r="N386" s="1"/>
    </row>
    <row r="387" spans="1:14" ht="33" customHeight="1" x14ac:dyDescent="0.2">
      <c r="A387" s="1"/>
      <c r="B387" s="1"/>
      <c r="C387" s="319"/>
      <c r="M387" s="428"/>
      <c r="N387" s="1"/>
    </row>
    <row r="388" spans="1:14" ht="33" customHeight="1" x14ac:dyDescent="0.2">
      <c r="A388" s="1"/>
      <c r="B388" s="1"/>
      <c r="C388" s="319"/>
      <c r="M388" s="428"/>
      <c r="N388" s="1"/>
    </row>
    <row r="389" spans="1:14" ht="33" customHeight="1" x14ac:dyDescent="0.2">
      <c r="A389" s="1"/>
      <c r="B389" s="1"/>
      <c r="C389" s="319"/>
      <c r="M389" s="428"/>
      <c r="N389" s="1"/>
    </row>
    <row r="390" spans="1:14" ht="33" customHeight="1" x14ac:dyDescent="0.2">
      <c r="A390" s="1"/>
      <c r="B390" s="1"/>
      <c r="C390" s="319"/>
      <c r="M390" s="428"/>
      <c r="N390" s="1"/>
    </row>
    <row r="391" spans="1:14" ht="33" customHeight="1" x14ac:dyDescent="0.2">
      <c r="A391" s="1"/>
      <c r="B391" s="1"/>
      <c r="C391" s="319"/>
      <c r="M391" s="428"/>
      <c r="N391" s="1"/>
    </row>
    <row r="392" spans="1:14" ht="33" customHeight="1" x14ac:dyDescent="0.2">
      <c r="A392" s="1"/>
      <c r="B392" s="1"/>
      <c r="C392" s="319"/>
      <c r="M392" s="428"/>
      <c r="N392" s="1"/>
    </row>
    <row r="393" spans="1:14" ht="33" customHeight="1" x14ac:dyDescent="0.2">
      <c r="A393" s="1"/>
      <c r="B393" s="1"/>
      <c r="C393" s="319"/>
      <c r="M393" s="428"/>
      <c r="N393" s="1"/>
    </row>
    <row r="394" spans="1:14" ht="33" customHeight="1" x14ac:dyDescent="0.2">
      <c r="A394" s="1"/>
      <c r="B394" s="1"/>
      <c r="C394" s="319"/>
      <c r="M394" s="428"/>
      <c r="N394" s="1"/>
    </row>
    <row r="395" spans="1:14" ht="33" customHeight="1" x14ac:dyDescent="0.2">
      <c r="A395" s="1"/>
      <c r="B395" s="1"/>
      <c r="C395" s="319"/>
      <c r="M395" s="428"/>
      <c r="N395" s="1"/>
    </row>
    <row r="396" spans="1:14" ht="33" customHeight="1" x14ac:dyDescent="0.2">
      <c r="A396" s="1"/>
      <c r="B396" s="1"/>
      <c r="C396" s="319"/>
      <c r="M396" s="428"/>
      <c r="N396" s="1"/>
    </row>
    <row r="397" spans="1:14" ht="33" customHeight="1" x14ac:dyDescent="0.2">
      <c r="A397" s="1"/>
      <c r="B397" s="1"/>
      <c r="C397" s="319"/>
      <c r="M397" s="428"/>
      <c r="N397" s="1"/>
    </row>
    <row r="398" spans="1:14" ht="33" customHeight="1" x14ac:dyDescent="0.2">
      <c r="A398" s="1"/>
      <c r="B398" s="1"/>
      <c r="C398" s="319"/>
      <c r="M398" s="428"/>
      <c r="N398" s="1"/>
    </row>
    <row r="399" spans="1:14" ht="33" customHeight="1" x14ac:dyDescent="0.2">
      <c r="A399" s="1"/>
      <c r="B399" s="1"/>
      <c r="C399" s="319"/>
      <c r="M399" s="428"/>
      <c r="N399" s="1"/>
    </row>
    <row r="400" spans="1:14" ht="33" customHeight="1" x14ac:dyDescent="0.2">
      <c r="A400" s="1"/>
      <c r="B400" s="1"/>
      <c r="C400" s="319"/>
      <c r="M400" s="428"/>
      <c r="N400" s="1"/>
    </row>
    <row r="401" spans="1:14" ht="33" customHeight="1" x14ac:dyDescent="0.2">
      <c r="A401" s="1"/>
      <c r="B401" s="1"/>
      <c r="C401" s="319"/>
      <c r="M401" s="428"/>
      <c r="N401" s="1"/>
    </row>
    <row r="402" spans="1:14" ht="33" customHeight="1" x14ac:dyDescent="0.2">
      <c r="A402" s="1"/>
      <c r="B402" s="1"/>
      <c r="C402" s="319"/>
      <c r="M402" s="428"/>
      <c r="N402" s="1"/>
    </row>
    <row r="403" spans="1:14" ht="33" customHeight="1" x14ac:dyDescent="0.2">
      <c r="A403" s="1"/>
      <c r="B403" s="1"/>
      <c r="C403" s="319"/>
      <c r="M403" s="428"/>
      <c r="N403" s="1"/>
    </row>
    <row r="404" spans="1:14" ht="33" customHeight="1" x14ac:dyDescent="0.2">
      <c r="A404" s="1"/>
      <c r="B404" s="1"/>
      <c r="C404" s="319"/>
      <c r="M404" s="428"/>
      <c r="N404" s="1"/>
    </row>
    <row r="405" spans="1:14" ht="33" customHeight="1" x14ac:dyDescent="0.2">
      <c r="A405" s="1"/>
      <c r="B405" s="1"/>
      <c r="C405" s="319"/>
      <c r="M405" s="428"/>
      <c r="N405" s="1"/>
    </row>
    <row r="406" spans="1:14" ht="33" customHeight="1" x14ac:dyDescent="0.2">
      <c r="A406" s="1"/>
      <c r="B406" s="1"/>
      <c r="C406" s="319"/>
      <c r="M406" s="428"/>
      <c r="N406" s="1"/>
    </row>
    <row r="407" spans="1:14" ht="33" customHeight="1" x14ac:dyDescent="0.2">
      <c r="A407" s="1"/>
      <c r="B407" s="1"/>
      <c r="C407" s="319"/>
      <c r="M407" s="428"/>
      <c r="N407" s="1"/>
    </row>
    <row r="408" spans="1:14" ht="33" customHeight="1" x14ac:dyDescent="0.2">
      <c r="A408" s="1"/>
      <c r="B408" s="1"/>
      <c r="C408" s="319"/>
      <c r="M408" s="428"/>
      <c r="N408" s="1"/>
    </row>
    <row r="409" spans="1:14" ht="33" customHeight="1" x14ac:dyDescent="0.2">
      <c r="A409" s="1"/>
      <c r="B409" s="1"/>
      <c r="C409" s="319"/>
      <c r="M409" s="428"/>
      <c r="N409" s="1"/>
    </row>
    <row r="410" spans="1:14" ht="33" customHeight="1" x14ac:dyDescent="0.2">
      <c r="A410" s="1"/>
      <c r="B410" s="1"/>
      <c r="C410" s="319"/>
      <c r="M410" s="428"/>
      <c r="N410" s="1"/>
    </row>
    <row r="411" spans="1:14" ht="33" customHeight="1" x14ac:dyDescent="0.2">
      <c r="A411" s="1"/>
      <c r="B411" s="1"/>
      <c r="C411" s="319"/>
      <c r="M411" s="428"/>
      <c r="N411" s="1"/>
    </row>
    <row r="412" spans="1:14" ht="33" customHeight="1" x14ac:dyDescent="0.2">
      <c r="A412" s="1"/>
      <c r="B412" s="1"/>
      <c r="C412" s="319"/>
      <c r="M412" s="428"/>
      <c r="N412" s="1"/>
    </row>
    <row r="413" spans="1:14" ht="33" customHeight="1" x14ac:dyDescent="0.2">
      <c r="A413" s="1"/>
      <c r="B413" s="1"/>
      <c r="C413" s="319"/>
      <c r="M413" s="428"/>
      <c r="N413" s="1"/>
    </row>
    <row r="414" spans="1:14" ht="33" customHeight="1" x14ac:dyDescent="0.2">
      <c r="A414" s="1"/>
      <c r="B414" s="1"/>
      <c r="C414" s="319"/>
      <c r="M414" s="428"/>
      <c r="N414" s="1"/>
    </row>
    <row r="415" spans="1:14" ht="33" customHeight="1" x14ac:dyDescent="0.2">
      <c r="A415" s="1"/>
      <c r="B415" s="1"/>
      <c r="C415" s="319"/>
      <c r="M415" s="428"/>
      <c r="N415" s="1"/>
    </row>
    <row r="416" spans="1:14" ht="33" customHeight="1" x14ac:dyDescent="0.2">
      <c r="A416" s="1"/>
      <c r="B416" s="1"/>
      <c r="C416" s="319"/>
      <c r="M416" s="428"/>
      <c r="N416" s="1"/>
    </row>
    <row r="417" spans="1:14" ht="33" customHeight="1" x14ac:dyDescent="0.2">
      <c r="A417" s="1"/>
      <c r="B417" s="1"/>
      <c r="C417" s="319"/>
      <c r="M417" s="428"/>
      <c r="N417" s="1"/>
    </row>
    <row r="418" spans="1:14" ht="33" customHeight="1" x14ac:dyDescent="0.2">
      <c r="A418" s="1"/>
      <c r="B418" s="1"/>
      <c r="C418" s="319"/>
      <c r="M418" s="428"/>
      <c r="N418" s="1"/>
    </row>
    <row r="419" spans="1:14" ht="33" customHeight="1" x14ac:dyDescent="0.2">
      <c r="A419" s="1"/>
      <c r="B419" s="1"/>
      <c r="C419" s="319"/>
      <c r="M419" s="428"/>
      <c r="N419" s="1"/>
    </row>
    <row r="420" spans="1:14" ht="33" customHeight="1" x14ac:dyDescent="0.2">
      <c r="A420" s="1"/>
      <c r="B420" s="1"/>
      <c r="C420" s="319"/>
      <c r="M420" s="428"/>
      <c r="N420" s="1"/>
    </row>
    <row r="421" spans="1:14" ht="33" customHeight="1" x14ac:dyDescent="0.2">
      <c r="A421" s="1"/>
      <c r="B421" s="1"/>
      <c r="C421" s="319"/>
      <c r="M421" s="428"/>
      <c r="N421" s="1"/>
    </row>
    <row r="422" spans="1:14" ht="33" customHeight="1" x14ac:dyDescent="0.2">
      <c r="A422" s="1"/>
      <c r="B422" s="1"/>
      <c r="C422" s="319"/>
      <c r="M422" s="428"/>
      <c r="N422" s="1"/>
    </row>
    <row r="423" spans="1:14" ht="33" customHeight="1" x14ac:dyDescent="0.2">
      <c r="A423" s="1"/>
      <c r="B423" s="1"/>
      <c r="C423" s="319"/>
      <c r="M423" s="428"/>
      <c r="N423" s="1"/>
    </row>
    <row r="424" spans="1:14" ht="33" customHeight="1" x14ac:dyDescent="0.2">
      <c r="A424" s="1"/>
      <c r="B424" s="1"/>
      <c r="C424" s="319"/>
      <c r="M424" s="428"/>
      <c r="N424" s="1"/>
    </row>
    <row r="425" spans="1:14" ht="33" customHeight="1" x14ac:dyDescent="0.2">
      <c r="A425" s="1"/>
      <c r="B425" s="1"/>
      <c r="C425" s="319"/>
      <c r="M425" s="428"/>
      <c r="N425" s="1"/>
    </row>
    <row r="426" spans="1:14" ht="33" customHeight="1" x14ac:dyDescent="0.2">
      <c r="A426" s="1"/>
      <c r="B426" s="1"/>
      <c r="C426" s="319"/>
      <c r="M426" s="428"/>
      <c r="N426" s="1"/>
    </row>
    <row r="427" spans="1:14" ht="33" customHeight="1" x14ac:dyDescent="0.2">
      <c r="A427" s="1"/>
      <c r="B427" s="1"/>
      <c r="C427" s="319"/>
      <c r="M427" s="428"/>
      <c r="N427" s="1"/>
    </row>
    <row r="428" spans="1:14" ht="33" customHeight="1" x14ac:dyDescent="0.2">
      <c r="A428" s="1"/>
      <c r="B428" s="1"/>
      <c r="C428" s="319"/>
      <c r="M428" s="428"/>
      <c r="N428" s="1"/>
    </row>
    <row r="429" spans="1:14" ht="33" customHeight="1" x14ac:dyDescent="0.2">
      <c r="A429" s="1"/>
      <c r="B429" s="1"/>
      <c r="C429" s="319"/>
      <c r="M429" s="428"/>
      <c r="N429" s="1"/>
    </row>
    <row r="430" spans="1:14" ht="33" customHeight="1" x14ac:dyDescent="0.2">
      <c r="A430" s="1"/>
      <c r="B430" s="1"/>
      <c r="C430" s="319"/>
      <c r="M430" s="428"/>
      <c r="N430" s="1"/>
    </row>
    <row r="431" spans="1:14" ht="33" customHeight="1" x14ac:dyDescent="0.2">
      <c r="A431" s="1"/>
      <c r="B431" s="1"/>
      <c r="C431" s="319"/>
      <c r="M431" s="428"/>
      <c r="N431" s="1"/>
    </row>
    <row r="432" spans="1:14" ht="33" customHeight="1" x14ac:dyDescent="0.2">
      <c r="A432" s="1"/>
      <c r="B432" s="1"/>
      <c r="C432" s="319"/>
      <c r="M432" s="428"/>
      <c r="N432" s="1"/>
    </row>
    <row r="433" spans="1:14" ht="33" customHeight="1" x14ac:dyDescent="0.2">
      <c r="A433" s="1"/>
      <c r="B433" s="1"/>
      <c r="C433" s="319"/>
      <c r="M433" s="428"/>
      <c r="N433" s="1"/>
    </row>
    <row r="434" spans="1:14" ht="33" customHeight="1" x14ac:dyDescent="0.2">
      <c r="A434" s="1"/>
      <c r="B434" s="1"/>
      <c r="C434" s="319"/>
      <c r="M434" s="428"/>
      <c r="N434" s="1"/>
    </row>
    <row r="435" spans="1:14" ht="33" customHeight="1" x14ac:dyDescent="0.2">
      <c r="A435" s="1"/>
      <c r="B435" s="1"/>
      <c r="C435" s="319"/>
      <c r="M435" s="428"/>
      <c r="N435" s="1"/>
    </row>
    <row r="436" spans="1:14" ht="33" customHeight="1" x14ac:dyDescent="0.2">
      <c r="A436" s="1"/>
      <c r="B436" s="1"/>
      <c r="C436" s="319"/>
      <c r="M436" s="428"/>
      <c r="N436" s="1"/>
    </row>
    <row r="437" spans="1:14" ht="33" customHeight="1" x14ac:dyDescent="0.2">
      <c r="A437" s="1"/>
      <c r="B437" s="1"/>
      <c r="C437" s="319"/>
      <c r="M437" s="428"/>
      <c r="N437" s="1"/>
    </row>
    <row r="438" spans="1:14" ht="33" customHeight="1" x14ac:dyDescent="0.2">
      <c r="A438" s="1"/>
      <c r="B438" s="1"/>
      <c r="C438" s="319"/>
      <c r="M438" s="428"/>
      <c r="N438" s="1"/>
    </row>
    <row r="439" spans="1:14" ht="33" customHeight="1" x14ac:dyDescent="0.2">
      <c r="A439" s="1"/>
      <c r="B439" s="1"/>
      <c r="C439" s="319"/>
      <c r="M439" s="428"/>
      <c r="N439" s="1"/>
    </row>
    <row r="440" spans="1:14" ht="33" customHeight="1" x14ac:dyDescent="0.2">
      <c r="A440" s="1"/>
      <c r="B440" s="1"/>
      <c r="C440" s="319"/>
      <c r="M440" s="428"/>
      <c r="N440" s="1"/>
    </row>
    <row r="441" spans="1:14" ht="33" customHeight="1" x14ac:dyDescent="0.2">
      <c r="A441" s="1"/>
      <c r="B441" s="1"/>
      <c r="C441" s="319"/>
      <c r="M441" s="428"/>
      <c r="N441" s="1"/>
    </row>
    <row r="442" spans="1:14" ht="33" customHeight="1" x14ac:dyDescent="0.2">
      <c r="A442" s="1"/>
      <c r="B442" s="1"/>
      <c r="C442" s="319"/>
      <c r="M442" s="428"/>
      <c r="N442" s="1"/>
    </row>
    <row r="443" spans="1:14" ht="33" customHeight="1" x14ac:dyDescent="0.2">
      <c r="A443" s="1"/>
      <c r="B443" s="1"/>
      <c r="C443" s="319"/>
      <c r="M443" s="428"/>
      <c r="N443" s="1"/>
    </row>
    <row r="444" spans="1:14" ht="33" customHeight="1" x14ac:dyDescent="0.2">
      <c r="A444" s="1"/>
      <c r="B444" s="1"/>
      <c r="C444" s="319"/>
      <c r="M444" s="428"/>
      <c r="N444" s="1"/>
    </row>
    <row r="445" spans="1:14" ht="33" customHeight="1" x14ac:dyDescent="0.2">
      <c r="A445" s="1"/>
      <c r="B445" s="1"/>
      <c r="C445" s="319"/>
      <c r="M445" s="428"/>
      <c r="N445" s="1"/>
    </row>
    <row r="446" spans="1:14" ht="33" customHeight="1" x14ac:dyDescent="0.2">
      <c r="A446" s="1"/>
      <c r="B446" s="1"/>
      <c r="C446" s="319"/>
      <c r="M446" s="428"/>
      <c r="N446" s="1"/>
    </row>
    <row r="447" spans="1:14" ht="33" customHeight="1" x14ac:dyDescent="0.2">
      <c r="A447" s="1"/>
      <c r="B447" s="1"/>
      <c r="C447" s="319"/>
      <c r="M447" s="428"/>
      <c r="N447" s="1"/>
    </row>
    <row r="448" spans="1:14" ht="33" customHeight="1" x14ac:dyDescent="0.2">
      <c r="A448" s="1"/>
      <c r="B448" s="1"/>
      <c r="C448" s="319"/>
      <c r="M448" s="428"/>
      <c r="N448" s="1"/>
    </row>
    <row r="449" spans="1:14" ht="33" customHeight="1" x14ac:dyDescent="0.2">
      <c r="A449" s="1"/>
      <c r="B449" s="1"/>
      <c r="C449" s="319"/>
      <c r="M449" s="428"/>
      <c r="N449" s="1"/>
    </row>
    <row r="450" spans="1:14" ht="33" customHeight="1" x14ac:dyDescent="0.2">
      <c r="A450" s="1"/>
      <c r="B450" s="1"/>
      <c r="C450" s="319"/>
      <c r="M450" s="428"/>
      <c r="N450" s="1"/>
    </row>
    <row r="451" spans="1:14" ht="33" customHeight="1" x14ac:dyDescent="0.2">
      <c r="A451" s="1"/>
      <c r="B451" s="1"/>
      <c r="C451" s="319"/>
      <c r="M451" s="428"/>
      <c r="N451" s="1"/>
    </row>
    <row r="452" spans="1:14" ht="33" customHeight="1" x14ac:dyDescent="0.2">
      <c r="A452" s="1"/>
      <c r="B452" s="1"/>
      <c r="C452" s="319"/>
      <c r="M452" s="428"/>
      <c r="N452" s="1"/>
    </row>
    <row r="453" spans="1:14" ht="33" customHeight="1" x14ac:dyDescent="0.2">
      <c r="A453" s="1"/>
      <c r="B453" s="1"/>
      <c r="C453" s="319"/>
      <c r="M453" s="428"/>
      <c r="N453" s="1"/>
    </row>
    <row r="454" spans="1:14" ht="33" customHeight="1" x14ac:dyDescent="0.2">
      <c r="A454" s="1"/>
      <c r="B454" s="1"/>
      <c r="C454" s="319"/>
      <c r="M454" s="428"/>
      <c r="N454" s="1"/>
    </row>
    <row r="455" spans="1:14" ht="33" customHeight="1" x14ac:dyDescent="0.2">
      <c r="A455" s="1"/>
      <c r="B455" s="1"/>
      <c r="C455" s="319"/>
      <c r="M455" s="428"/>
      <c r="N455" s="1"/>
    </row>
    <row r="456" spans="1:14" ht="33" customHeight="1" x14ac:dyDescent="0.2">
      <c r="A456" s="1"/>
      <c r="B456" s="1"/>
      <c r="C456" s="319"/>
      <c r="M456" s="428"/>
      <c r="N456" s="1"/>
    </row>
    <row r="457" spans="1:14" ht="33" customHeight="1" x14ac:dyDescent="0.2">
      <c r="A457" s="1"/>
      <c r="B457" s="1"/>
      <c r="C457" s="319"/>
      <c r="M457" s="428"/>
      <c r="N457" s="1"/>
    </row>
    <row r="458" spans="1:14" ht="33" customHeight="1" x14ac:dyDescent="0.2">
      <c r="A458" s="1"/>
      <c r="B458" s="1"/>
      <c r="C458" s="319"/>
      <c r="M458" s="428"/>
      <c r="N458" s="1"/>
    </row>
    <row r="459" spans="1:14" ht="33" customHeight="1" x14ac:dyDescent="0.2">
      <c r="A459" s="1"/>
      <c r="B459" s="1"/>
      <c r="C459" s="319"/>
      <c r="M459" s="428"/>
      <c r="N459" s="1"/>
    </row>
    <row r="460" spans="1:14" ht="33" customHeight="1" x14ac:dyDescent="0.2">
      <c r="A460" s="1"/>
      <c r="B460" s="1"/>
      <c r="C460" s="319"/>
      <c r="M460" s="428"/>
      <c r="N460" s="1"/>
    </row>
    <row r="461" spans="1:14" ht="33" customHeight="1" x14ac:dyDescent="0.2">
      <c r="A461" s="1"/>
      <c r="B461" s="1"/>
      <c r="C461" s="319"/>
      <c r="M461" s="428"/>
      <c r="N461" s="1"/>
    </row>
    <row r="462" spans="1:14" ht="33" customHeight="1" x14ac:dyDescent="0.2">
      <c r="A462" s="1"/>
      <c r="B462" s="1"/>
      <c r="C462" s="319"/>
      <c r="M462" s="428"/>
      <c r="N462" s="1"/>
    </row>
    <row r="463" spans="1:14" ht="33" customHeight="1" x14ac:dyDescent="0.2">
      <c r="A463" s="1"/>
      <c r="B463" s="1"/>
      <c r="C463" s="319"/>
      <c r="M463" s="428"/>
      <c r="N463" s="1"/>
    </row>
    <row r="464" spans="1:14" ht="33" customHeight="1" x14ac:dyDescent="0.2">
      <c r="A464" s="1"/>
      <c r="B464" s="1"/>
      <c r="C464" s="319"/>
      <c r="M464" s="428"/>
      <c r="N464" s="1"/>
    </row>
    <row r="465" spans="1:14" ht="33" customHeight="1" x14ac:dyDescent="0.2">
      <c r="A465" s="1"/>
      <c r="B465" s="1"/>
      <c r="C465" s="319"/>
      <c r="M465" s="428"/>
      <c r="N465" s="1"/>
    </row>
    <row r="466" spans="1:14" ht="33" customHeight="1" x14ac:dyDescent="0.2">
      <c r="A466" s="1"/>
      <c r="B466" s="1"/>
      <c r="C466" s="319"/>
      <c r="M466" s="428"/>
      <c r="N466" s="1"/>
    </row>
    <row r="467" spans="1:14" ht="33" customHeight="1" x14ac:dyDescent="0.2">
      <c r="A467" s="1"/>
      <c r="B467" s="1"/>
      <c r="C467" s="319"/>
      <c r="M467" s="428"/>
      <c r="N467" s="1"/>
    </row>
    <row r="468" spans="1:14" ht="33" customHeight="1" x14ac:dyDescent="0.2">
      <c r="A468" s="1"/>
      <c r="B468" s="1"/>
      <c r="C468" s="319"/>
      <c r="M468" s="428"/>
      <c r="N468" s="1"/>
    </row>
    <row r="469" spans="1:14" ht="33" customHeight="1" x14ac:dyDescent="0.2">
      <c r="A469" s="1"/>
      <c r="B469" s="1"/>
      <c r="C469" s="319"/>
      <c r="M469" s="428"/>
      <c r="N469" s="1"/>
    </row>
    <row r="470" spans="1:14" ht="33" customHeight="1" x14ac:dyDescent="0.2">
      <c r="A470" s="1"/>
      <c r="B470" s="1"/>
      <c r="C470" s="319"/>
      <c r="M470" s="428"/>
      <c r="N470" s="1"/>
    </row>
    <row r="471" spans="1:14" ht="33" customHeight="1" x14ac:dyDescent="0.2">
      <c r="A471" s="1"/>
      <c r="B471" s="1"/>
      <c r="C471" s="319"/>
      <c r="M471" s="428"/>
      <c r="N471" s="1"/>
    </row>
    <row r="472" spans="1:14" ht="33" customHeight="1" x14ac:dyDescent="0.2">
      <c r="A472" s="1"/>
      <c r="B472" s="1"/>
      <c r="C472" s="319"/>
      <c r="M472" s="428"/>
      <c r="N472" s="1"/>
    </row>
    <row r="473" spans="1:14" ht="33" customHeight="1" x14ac:dyDescent="0.2">
      <c r="A473" s="1"/>
      <c r="B473" s="1"/>
      <c r="C473" s="319"/>
      <c r="M473" s="428"/>
      <c r="N473" s="1"/>
    </row>
    <row r="474" spans="1:14" ht="33" customHeight="1" x14ac:dyDescent="0.2">
      <c r="A474" s="1"/>
      <c r="B474" s="1"/>
      <c r="C474" s="319"/>
      <c r="M474" s="428"/>
      <c r="N474" s="1"/>
    </row>
    <row r="475" spans="1:14" ht="33" customHeight="1" x14ac:dyDescent="0.2">
      <c r="A475" s="1"/>
      <c r="B475" s="1"/>
      <c r="C475" s="319"/>
      <c r="M475" s="428"/>
      <c r="N475" s="1"/>
    </row>
    <row r="476" spans="1:14" ht="33" customHeight="1" x14ac:dyDescent="0.2">
      <c r="A476" s="1"/>
      <c r="B476" s="1"/>
      <c r="C476" s="319"/>
      <c r="M476" s="428"/>
      <c r="N476" s="1"/>
    </row>
    <row r="477" spans="1:14" ht="33" customHeight="1" x14ac:dyDescent="0.2">
      <c r="A477" s="1"/>
      <c r="B477" s="1"/>
      <c r="C477" s="319"/>
      <c r="M477" s="428"/>
      <c r="N477" s="1"/>
    </row>
    <row r="478" spans="1:14" ht="33" customHeight="1" x14ac:dyDescent="0.2">
      <c r="A478" s="1"/>
      <c r="B478" s="1"/>
      <c r="C478" s="319"/>
      <c r="M478" s="428"/>
      <c r="N478" s="1"/>
    </row>
    <row r="479" spans="1:14" ht="33" customHeight="1" x14ac:dyDescent="0.2">
      <c r="A479" s="1"/>
      <c r="B479" s="1"/>
      <c r="C479" s="319"/>
      <c r="M479" s="428"/>
      <c r="N479" s="1"/>
    </row>
    <row r="480" spans="1:14" ht="33" customHeight="1" x14ac:dyDescent="0.2">
      <c r="A480" s="1"/>
      <c r="B480" s="1"/>
      <c r="C480" s="319"/>
      <c r="M480" s="428"/>
      <c r="N480" s="1"/>
    </row>
    <row r="481" spans="1:14" ht="33" customHeight="1" x14ac:dyDescent="0.2">
      <c r="A481" s="1"/>
      <c r="B481" s="1"/>
      <c r="C481" s="319"/>
      <c r="M481" s="428"/>
      <c r="N481" s="1"/>
    </row>
    <row r="482" spans="1:14" ht="33" customHeight="1" x14ac:dyDescent="0.2">
      <c r="A482" s="1"/>
      <c r="B482" s="1"/>
      <c r="C482" s="319"/>
      <c r="M482" s="428"/>
      <c r="N482" s="1"/>
    </row>
    <row r="483" spans="1:14" ht="33" customHeight="1" x14ac:dyDescent="0.2">
      <c r="A483" s="1"/>
      <c r="B483" s="1"/>
      <c r="C483" s="319"/>
      <c r="M483" s="428"/>
      <c r="N483" s="1"/>
    </row>
    <row r="484" spans="1:14" ht="33" customHeight="1" x14ac:dyDescent="0.2">
      <c r="A484" s="1"/>
      <c r="B484" s="1"/>
      <c r="C484" s="319"/>
      <c r="M484" s="428"/>
      <c r="N484" s="1"/>
    </row>
    <row r="485" spans="1:14" ht="33" customHeight="1" x14ac:dyDescent="0.2">
      <c r="A485" s="1"/>
      <c r="B485" s="1"/>
      <c r="C485" s="319"/>
      <c r="M485" s="428"/>
      <c r="N485" s="1"/>
    </row>
    <row r="486" spans="1:14" ht="33" customHeight="1" x14ac:dyDescent="0.2">
      <c r="A486" s="1"/>
      <c r="B486" s="1"/>
      <c r="C486" s="319"/>
      <c r="M486" s="428"/>
      <c r="N486" s="1"/>
    </row>
    <row r="487" spans="1:14" ht="33" customHeight="1" x14ac:dyDescent="0.2">
      <c r="A487" s="1"/>
      <c r="B487" s="1"/>
      <c r="C487" s="319"/>
      <c r="M487" s="428"/>
      <c r="N487" s="1"/>
    </row>
    <row r="488" spans="1:14" ht="33" customHeight="1" x14ac:dyDescent="0.2">
      <c r="A488" s="1"/>
      <c r="B488" s="1"/>
      <c r="C488" s="319"/>
      <c r="M488" s="428"/>
      <c r="N488" s="1"/>
    </row>
    <row r="489" spans="1:14" ht="33" customHeight="1" x14ac:dyDescent="0.2">
      <c r="A489" s="1"/>
      <c r="B489" s="1"/>
      <c r="C489" s="319"/>
      <c r="M489" s="428"/>
      <c r="N489" s="1"/>
    </row>
    <row r="490" spans="1:14" ht="33" customHeight="1" x14ac:dyDescent="0.2">
      <c r="A490" s="1"/>
      <c r="B490" s="1"/>
      <c r="C490" s="319"/>
      <c r="M490" s="428"/>
      <c r="N490" s="1"/>
    </row>
    <row r="491" spans="1:14" ht="33" customHeight="1" x14ac:dyDescent="0.2">
      <c r="A491" s="1"/>
      <c r="B491" s="1"/>
      <c r="C491" s="319"/>
      <c r="M491" s="428"/>
      <c r="N491" s="1"/>
    </row>
    <row r="492" spans="1:14" ht="33" customHeight="1" x14ac:dyDescent="0.2">
      <c r="A492" s="1"/>
      <c r="B492" s="1"/>
      <c r="C492" s="319"/>
      <c r="M492" s="428"/>
      <c r="N492" s="1"/>
    </row>
    <row r="493" spans="1:14" ht="33" customHeight="1" x14ac:dyDescent="0.2">
      <c r="A493" s="1"/>
      <c r="B493" s="1"/>
      <c r="C493" s="319"/>
      <c r="M493" s="428"/>
      <c r="N493" s="1"/>
    </row>
    <row r="494" spans="1:14" ht="33" customHeight="1" x14ac:dyDescent="0.2">
      <c r="A494" s="1"/>
      <c r="B494" s="1"/>
      <c r="C494" s="319"/>
      <c r="M494" s="428"/>
      <c r="N494" s="1"/>
    </row>
    <row r="495" spans="1:14" ht="33" customHeight="1" x14ac:dyDescent="0.2">
      <c r="A495" s="1"/>
      <c r="B495" s="1"/>
      <c r="C495" s="319"/>
      <c r="M495" s="428"/>
      <c r="N495" s="1"/>
    </row>
    <row r="496" spans="1:14" ht="33" customHeight="1" x14ac:dyDescent="0.2">
      <c r="A496" s="1"/>
      <c r="B496" s="1"/>
      <c r="C496" s="319"/>
      <c r="M496" s="428"/>
      <c r="N496" s="1"/>
    </row>
    <row r="497" spans="1:14" ht="33" customHeight="1" x14ac:dyDescent="0.2">
      <c r="A497" s="1"/>
      <c r="B497" s="1"/>
      <c r="C497" s="319"/>
      <c r="M497" s="428"/>
      <c r="N497" s="1"/>
    </row>
    <row r="498" spans="1:14" ht="33" customHeight="1" x14ac:dyDescent="0.2">
      <c r="A498" s="1"/>
      <c r="B498" s="1"/>
      <c r="C498" s="319"/>
      <c r="M498" s="428"/>
      <c r="N498" s="1"/>
    </row>
    <row r="499" spans="1:14" ht="33" customHeight="1" x14ac:dyDescent="0.2">
      <c r="A499" s="1"/>
      <c r="B499" s="1"/>
      <c r="C499" s="319"/>
      <c r="M499" s="428"/>
      <c r="N499" s="1"/>
    </row>
    <row r="500" spans="1:14" ht="33" customHeight="1" x14ac:dyDescent="0.2">
      <c r="A500" s="1"/>
      <c r="B500" s="1"/>
      <c r="C500" s="319"/>
      <c r="M500" s="428"/>
      <c r="N500" s="1"/>
    </row>
    <row r="501" spans="1:14" ht="33" customHeight="1" x14ac:dyDescent="0.2">
      <c r="A501" s="1"/>
      <c r="B501" s="1"/>
      <c r="C501" s="319"/>
      <c r="M501" s="428"/>
      <c r="N501" s="1"/>
    </row>
    <row r="502" spans="1:14" ht="33" customHeight="1" x14ac:dyDescent="0.2">
      <c r="A502" s="1"/>
      <c r="B502" s="1"/>
      <c r="C502" s="319"/>
      <c r="M502" s="428"/>
      <c r="N502" s="1"/>
    </row>
    <row r="503" spans="1:14" ht="33" customHeight="1" x14ac:dyDescent="0.2">
      <c r="A503" s="1"/>
      <c r="B503" s="1"/>
      <c r="C503" s="319"/>
      <c r="M503" s="428"/>
      <c r="N503" s="1"/>
    </row>
    <row r="504" spans="1:14" ht="33" customHeight="1" x14ac:dyDescent="0.2">
      <c r="A504" s="1"/>
      <c r="B504" s="1"/>
      <c r="C504" s="319"/>
      <c r="M504" s="428"/>
      <c r="N504" s="1"/>
    </row>
    <row r="505" spans="1:14" ht="33" customHeight="1" x14ac:dyDescent="0.2">
      <c r="A505" s="1"/>
      <c r="B505" s="1"/>
      <c r="C505" s="319"/>
      <c r="M505" s="428"/>
      <c r="N505" s="1"/>
    </row>
    <row r="506" spans="1:14" ht="33" customHeight="1" x14ac:dyDescent="0.2">
      <c r="A506" s="1"/>
      <c r="B506" s="1"/>
      <c r="C506" s="319"/>
      <c r="M506" s="428"/>
      <c r="N506" s="1"/>
    </row>
    <row r="507" spans="1:14" ht="33" customHeight="1" x14ac:dyDescent="0.2">
      <c r="A507" s="1"/>
      <c r="B507" s="1"/>
      <c r="C507" s="319"/>
      <c r="M507" s="428"/>
      <c r="N507" s="1"/>
    </row>
    <row r="508" spans="1:14" ht="33" customHeight="1" x14ac:dyDescent="0.2">
      <c r="A508" s="1"/>
      <c r="B508" s="1"/>
      <c r="C508" s="319"/>
      <c r="M508" s="428"/>
      <c r="N508" s="1"/>
    </row>
    <row r="509" spans="1:14" ht="33" customHeight="1" x14ac:dyDescent="0.2">
      <c r="A509" s="1"/>
      <c r="B509" s="1"/>
      <c r="C509" s="319"/>
      <c r="M509" s="428"/>
      <c r="N509" s="1"/>
    </row>
    <row r="510" spans="1:14" ht="33" customHeight="1" x14ac:dyDescent="0.2">
      <c r="A510" s="1"/>
      <c r="B510" s="1"/>
      <c r="C510" s="319"/>
      <c r="M510" s="428"/>
      <c r="N510" s="1"/>
    </row>
    <row r="511" spans="1:14" ht="33" customHeight="1" x14ac:dyDescent="0.2">
      <c r="A511" s="1"/>
      <c r="B511" s="1"/>
      <c r="C511" s="319"/>
      <c r="M511" s="428"/>
      <c r="N511" s="1"/>
    </row>
    <row r="512" spans="1:14" ht="33" customHeight="1" x14ac:dyDescent="0.2">
      <c r="A512" s="1"/>
      <c r="B512" s="1"/>
      <c r="C512" s="319"/>
      <c r="M512" s="428"/>
      <c r="N512" s="1"/>
    </row>
    <row r="513" spans="1:14" ht="33" customHeight="1" x14ac:dyDescent="0.2">
      <c r="A513" s="1"/>
      <c r="B513" s="1"/>
      <c r="C513" s="319"/>
      <c r="M513" s="428"/>
      <c r="N513" s="1"/>
    </row>
    <row r="514" spans="1:14" ht="33" customHeight="1" x14ac:dyDescent="0.2">
      <c r="A514" s="1"/>
      <c r="B514" s="1"/>
      <c r="C514" s="319"/>
      <c r="M514" s="428"/>
      <c r="N514" s="1"/>
    </row>
    <row r="515" spans="1:14" ht="33" customHeight="1" x14ac:dyDescent="0.2">
      <c r="A515" s="1"/>
      <c r="B515" s="1"/>
      <c r="C515" s="319"/>
      <c r="M515" s="428"/>
      <c r="N515" s="1"/>
    </row>
    <row r="516" spans="1:14" ht="33" customHeight="1" x14ac:dyDescent="0.2">
      <c r="A516" s="1"/>
      <c r="B516" s="1"/>
      <c r="C516" s="319"/>
      <c r="M516" s="428"/>
      <c r="N516" s="1"/>
    </row>
    <row r="517" spans="1:14" ht="33" customHeight="1" x14ac:dyDescent="0.2">
      <c r="A517" s="1"/>
      <c r="B517" s="1"/>
      <c r="C517" s="319"/>
      <c r="M517" s="428"/>
      <c r="N517" s="1"/>
    </row>
    <row r="518" spans="1:14" ht="33" customHeight="1" x14ac:dyDescent="0.2">
      <c r="A518" s="1"/>
      <c r="B518" s="1"/>
      <c r="C518" s="319"/>
      <c r="M518" s="428"/>
      <c r="N518" s="1"/>
    </row>
    <row r="519" spans="1:14" ht="33" customHeight="1" x14ac:dyDescent="0.2">
      <c r="A519" s="1"/>
      <c r="B519" s="1"/>
      <c r="C519" s="319"/>
      <c r="M519" s="428"/>
      <c r="N519" s="1"/>
    </row>
    <row r="520" spans="1:14" ht="33" customHeight="1" x14ac:dyDescent="0.2">
      <c r="A520" s="1"/>
      <c r="B520" s="1"/>
      <c r="C520" s="319"/>
      <c r="M520" s="428"/>
      <c r="N520" s="1"/>
    </row>
    <row r="521" spans="1:14" ht="33" customHeight="1" x14ac:dyDescent="0.2">
      <c r="A521" s="1"/>
      <c r="B521" s="1"/>
      <c r="C521" s="319"/>
      <c r="M521" s="428"/>
      <c r="N521" s="1"/>
    </row>
    <row r="522" spans="1:14" ht="33" customHeight="1" x14ac:dyDescent="0.2">
      <c r="A522" s="1"/>
      <c r="B522" s="1"/>
      <c r="C522" s="319"/>
      <c r="M522" s="428"/>
      <c r="N522" s="1"/>
    </row>
    <row r="523" spans="1:14" ht="33" customHeight="1" x14ac:dyDescent="0.2">
      <c r="A523" s="1"/>
      <c r="B523" s="1"/>
      <c r="C523" s="319"/>
      <c r="M523" s="428"/>
      <c r="N523" s="1"/>
    </row>
    <row r="524" spans="1:14" ht="33" customHeight="1" x14ac:dyDescent="0.2">
      <c r="A524" s="1"/>
      <c r="B524" s="1"/>
      <c r="C524" s="319"/>
      <c r="M524" s="428"/>
      <c r="N524" s="1"/>
    </row>
    <row r="525" spans="1:14" ht="33" customHeight="1" x14ac:dyDescent="0.2">
      <c r="A525" s="1"/>
      <c r="B525" s="1"/>
      <c r="C525" s="319"/>
      <c r="M525" s="428"/>
      <c r="N525" s="1"/>
    </row>
    <row r="526" spans="1:14" ht="33" customHeight="1" x14ac:dyDescent="0.2">
      <c r="A526" s="1"/>
      <c r="B526" s="1"/>
      <c r="C526" s="319"/>
      <c r="M526" s="428"/>
      <c r="N526" s="1"/>
    </row>
    <row r="527" spans="1:14" ht="33" customHeight="1" x14ac:dyDescent="0.2">
      <c r="A527" s="1"/>
      <c r="B527" s="1"/>
      <c r="C527" s="319"/>
      <c r="M527" s="428"/>
      <c r="N527" s="1"/>
    </row>
    <row r="528" spans="1:14" ht="33" customHeight="1" x14ac:dyDescent="0.2">
      <c r="A528" s="1"/>
      <c r="B528" s="1"/>
      <c r="C528" s="319"/>
      <c r="M528" s="428"/>
      <c r="N528" s="1"/>
    </row>
    <row r="529" spans="1:14" ht="33" customHeight="1" x14ac:dyDescent="0.2">
      <c r="A529" s="1"/>
      <c r="B529" s="1"/>
      <c r="C529" s="319"/>
      <c r="M529" s="428"/>
      <c r="N529" s="1"/>
    </row>
    <row r="530" spans="1:14" ht="33" customHeight="1" x14ac:dyDescent="0.2">
      <c r="A530" s="1"/>
      <c r="B530" s="1"/>
      <c r="C530" s="319"/>
      <c r="M530" s="428"/>
      <c r="N530" s="1"/>
    </row>
    <row r="531" spans="1:14" ht="33" customHeight="1" x14ac:dyDescent="0.2">
      <c r="A531" s="1"/>
      <c r="B531" s="1"/>
      <c r="C531" s="319"/>
      <c r="M531" s="428"/>
      <c r="N531" s="1"/>
    </row>
    <row r="532" spans="1:14" ht="33" customHeight="1" x14ac:dyDescent="0.2">
      <c r="A532" s="1"/>
      <c r="B532" s="1"/>
      <c r="C532" s="319"/>
      <c r="M532" s="428"/>
      <c r="N532" s="1"/>
    </row>
    <row r="533" spans="1:14" ht="33" customHeight="1" x14ac:dyDescent="0.2">
      <c r="A533" s="1"/>
      <c r="B533" s="1"/>
      <c r="C533" s="319"/>
      <c r="M533" s="428"/>
      <c r="N533" s="1"/>
    </row>
    <row r="534" spans="1:14" ht="33" customHeight="1" x14ac:dyDescent="0.2">
      <c r="A534" s="1"/>
      <c r="B534" s="1"/>
      <c r="C534" s="319"/>
      <c r="M534" s="428"/>
      <c r="N534" s="1"/>
    </row>
    <row r="535" spans="1:14" ht="33" customHeight="1" x14ac:dyDescent="0.2">
      <c r="A535" s="1"/>
      <c r="B535" s="1"/>
      <c r="C535" s="319"/>
      <c r="M535" s="428"/>
      <c r="N535" s="1"/>
    </row>
    <row r="536" spans="1:14" ht="33" customHeight="1" x14ac:dyDescent="0.2">
      <c r="A536" s="1"/>
      <c r="B536" s="1"/>
      <c r="C536" s="319"/>
      <c r="M536" s="428"/>
      <c r="N536" s="1"/>
    </row>
    <row r="537" spans="1:14" ht="33" customHeight="1" x14ac:dyDescent="0.2">
      <c r="A537" s="1"/>
      <c r="B537" s="1"/>
      <c r="C537" s="319"/>
      <c r="M537" s="428"/>
      <c r="N537" s="1"/>
    </row>
    <row r="538" spans="1:14" ht="33" customHeight="1" x14ac:dyDescent="0.2">
      <c r="A538" s="1"/>
      <c r="B538" s="1"/>
      <c r="C538" s="319"/>
      <c r="M538" s="428"/>
      <c r="N538" s="1"/>
    </row>
    <row r="539" spans="1:14" ht="33" customHeight="1" x14ac:dyDescent="0.2">
      <c r="A539" s="1"/>
      <c r="B539" s="1"/>
      <c r="C539" s="319"/>
      <c r="M539" s="428"/>
      <c r="N539" s="1"/>
    </row>
    <row r="540" spans="1:14" ht="33" customHeight="1" x14ac:dyDescent="0.2">
      <c r="A540" s="1"/>
      <c r="B540" s="1"/>
      <c r="C540" s="319"/>
      <c r="M540" s="428"/>
      <c r="N540" s="1"/>
    </row>
    <row r="541" spans="1:14" ht="33" customHeight="1" x14ac:dyDescent="0.2">
      <c r="A541" s="1"/>
      <c r="B541" s="1"/>
      <c r="C541" s="319"/>
      <c r="M541" s="428"/>
      <c r="N541" s="1"/>
    </row>
    <row r="542" spans="1:14" ht="33" customHeight="1" x14ac:dyDescent="0.2">
      <c r="A542" s="1"/>
      <c r="B542" s="1"/>
      <c r="C542" s="319"/>
      <c r="M542" s="428"/>
      <c r="N542" s="1"/>
    </row>
    <row r="543" spans="1:14" ht="33" customHeight="1" x14ac:dyDescent="0.2">
      <c r="A543" s="1"/>
      <c r="B543" s="1"/>
      <c r="C543" s="319"/>
      <c r="M543" s="428"/>
      <c r="N543" s="1"/>
    </row>
    <row r="544" spans="1:14" ht="33" customHeight="1" x14ac:dyDescent="0.2">
      <c r="A544" s="1"/>
      <c r="B544" s="1"/>
      <c r="C544" s="319"/>
      <c r="M544" s="428"/>
      <c r="N544" s="1"/>
    </row>
    <row r="545" spans="1:14" ht="33" customHeight="1" x14ac:dyDescent="0.2">
      <c r="A545" s="1"/>
      <c r="B545" s="1"/>
      <c r="C545" s="319"/>
      <c r="M545" s="428"/>
      <c r="N545" s="1"/>
    </row>
    <row r="546" spans="1:14" ht="33" customHeight="1" x14ac:dyDescent="0.2">
      <c r="A546" s="1"/>
      <c r="B546" s="1"/>
      <c r="C546" s="319"/>
      <c r="M546" s="428"/>
      <c r="N546" s="1"/>
    </row>
    <row r="547" spans="1:14" ht="33" customHeight="1" x14ac:dyDescent="0.2">
      <c r="A547" s="1"/>
      <c r="B547" s="1"/>
      <c r="C547" s="319"/>
      <c r="M547" s="428"/>
      <c r="N547" s="1"/>
    </row>
    <row r="548" spans="1:14" ht="33" customHeight="1" x14ac:dyDescent="0.2">
      <c r="A548" s="1"/>
      <c r="B548" s="1"/>
      <c r="C548" s="319"/>
      <c r="M548" s="428"/>
      <c r="N548" s="1"/>
    </row>
    <row r="549" spans="1:14" ht="33" customHeight="1" x14ac:dyDescent="0.2">
      <c r="A549" s="1"/>
      <c r="B549" s="1"/>
      <c r="C549" s="319"/>
      <c r="M549" s="428"/>
      <c r="N549" s="1"/>
    </row>
    <row r="550" spans="1:14" ht="33" customHeight="1" x14ac:dyDescent="0.2">
      <c r="A550" s="1"/>
      <c r="B550" s="1"/>
      <c r="C550" s="319"/>
      <c r="M550" s="428"/>
      <c r="N550" s="1"/>
    </row>
    <row r="551" spans="1:14" ht="33" customHeight="1" x14ac:dyDescent="0.2">
      <c r="A551" s="1"/>
      <c r="B551" s="1"/>
      <c r="C551" s="319"/>
      <c r="M551" s="428"/>
      <c r="N551" s="1"/>
    </row>
    <row r="552" spans="1:14" ht="33" customHeight="1" x14ac:dyDescent="0.2">
      <c r="A552" s="1"/>
      <c r="B552" s="1"/>
      <c r="C552" s="319"/>
      <c r="M552" s="428"/>
      <c r="N552" s="1"/>
    </row>
    <row r="553" spans="1:14" ht="33" customHeight="1" x14ac:dyDescent="0.2">
      <c r="A553" s="1"/>
      <c r="B553" s="1"/>
      <c r="C553" s="319"/>
      <c r="M553" s="428"/>
      <c r="N553" s="1"/>
    </row>
    <row r="554" spans="1:14" ht="33" customHeight="1" x14ac:dyDescent="0.2">
      <c r="A554" s="1"/>
      <c r="B554" s="1"/>
      <c r="C554" s="319"/>
      <c r="M554" s="428"/>
      <c r="N554" s="1"/>
    </row>
    <row r="555" spans="1:14" ht="33" customHeight="1" x14ac:dyDescent="0.2">
      <c r="A555" s="1"/>
      <c r="B555" s="1"/>
      <c r="C555" s="319"/>
      <c r="M555" s="428"/>
      <c r="N555" s="1"/>
    </row>
    <row r="556" spans="1:14" ht="33" customHeight="1" x14ac:dyDescent="0.2">
      <c r="A556" s="1"/>
      <c r="B556" s="1"/>
      <c r="C556" s="319"/>
      <c r="M556" s="428"/>
      <c r="N556" s="1"/>
    </row>
    <row r="557" spans="1:14" ht="33" customHeight="1" x14ac:dyDescent="0.2">
      <c r="A557" s="1"/>
      <c r="B557" s="1"/>
      <c r="C557" s="319"/>
      <c r="M557" s="428"/>
      <c r="N557" s="1"/>
    </row>
    <row r="558" spans="1:14" ht="33" customHeight="1" x14ac:dyDescent="0.2">
      <c r="A558" s="1"/>
      <c r="B558" s="1"/>
      <c r="C558" s="319"/>
      <c r="M558" s="428"/>
      <c r="N558" s="1"/>
    </row>
    <row r="559" spans="1:14" ht="33" customHeight="1" x14ac:dyDescent="0.2">
      <c r="A559" s="1"/>
      <c r="B559" s="1"/>
      <c r="C559" s="319"/>
      <c r="M559" s="428"/>
      <c r="N559" s="1"/>
    </row>
    <row r="560" spans="1:14" ht="33" customHeight="1" x14ac:dyDescent="0.2">
      <c r="A560" s="1"/>
      <c r="B560" s="1"/>
      <c r="C560" s="319"/>
      <c r="M560" s="428"/>
      <c r="N560" s="1"/>
    </row>
    <row r="561" spans="1:14" ht="33" customHeight="1" x14ac:dyDescent="0.2">
      <c r="A561" s="1"/>
      <c r="B561" s="1"/>
      <c r="C561" s="319"/>
      <c r="M561" s="428"/>
      <c r="N561" s="1"/>
    </row>
    <row r="562" spans="1:14" ht="33" customHeight="1" x14ac:dyDescent="0.2">
      <c r="A562" s="1"/>
      <c r="B562" s="1"/>
      <c r="C562" s="319"/>
      <c r="M562" s="428"/>
      <c r="N562" s="1"/>
    </row>
    <row r="563" spans="1:14" ht="33" customHeight="1" x14ac:dyDescent="0.2">
      <c r="A563" s="1"/>
      <c r="B563" s="1"/>
      <c r="C563" s="319"/>
      <c r="M563" s="428"/>
      <c r="N563" s="1"/>
    </row>
    <row r="564" spans="1:14" ht="33" customHeight="1" x14ac:dyDescent="0.2">
      <c r="A564" s="1"/>
      <c r="B564" s="1"/>
      <c r="C564" s="319"/>
      <c r="M564" s="428"/>
      <c r="N564" s="1"/>
    </row>
    <row r="565" spans="1:14" ht="33" customHeight="1" x14ac:dyDescent="0.2">
      <c r="A565" s="1"/>
      <c r="B565" s="1"/>
      <c r="C565" s="319"/>
      <c r="M565" s="428"/>
      <c r="N565" s="1"/>
    </row>
    <row r="566" spans="1:14" ht="33" customHeight="1" x14ac:dyDescent="0.2">
      <c r="A566" s="1"/>
      <c r="B566" s="1"/>
      <c r="C566" s="319"/>
      <c r="M566" s="428"/>
      <c r="N566" s="1"/>
    </row>
    <row r="567" spans="1:14" ht="33" customHeight="1" x14ac:dyDescent="0.2">
      <c r="A567" s="1"/>
      <c r="B567" s="1"/>
      <c r="C567" s="319"/>
      <c r="M567" s="428"/>
      <c r="N567" s="1"/>
    </row>
    <row r="568" spans="1:14" ht="33" customHeight="1" x14ac:dyDescent="0.2">
      <c r="A568" s="1"/>
      <c r="B568" s="1"/>
      <c r="C568" s="319"/>
      <c r="M568" s="428"/>
      <c r="N568" s="1"/>
    </row>
    <row r="569" spans="1:14" ht="33" customHeight="1" x14ac:dyDescent="0.2">
      <c r="A569" s="1"/>
      <c r="B569" s="1"/>
      <c r="C569" s="319"/>
      <c r="M569" s="428"/>
      <c r="N569" s="1"/>
    </row>
    <row r="570" spans="1:14" ht="33" customHeight="1" x14ac:dyDescent="0.2">
      <c r="A570" s="1"/>
      <c r="B570" s="1"/>
      <c r="C570" s="319"/>
      <c r="M570" s="428"/>
      <c r="N570" s="1"/>
    </row>
    <row r="571" spans="1:14" ht="33" customHeight="1" x14ac:dyDescent="0.2">
      <c r="A571" s="1"/>
      <c r="B571" s="1"/>
      <c r="C571" s="319"/>
      <c r="M571" s="428"/>
      <c r="N571" s="1"/>
    </row>
    <row r="572" spans="1:14" ht="33" customHeight="1" x14ac:dyDescent="0.2">
      <c r="A572" s="1"/>
      <c r="B572" s="1"/>
      <c r="C572" s="319"/>
      <c r="M572" s="428"/>
      <c r="N572" s="1"/>
    </row>
    <row r="573" spans="1:14" ht="33" customHeight="1" x14ac:dyDescent="0.2">
      <c r="A573" s="1"/>
      <c r="B573" s="1"/>
      <c r="C573" s="319"/>
      <c r="M573" s="428"/>
      <c r="N573" s="1"/>
    </row>
    <row r="574" spans="1:14" ht="33" customHeight="1" x14ac:dyDescent="0.2">
      <c r="A574" s="1"/>
      <c r="B574" s="1"/>
      <c r="C574" s="319"/>
      <c r="M574" s="428"/>
      <c r="N574" s="1"/>
    </row>
    <row r="575" spans="1:14" ht="33" customHeight="1" x14ac:dyDescent="0.2">
      <c r="A575" s="1"/>
      <c r="B575" s="1"/>
      <c r="C575" s="319"/>
      <c r="M575" s="428"/>
      <c r="N575" s="1"/>
    </row>
    <row r="576" spans="1:14" ht="33" customHeight="1" x14ac:dyDescent="0.2">
      <c r="A576" s="1"/>
      <c r="B576" s="1"/>
      <c r="C576" s="319"/>
      <c r="M576" s="428"/>
      <c r="N576" s="1"/>
    </row>
    <row r="577" spans="1:14" ht="33" customHeight="1" x14ac:dyDescent="0.2">
      <c r="A577" s="1"/>
      <c r="B577" s="1"/>
      <c r="C577" s="319"/>
      <c r="M577" s="428"/>
      <c r="N577" s="1"/>
    </row>
    <row r="578" spans="1:14" ht="33" customHeight="1" x14ac:dyDescent="0.2">
      <c r="A578" s="1"/>
      <c r="B578" s="1"/>
      <c r="C578" s="319"/>
      <c r="M578" s="428"/>
      <c r="N578" s="1"/>
    </row>
    <row r="579" spans="1:14" ht="33" customHeight="1" x14ac:dyDescent="0.2">
      <c r="A579" s="1"/>
      <c r="B579" s="1"/>
      <c r="C579" s="319"/>
      <c r="M579" s="428"/>
      <c r="N579" s="1"/>
    </row>
    <row r="580" spans="1:14" ht="33" customHeight="1" x14ac:dyDescent="0.2">
      <c r="A580" s="1"/>
      <c r="B580" s="1"/>
      <c r="C580" s="319"/>
      <c r="M580" s="428"/>
      <c r="N580" s="1"/>
    </row>
    <row r="581" spans="1:14" ht="33" customHeight="1" x14ac:dyDescent="0.2">
      <c r="A581" s="1"/>
      <c r="B581" s="1"/>
      <c r="C581" s="319"/>
      <c r="M581" s="428"/>
      <c r="N581" s="1"/>
    </row>
    <row r="582" spans="1:14" ht="33" customHeight="1" x14ac:dyDescent="0.2">
      <c r="A582" s="1"/>
      <c r="B582" s="1"/>
      <c r="C582" s="319"/>
      <c r="M582" s="428"/>
      <c r="N582" s="1"/>
    </row>
    <row r="583" spans="1:14" ht="33" customHeight="1" x14ac:dyDescent="0.2">
      <c r="A583" s="1"/>
      <c r="B583" s="1"/>
      <c r="C583" s="319"/>
      <c r="M583" s="428"/>
      <c r="N583" s="1"/>
    </row>
    <row r="584" spans="1:14" ht="33" customHeight="1" x14ac:dyDescent="0.2">
      <c r="A584" s="1"/>
      <c r="B584" s="1"/>
      <c r="C584" s="319"/>
      <c r="M584" s="428"/>
      <c r="N584" s="1"/>
    </row>
    <row r="585" spans="1:14" ht="33" customHeight="1" x14ac:dyDescent="0.2">
      <c r="A585" s="1"/>
      <c r="B585" s="1"/>
      <c r="C585" s="319"/>
      <c r="M585" s="428"/>
      <c r="N585" s="1"/>
    </row>
    <row r="586" spans="1:14" ht="33" customHeight="1" x14ac:dyDescent="0.2">
      <c r="A586" s="1"/>
      <c r="B586" s="1"/>
      <c r="C586" s="319"/>
      <c r="M586" s="428"/>
      <c r="N586" s="1"/>
    </row>
    <row r="587" spans="1:14" ht="33" customHeight="1" x14ac:dyDescent="0.2">
      <c r="A587" s="1"/>
      <c r="B587" s="1"/>
      <c r="C587" s="319"/>
      <c r="M587" s="428"/>
      <c r="N587" s="1"/>
    </row>
    <row r="588" spans="1:14" ht="33" customHeight="1" x14ac:dyDescent="0.2">
      <c r="A588" s="1"/>
      <c r="B588" s="1"/>
      <c r="C588" s="319"/>
      <c r="M588" s="428"/>
      <c r="N588" s="1"/>
    </row>
    <row r="589" spans="1:14" ht="33" customHeight="1" x14ac:dyDescent="0.2">
      <c r="A589" s="1"/>
      <c r="B589" s="1"/>
      <c r="C589" s="319"/>
      <c r="M589" s="428"/>
      <c r="N589" s="1"/>
    </row>
    <row r="590" spans="1:14" ht="33" customHeight="1" x14ac:dyDescent="0.2">
      <c r="A590" s="1"/>
      <c r="B590" s="1"/>
      <c r="C590" s="319"/>
      <c r="M590" s="428"/>
      <c r="N590" s="1"/>
    </row>
    <row r="591" spans="1:14" ht="33" customHeight="1" x14ac:dyDescent="0.2">
      <c r="A591" s="1"/>
      <c r="B591" s="1"/>
      <c r="C591" s="319"/>
      <c r="M591" s="428"/>
      <c r="N591" s="1"/>
    </row>
    <row r="592" spans="1:14" ht="33" customHeight="1" x14ac:dyDescent="0.2">
      <c r="A592" s="1"/>
      <c r="B592" s="1"/>
      <c r="C592" s="319"/>
      <c r="M592" s="428"/>
      <c r="N592" s="1"/>
    </row>
    <row r="593" spans="1:14" ht="33" customHeight="1" x14ac:dyDescent="0.2">
      <c r="A593" s="1"/>
      <c r="B593" s="1"/>
      <c r="C593" s="319"/>
      <c r="M593" s="428"/>
      <c r="N593" s="1"/>
    </row>
    <row r="594" spans="1:14" ht="33" customHeight="1" x14ac:dyDescent="0.2">
      <c r="A594" s="1"/>
      <c r="B594" s="1"/>
      <c r="C594" s="319"/>
      <c r="M594" s="428"/>
      <c r="N594" s="1"/>
    </row>
    <row r="595" spans="1:14" ht="33" customHeight="1" x14ac:dyDescent="0.2">
      <c r="A595" s="1"/>
      <c r="B595" s="1"/>
      <c r="C595" s="319"/>
      <c r="M595" s="428"/>
      <c r="N595" s="1"/>
    </row>
    <row r="596" spans="1:14" ht="33" customHeight="1" x14ac:dyDescent="0.2">
      <c r="A596" s="1"/>
      <c r="B596" s="1"/>
      <c r="C596" s="319"/>
      <c r="M596" s="428"/>
      <c r="N596" s="1"/>
    </row>
    <row r="597" spans="1:14" ht="33" customHeight="1" x14ac:dyDescent="0.2">
      <c r="A597" s="1"/>
      <c r="B597" s="1"/>
      <c r="C597" s="319"/>
      <c r="M597" s="428"/>
      <c r="N597" s="1"/>
    </row>
    <row r="598" spans="1:14" ht="33" customHeight="1" x14ac:dyDescent="0.2">
      <c r="A598" s="1"/>
      <c r="B598" s="1"/>
      <c r="C598" s="319"/>
      <c r="M598" s="428"/>
      <c r="N598" s="1"/>
    </row>
    <row r="599" spans="1:14" ht="33" customHeight="1" x14ac:dyDescent="0.2">
      <c r="A599" s="1"/>
      <c r="B599" s="1"/>
      <c r="C599" s="319"/>
      <c r="M599" s="428"/>
      <c r="N599" s="1"/>
    </row>
    <row r="600" spans="1:14" ht="33" customHeight="1" x14ac:dyDescent="0.2">
      <c r="A600" s="1"/>
      <c r="B600" s="1"/>
      <c r="C600" s="319"/>
      <c r="M600" s="428"/>
      <c r="N600" s="1"/>
    </row>
    <row r="601" spans="1:14" ht="33" customHeight="1" x14ac:dyDescent="0.2">
      <c r="A601" s="1"/>
      <c r="B601" s="1"/>
      <c r="C601" s="319"/>
      <c r="M601" s="428"/>
      <c r="N601" s="1"/>
    </row>
    <row r="602" spans="1:14" ht="33" customHeight="1" x14ac:dyDescent="0.2">
      <c r="A602" s="1"/>
      <c r="B602" s="1"/>
      <c r="C602" s="319"/>
      <c r="M602" s="428"/>
      <c r="N602" s="1"/>
    </row>
    <row r="603" spans="1:14" ht="33" customHeight="1" x14ac:dyDescent="0.2">
      <c r="A603" s="1"/>
      <c r="B603" s="1"/>
      <c r="C603" s="319"/>
      <c r="M603" s="428"/>
      <c r="N603" s="1"/>
    </row>
    <row r="604" spans="1:14" ht="33" customHeight="1" x14ac:dyDescent="0.2">
      <c r="A604" s="1"/>
      <c r="B604" s="1"/>
      <c r="C604" s="319"/>
      <c r="M604" s="428"/>
      <c r="N604" s="1"/>
    </row>
    <row r="605" spans="1:14" ht="33" customHeight="1" x14ac:dyDescent="0.2">
      <c r="A605" s="1"/>
      <c r="B605" s="1"/>
      <c r="C605" s="319"/>
      <c r="M605" s="428"/>
      <c r="N605" s="1"/>
    </row>
    <row r="606" spans="1:14" ht="33" customHeight="1" x14ac:dyDescent="0.2">
      <c r="A606" s="1"/>
      <c r="B606" s="1"/>
      <c r="C606" s="319"/>
      <c r="M606" s="428"/>
      <c r="N606" s="1"/>
    </row>
    <row r="607" spans="1:14" ht="33" customHeight="1" x14ac:dyDescent="0.2">
      <c r="A607" s="1"/>
      <c r="B607" s="1"/>
      <c r="C607" s="319"/>
      <c r="M607" s="428"/>
      <c r="N607" s="1"/>
    </row>
    <row r="608" spans="1:14" ht="33" customHeight="1" x14ac:dyDescent="0.2">
      <c r="A608" s="1"/>
      <c r="B608" s="1"/>
      <c r="C608" s="319"/>
      <c r="M608" s="428"/>
      <c r="N608" s="1"/>
    </row>
    <row r="609" spans="1:14" ht="33" customHeight="1" x14ac:dyDescent="0.2">
      <c r="A609" s="1"/>
      <c r="B609" s="1"/>
      <c r="C609" s="319"/>
      <c r="M609" s="428"/>
      <c r="N609" s="1"/>
    </row>
    <row r="610" spans="1:14" ht="33" customHeight="1" x14ac:dyDescent="0.2">
      <c r="A610" s="1"/>
      <c r="B610" s="1"/>
      <c r="C610" s="319"/>
      <c r="M610" s="428"/>
      <c r="N610" s="1"/>
    </row>
    <row r="611" spans="1:14" ht="33" customHeight="1" x14ac:dyDescent="0.2">
      <c r="A611" s="1"/>
      <c r="B611" s="1"/>
      <c r="C611" s="319"/>
      <c r="M611" s="428"/>
      <c r="N611" s="1"/>
    </row>
    <row r="612" spans="1:14" ht="33" customHeight="1" x14ac:dyDescent="0.2">
      <c r="A612" s="1"/>
      <c r="B612" s="1"/>
      <c r="C612" s="319"/>
      <c r="M612" s="428"/>
      <c r="N612" s="1"/>
    </row>
    <row r="613" spans="1:14" ht="33" customHeight="1" x14ac:dyDescent="0.2">
      <c r="A613" s="1"/>
      <c r="B613" s="1"/>
      <c r="C613" s="319"/>
      <c r="M613" s="428"/>
      <c r="N613" s="1"/>
    </row>
    <row r="614" spans="1:14" ht="33" customHeight="1" x14ac:dyDescent="0.2">
      <c r="A614" s="1"/>
      <c r="B614" s="1"/>
      <c r="C614" s="319"/>
      <c r="M614" s="428"/>
      <c r="N614" s="1"/>
    </row>
    <row r="615" spans="1:14" ht="33" customHeight="1" x14ac:dyDescent="0.2">
      <c r="A615" s="1"/>
      <c r="B615" s="1"/>
      <c r="C615" s="319"/>
      <c r="M615" s="428"/>
      <c r="N615" s="1"/>
    </row>
    <row r="616" spans="1:14" ht="33" customHeight="1" x14ac:dyDescent="0.2">
      <c r="A616" s="1"/>
      <c r="B616" s="1"/>
      <c r="C616" s="319"/>
      <c r="M616" s="428"/>
      <c r="N616" s="1"/>
    </row>
    <row r="617" spans="1:14" ht="33" customHeight="1" x14ac:dyDescent="0.2">
      <c r="A617" s="1"/>
      <c r="B617" s="1"/>
      <c r="C617" s="319"/>
      <c r="M617" s="428"/>
      <c r="N617" s="1"/>
    </row>
    <row r="618" spans="1:14" ht="33" customHeight="1" x14ac:dyDescent="0.2">
      <c r="A618" s="1"/>
      <c r="B618" s="1"/>
      <c r="C618" s="319"/>
      <c r="M618" s="428"/>
      <c r="N618" s="1"/>
    </row>
    <row r="619" spans="1:14" ht="33" customHeight="1" x14ac:dyDescent="0.2">
      <c r="A619" s="1"/>
      <c r="B619" s="1"/>
      <c r="C619" s="319"/>
      <c r="M619" s="428"/>
      <c r="N619" s="1"/>
    </row>
    <row r="620" spans="1:14" ht="33" customHeight="1" x14ac:dyDescent="0.2">
      <c r="A620" s="1"/>
      <c r="B620" s="1"/>
      <c r="C620" s="319"/>
      <c r="M620" s="428"/>
      <c r="N620" s="1"/>
    </row>
    <row r="621" spans="1:14" ht="33" customHeight="1" x14ac:dyDescent="0.2">
      <c r="A621" s="1"/>
      <c r="B621" s="1"/>
      <c r="C621" s="319"/>
      <c r="M621" s="428"/>
      <c r="N621" s="1"/>
    </row>
    <row r="622" spans="1:14" ht="33" customHeight="1" x14ac:dyDescent="0.2">
      <c r="A622" s="1"/>
      <c r="B622" s="1"/>
      <c r="C622" s="319"/>
      <c r="M622" s="428"/>
      <c r="N622" s="1"/>
    </row>
    <row r="623" spans="1:14" ht="33" customHeight="1" x14ac:dyDescent="0.2">
      <c r="A623" s="1"/>
      <c r="B623" s="1"/>
      <c r="C623" s="319"/>
      <c r="M623" s="428"/>
      <c r="N623" s="1"/>
    </row>
    <row r="624" spans="1:14" ht="33" customHeight="1" x14ac:dyDescent="0.2">
      <c r="A624" s="1"/>
      <c r="B624" s="1"/>
      <c r="C624" s="319"/>
      <c r="M624" s="428"/>
      <c r="N624" s="1"/>
    </row>
    <row r="625" spans="1:14" ht="33" customHeight="1" x14ac:dyDescent="0.2">
      <c r="A625" s="1"/>
      <c r="B625" s="1"/>
      <c r="C625" s="319"/>
      <c r="M625" s="428"/>
      <c r="N625" s="1"/>
    </row>
    <row r="626" spans="1:14" ht="33" customHeight="1" x14ac:dyDescent="0.2">
      <c r="A626" s="1"/>
      <c r="B626" s="1"/>
      <c r="C626" s="319"/>
      <c r="M626" s="428"/>
      <c r="N626" s="1"/>
    </row>
    <row r="627" spans="1:14" ht="33" customHeight="1" x14ac:dyDescent="0.2">
      <c r="A627" s="1"/>
      <c r="B627" s="1"/>
      <c r="C627" s="319"/>
      <c r="M627" s="428"/>
      <c r="N627" s="1"/>
    </row>
    <row r="628" spans="1:14" ht="33" customHeight="1" x14ac:dyDescent="0.2">
      <c r="A628" s="1"/>
      <c r="B628" s="1"/>
      <c r="C628" s="319"/>
      <c r="M628" s="428"/>
      <c r="N628" s="1"/>
    </row>
    <row r="629" spans="1:14" ht="33" customHeight="1" x14ac:dyDescent="0.2">
      <c r="A629" s="1"/>
      <c r="B629" s="1"/>
      <c r="C629" s="319"/>
      <c r="M629" s="428"/>
      <c r="N629" s="1"/>
    </row>
    <row r="630" spans="1:14" ht="33" customHeight="1" x14ac:dyDescent="0.2">
      <c r="A630" s="1"/>
      <c r="B630" s="1"/>
      <c r="C630" s="319"/>
      <c r="M630" s="428"/>
      <c r="N630" s="1"/>
    </row>
    <row r="631" spans="1:14" ht="33" customHeight="1" x14ac:dyDescent="0.2">
      <c r="A631" s="1"/>
      <c r="B631" s="1"/>
      <c r="C631" s="319"/>
      <c r="M631" s="428"/>
      <c r="N631" s="1"/>
    </row>
    <row r="632" spans="1:14" ht="33" customHeight="1" x14ac:dyDescent="0.2">
      <c r="A632" s="1"/>
      <c r="B632" s="1"/>
      <c r="C632" s="319"/>
      <c r="M632" s="428"/>
      <c r="N632" s="1"/>
    </row>
    <row r="633" spans="1:14" ht="33" customHeight="1" x14ac:dyDescent="0.2">
      <c r="A633" s="1"/>
      <c r="B633" s="1"/>
      <c r="C633" s="319"/>
      <c r="M633" s="428"/>
      <c r="N633" s="1"/>
    </row>
    <row r="634" spans="1:14" ht="33" customHeight="1" x14ac:dyDescent="0.2">
      <c r="A634" s="1"/>
      <c r="B634" s="1"/>
      <c r="C634" s="319"/>
      <c r="M634" s="428"/>
      <c r="N634" s="1"/>
    </row>
    <row r="635" spans="1:14" ht="33" customHeight="1" x14ac:dyDescent="0.2">
      <c r="A635" s="1"/>
      <c r="B635" s="1"/>
      <c r="C635" s="319"/>
      <c r="M635" s="428"/>
      <c r="N635" s="1"/>
    </row>
    <row r="636" spans="1:14" ht="33" customHeight="1" x14ac:dyDescent="0.2">
      <c r="A636" s="1"/>
      <c r="B636" s="1"/>
      <c r="C636" s="319"/>
      <c r="M636" s="428"/>
      <c r="N636" s="1"/>
    </row>
    <row r="637" spans="1:14" ht="33" customHeight="1" x14ac:dyDescent="0.2">
      <c r="A637" s="1"/>
      <c r="B637" s="1"/>
      <c r="C637" s="319"/>
      <c r="M637" s="428"/>
      <c r="N637" s="1"/>
    </row>
    <row r="638" spans="1:14" ht="33" customHeight="1" x14ac:dyDescent="0.2">
      <c r="A638" s="1"/>
      <c r="B638" s="1"/>
      <c r="C638" s="319"/>
      <c r="M638" s="428"/>
      <c r="N638" s="1"/>
    </row>
    <row r="639" spans="1:14" ht="33" customHeight="1" x14ac:dyDescent="0.2">
      <c r="A639" s="1"/>
      <c r="B639" s="1"/>
      <c r="C639" s="319"/>
      <c r="M639" s="428"/>
      <c r="N639" s="1"/>
    </row>
    <row r="640" spans="1:14" ht="33" customHeight="1" x14ac:dyDescent="0.2">
      <c r="A640" s="1"/>
      <c r="B640" s="1"/>
      <c r="C640" s="319"/>
      <c r="M640" s="428"/>
      <c r="N640" s="1"/>
    </row>
    <row r="641" spans="1:14" ht="33" customHeight="1" x14ac:dyDescent="0.2">
      <c r="A641" s="1"/>
      <c r="B641" s="1"/>
      <c r="C641" s="319"/>
      <c r="M641" s="428"/>
      <c r="N641" s="1"/>
    </row>
    <row r="642" spans="1:14" ht="33" customHeight="1" x14ac:dyDescent="0.2">
      <c r="A642" s="1"/>
      <c r="B642" s="1"/>
      <c r="C642" s="319"/>
      <c r="M642" s="428"/>
      <c r="N642" s="1"/>
    </row>
    <row r="643" spans="1:14" ht="33" customHeight="1" x14ac:dyDescent="0.2">
      <c r="A643" s="1"/>
      <c r="B643" s="1"/>
      <c r="C643" s="319"/>
      <c r="M643" s="428"/>
      <c r="N643" s="1"/>
    </row>
    <row r="644" spans="1:14" ht="33" customHeight="1" x14ac:dyDescent="0.2">
      <c r="A644" s="1"/>
      <c r="B644" s="1"/>
      <c r="C644" s="319"/>
      <c r="M644" s="428"/>
      <c r="N644" s="1"/>
    </row>
    <row r="645" spans="1:14" ht="33" customHeight="1" x14ac:dyDescent="0.2">
      <c r="A645" s="1"/>
      <c r="B645" s="1"/>
      <c r="C645" s="319"/>
      <c r="M645" s="428"/>
      <c r="N645" s="1"/>
    </row>
    <row r="646" spans="1:14" ht="33" customHeight="1" x14ac:dyDescent="0.2">
      <c r="A646" s="1"/>
      <c r="B646" s="1"/>
      <c r="C646" s="319"/>
      <c r="M646" s="428"/>
      <c r="N646" s="1"/>
    </row>
    <row r="647" spans="1:14" ht="33" customHeight="1" x14ac:dyDescent="0.2">
      <c r="A647" s="1"/>
      <c r="B647" s="1"/>
      <c r="C647" s="319"/>
      <c r="M647" s="428"/>
      <c r="N647" s="1"/>
    </row>
    <row r="648" spans="1:14" ht="33" customHeight="1" x14ac:dyDescent="0.2">
      <c r="A648" s="1"/>
      <c r="B648" s="1"/>
      <c r="C648" s="319"/>
      <c r="M648" s="428"/>
      <c r="N648" s="1"/>
    </row>
    <row r="649" spans="1:14" ht="33" customHeight="1" x14ac:dyDescent="0.2">
      <c r="A649" s="1"/>
      <c r="B649" s="1"/>
      <c r="C649" s="319"/>
      <c r="M649" s="428"/>
      <c r="N649" s="1"/>
    </row>
    <row r="650" spans="1:14" ht="33" customHeight="1" x14ac:dyDescent="0.2">
      <c r="A650" s="1"/>
      <c r="B650" s="1"/>
      <c r="C650" s="319"/>
      <c r="M650" s="428"/>
      <c r="N650" s="1"/>
    </row>
    <row r="651" spans="1:14" ht="33" customHeight="1" x14ac:dyDescent="0.2">
      <c r="A651" s="1"/>
      <c r="B651" s="1"/>
      <c r="C651" s="319"/>
      <c r="M651" s="428"/>
      <c r="N651" s="1"/>
    </row>
    <row r="652" spans="1:14" ht="33" customHeight="1" x14ac:dyDescent="0.2">
      <c r="A652" s="1"/>
      <c r="B652" s="1"/>
      <c r="C652" s="319"/>
      <c r="M652" s="428"/>
      <c r="N652" s="1"/>
    </row>
    <row r="653" spans="1:14" ht="33" customHeight="1" x14ac:dyDescent="0.2">
      <c r="A653" s="1"/>
      <c r="B653" s="1"/>
      <c r="C653" s="319"/>
      <c r="M653" s="428"/>
      <c r="N653" s="1"/>
    </row>
    <row r="654" spans="1:14" ht="33" customHeight="1" x14ac:dyDescent="0.2">
      <c r="A654" s="1"/>
      <c r="B654" s="1"/>
      <c r="C654" s="319"/>
      <c r="M654" s="428"/>
      <c r="N654" s="1"/>
    </row>
    <row r="655" spans="1:14" ht="33" customHeight="1" x14ac:dyDescent="0.2">
      <c r="A655" s="1"/>
      <c r="B655" s="1"/>
      <c r="C655" s="319"/>
      <c r="M655" s="428"/>
      <c r="N655" s="1"/>
    </row>
    <row r="656" spans="1:14" ht="33" customHeight="1" x14ac:dyDescent="0.2">
      <c r="A656" s="1"/>
      <c r="B656" s="1"/>
      <c r="C656" s="319"/>
      <c r="M656" s="428"/>
      <c r="N656" s="1"/>
    </row>
    <row r="657" spans="1:14" ht="33" customHeight="1" x14ac:dyDescent="0.2">
      <c r="A657" s="1"/>
      <c r="B657" s="1"/>
      <c r="C657" s="319"/>
      <c r="M657" s="428"/>
      <c r="N657" s="1"/>
    </row>
    <row r="658" spans="1:14" ht="33" customHeight="1" x14ac:dyDescent="0.2">
      <c r="A658" s="1"/>
      <c r="B658" s="1"/>
      <c r="C658" s="319"/>
      <c r="M658" s="428"/>
      <c r="N658" s="1"/>
    </row>
    <row r="659" spans="1:14" ht="33" customHeight="1" x14ac:dyDescent="0.2">
      <c r="A659" s="1"/>
      <c r="B659" s="1"/>
      <c r="C659" s="319"/>
      <c r="M659" s="428"/>
      <c r="N659" s="1"/>
    </row>
    <row r="660" spans="1:14" ht="33" customHeight="1" x14ac:dyDescent="0.2">
      <c r="A660" s="1"/>
      <c r="B660" s="1"/>
      <c r="C660" s="319"/>
      <c r="M660" s="428"/>
      <c r="N660" s="1"/>
    </row>
    <row r="661" spans="1:14" ht="33" customHeight="1" x14ac:dyDescent="0.2">
      <c r="A661" s="1"/>
      <c r="B661" s="1"/>
      <c r="C661" s="319"/>
      <c r="M661" s="428"/>
      <c r="N661" s="1"/>
    </row>
    <row r="662" spans="1:14" ht="33" customHeight="1" x14ac:dyDescent="0.2">
      <c r="A662" s="1"/>
      <c r="B662" s="1"/>
      <c r="C662" s="319"/>
      <c r="M662" s="428"/>
      <c r="N662" s="1"/>
    </row>
    <row r="663" spans="1:14" ht="33" customHeight="1" x14ac:dyDescent="0.2">
      <c r="A663" s="1"/>
      <c r="B663" s="1"/>
      <c r="C663" s="319"/>
      <c r="M663" s="428"/>
      <c r="N663" s="1"/>
    </row>
    <row r="664" spans="1:14" ht="33" customHeight="1" x14ac:dyDescent="0.2">
      <c r="A664" s="1"/>
      <c r="B664" s="1"/>
      <c r="C664" s="319"/>
      <c r="M664" s="428"/>
      <c r="N664" s="1"/>
    </row>
    <row r="665" spans="1:14" ht="33" customHeight="1" x14ac:dyDescent="0.2">
      <c r="A665" s="1"/>
      <c r="B665" s="1"/>
      <c r="C665" s="319"/>
      <c r="M665" s="428"/>
      <c r="N665" s="1"/>
    </row>
    <row r="666" spans="1:14" ht="33" customHeight="1" x14ac:dyDescent="0.2">
      <c r="A666" s="1"/>
      <c r="B666" s="1"/>
      <c r="C666" s="319"/>
      <c r="M666" s="428"/>
      <c r="N666" s="1"/>
    </row>
    <row r="667" spans="1:14" ht="33" customHeight="1" x14ac:dyDescent="0.2">
      <c r="A667" s="1"/>
      <c r="B667" s="1"/>
      <c r="C667" s="319"/>
      <c r="M667" s="428"/>
      <c r="N667" s="1"/>
    </row>
    <row r="668" spans="1:14" ht="33" customHeight="1" x14ac:dyDescent="0.2">
      <c r="A668" s="1"/>
      <c r="B668" s="1"/>
      <c r="C668" s="319"/>
      <c r="M668" s="428"/>
      <c r="N668" s="1"/>
    </row>
    <row r="669" spans="1:14" ht="33" customHeight="1" x14ac:dyDescent="0.2">
      <c r="A669" s="1"/>
      <c r="B669" s="1"/>
      <c r="C669" s="319"/>
      <c r="M669" s="428"/>
      <c r="N669" s="1"/>
    </row>
    <row r="670" spans="1:14" ht="33" customHeight="1" x14ac:dyDescent="0.2">
      <c r="A670" s="1"/>
      <c r="B670" s="1"/>
      <c r="C670" s="319"/>
      <c r="M670" s="428"/>
      <c r="N670" s="1"/>
    </row>
    <row r="671" spans="1:14" ht="33" customHeight="1" x14ac:dyDescent="0.2">
      <c r="A671" s="1"/>
      <c r="B671" s="1"/>
      <c r="C671" s="319"/>
      <c r="M671" s="428"/>
      <c r="N671" s="1"/>
    </row>
    <row r="672" spans="1:14" ht="33" customHeight="1" x14ac:dyDescent="0.2">
      <c r="A672" s="1"/>
      <c r="B672" s="1"/>
      <c r="C672" s="319"/>
      <c r="M672" s="428"/>
      <c r="N672" s="1"/>
    </row>
    <row r="673" spans="1:14" ht="33" customHeight="1" x14ac:dyDescent="0.2">
      <c r="A673" s="1"/>
      <c r="B673" s="1"/>
      <c r="C673" s="319"/>
      <c r="M673" s="428"/>
      <c r="N673" s="1"/>
    </row>
    <row r="674" spans="1:14" ht="33" customHeight="1" x14ac:dyDescent="0.2">
      <c r="A674" s="1"/>
      <c r="B674" s="1"/>
      <c r="C674" s="319"/>
      <c r="M674" s="428"/>
      <c r="N674" s="1"/>
    </row>
    <row r="675" spans="1:14" ht="33" customHeight="1" x14ac:dyDescent="0.2">
      <c r="A675" s="1"/>
      <c r="B675" s="1"/>
      <c r="C675" s="319"/>
      <c r="M675" s="428"/>
      <c r="N675" s="1"/>
    </row>
    <row r="676" spans="1:14" ht="33" customHeight="1" x14ac:dyDescent="0.2">
      <c r="A676" s="1"/>
      <c r="B676" s="1"/>
      <c r="C676" s="319"/>
      <c r="M676" s="428"/>
      <c r="N676" s="1"/>
    </row>
    <row r="677" spans="1:14" ht="33" customHeight="1" x14ac:dyDescent="0.2">
      <c r="A677" s="1"/>
      <c r="B677" s="1"/>
      <c r="C677" s="319"/>
      <c r="M677" s="428"/>
      <c r="N677" s="1"/>
    </row>
    <row r="678" spans="1:14" ht="33" customHeight="1" x14ac:dyDescent="0.2">
      <c r="A678" s="1"/>
      <c r="B678" s="1"/>
      <c r="C678" s="319"/>
      <c r="M678" s="428"/>
      <c r="N678" s="1"/>
    </row>
    <row r="679" spans="1:14" ht="33" customHeight="1" x14ac:dyDescent="0.2">
      <c r="A679" s="1"/>
      <c r="B679" s="1"/>
      <c r="C679" s="319"/>
      <c r="M679" s="428"/>
      <c r="N679" s="1"/>
    </row>
    <row r="680" spans="1:14" ht="33" customHeight="1" x14ac:dyDescent="0.2">
      <c r="A680" s="1"/>
      <c r="B680" s="1"/>
      <c r="C680" s="319"/>
      <c r="M680" s="428"/>
      <c r="N680" s="1"/>
    </row>
    <row r="681" spans="1:14" ht="33" customHeight="1" x14ac:dyDescent="0.2">
      <c r="A681" s="1"/>
      <c r="B681" s="1"/>
      <c r="C681" s="319"/>
      <c r="M681" s="428"/>
      <c r="N681" s="1"/>
    </row>
    <row r="682" spans="1:14" ht="33" customHeight="1" x14ac:dyDescent="0.2">
      <c r="A682" s="1"/>
      <c r="B682" s="1"/>
      <c r="C682" s="319"/>
      <c r="M682" s="428"/>
      <c r="N682" s="1"/>
    </row>
    <row r="683" spans="1:14" ht="33" customHeight="1" x14ac:dyDescent="0.2">
      <c r="A683" s="1"/>
      <c r="B683" s="1"/>
      <c r="C683" s="319"/>
      <c r="M683" s="428"/>
      <c r="N683" s="1"/>
    </row>
    <row r="684" spans="1:14" ht="33" customHeight="1" x14ac:dyDescent="0.2">
      <c r="A684" s="1"/>
      <c r="B684" s="1"/>
      <c r="C684" s="319"/>
      <c r="M684" s="428"/>
      <c r="N684" s="1"/>
    </row>
    <row r="685" spans="1:14" ht="33" customHeight="1" x14ac:dyDescent="0.2">
      <c r="A685" s="1"/>
      <c r="B685" s="1"/>
      <c r="C685" s="319"/>
      <c r="M685" s="428"/>
      <c r="N685" s="1"/>
    </row>
    <row r="686" spans="1:14" ht="33" customHeight="1" x14ac:dyDescent="0.2">
      <c r="A686" s="1"/>
      <c r="B686" s="1"/>
      <c r="C686" s="319"/>
      <c r="M686" s="428"/>
      <c r="N686" s="1"/>
    </row>
    <row r="687" spans="1:14" ht="33" customHeight="1" x14ac:dyDescent="0.2">
      <c r="A687" s="1"/>
      <c r="B687" s="1"/>
      <c r="C687" s="319"/>
      <c r="M687" s="428"/>
      <c r="N687" s="1"/>
    </row>
    <row r="688" spans="1:14" ht="33" customHeight="1" x14ac:dyDescent="0.2">
      <c r="A688" s="1"/>
      <c r="B688" s="1"/>
      <c r="C688" s="319"/>
      <c r="M688" s="428"/>
      <c r="N688" s="1"/>
    </row>
    <row r="689" spans="1:14" ht="33" customHeight="1" x14ac:dyDescent="0.2">
      <c r="A689" s="1"/>
      <c r="B689" s="1"/>
      <c r="C689" s="319"/>
      <c r="M689" s="428"/>
      <c r="N689" s="1"/>
    </row>
    <row r="690" spans="1:14" ht="33" customHeight="1" x14ac:dyDescent="0.2">
      <c r="A690" s="1"/>
      <c r="B690" s="1"/>
      <c r="C690" s="319"/>
      <c r="M690" s="428"/>
      <c r="N690" s="1"/>
    </row>
    <row r="691" spans="1:14" ht="33" customHeight="1" x14ac:dyDescent="0.2">
      <c r="A691" s="1"/>
      <c r="B691" s="1"/>
      <c r="C691" s="319"/>
      <c r="M691" s="428"/>
      <c r="N691" s="1"/>
    </row>
    <row r="692" spans="1:14" ht="33" customHeight="1" x14ac:dyDescent="0.2">
      <c r="A692" s="1"/>
      <c r="B692" s="1"/>
      <c r="C692" s="319"/>
      <c r="M692" s="428"/>
      <c r="N692" s="1"/>
    </row>
    <row r="693" spans="1:14" ht="33" customHeight="1" x14ac:dyDescent="0.2">
      <c r="A693" s="1"/>
      <c r="B693" s="1"/>
      <c r="C693" s="319"/>
      <c r="M693" s="428"/>
      <c r="N693" s="1"/>
    </row>
    <row r="694" spans="1:14" ht="33" customHeight="1" x14ac:dyDescent="0.2">
      <c r="A694" s="1"/>
      <c r="B694" s="1"/>
      <c r="C694" s="319"/>
      <c r="M694" s="428"/>
      <c r="N694" s="1"/>
    </row>
    <row r="695" spans="1:14" ht="33" customHeight="1" x14ac:dyDescent="0.2">
      <c r="A695" s="1"/>
      <c r="B695" s="1"/>
      <c r="C695" s="319"/>
      <c r="M695" s="428"/>
      <c r="N695" s="1"/>
    </row>
    <row r="696" spans="1:14" ht="33" customHeight="1" x14ac:dyDescent="0.2">
      <c r="A696" s="1"/>
      <c r="B696" s="1"/>
      <c r="C696" s="319"/>
      <c r="M696" s="428"/>
      <c r="N696" s="1"/>
    </row>
    <row r="697" spans="1:14" ht="33" customHeight="1" x14ac:dyDescent="0.2">
      <c r="A697" s="1"/>
      <c r="B697" s="1"/>
      <c r="C697" s="319"/>
      <c r="M697" s="428"/>
      <c r="N697" s="1"/>
    </row>
    <row r="698" spans="1:14" ht="33" customHeight="1" x14ac:dyDescent="0.2">
      <c r="A698" s="1"/>
      <c r="B698" s="1"/>
      <c r="C698" s="319"/>
      <c r="M698" s="428"/>
      <c r="N698" s="1"/>
    </row>
    <row r="699" spans="1:14" ht="33" customHeight="1" x14ac:dyDescent="0.2">
      <c r="A699" s="1"/>
      <c r="B699" s="1"/>
      <c r="C699" s="319"/>
      <c r="M699" s="428"/>
      <c r="N699" s="1"/>
    </row>
    <row r="700" spans="1:14" ht="33" customHeight="1" x14ac:dyDescent="0.2">
      <c r="A700" s="1"/>
      <c r="B700" s="1"/>
      <c r="C700" s="319"/>
      <c r="M700" s="428"/>
      <c r="N700" s="1"/>
    </row>
    <row r="701" spans="1:14" ht="33" customHeight="1" x14ac:dyDescent="0.2">
      <c r="A701" s="1"/>
      <c r="B701" s="1"/>
      <c r="C701" s="319"/>
      <c r="M701" s="428"/>
      <c r="N701" s="1"/>
    </row>
    <row r="702" spans="1:14" ht="33" customHeight="1" x14ac:dyDescent="0.2">
      <c r="A702" s="1"/>
      <c r="B702" s="1"/>
      <c r="C702" s="319"/>
      <c r="M702" s="428"/>
      <c r="N702" s="1"/>
    </row>
    <row r="703" spans="1:14" ht="33" customHeight="1" x14ac:dyDescent="0.2">
      <c r="A703" s="1"/>
      <c r="B703" s="1"/>
      <c r="C703" s="319"/>
      <c r="M703" s="428"/>
      <c r="N703" s="1"/>
    </row>
    <row r="704" spans="1:14" ht="33" customHeight="1" x14ac:dyDescent="0.2">
      <c r="A704" s="1"/>
      <c r="B704" s="1"/>
      <c r="C704" s="319"/>
      <c r="M704" s="428"/>
      <c r="N704" s="1"/>
    </row>
    <row r="705" spans="1:14" ht="33" customHeight="1" x14ac:dyDescent="0.2">
      <c r="A705" s="1"/>
      <c r="B705" s="1"/>
      <c r="C705" s="319"/>
      <c r="M705" s="428"/>
      <c r="N705" s="1"/>
    </row>
    <row r="706" spans="1:14" ht="33" customHeight="1" x14ac:dyDescent="0.2">
      <c r="A706" s="1"/>
      <c r="B706" s="1"/>
      <c r="C706" s="319"/>
      <c r="M706" s="428"/>
      <c r="N706" s="1"/>
    </row>
    <row r="707" spans="1:14" ht="33" customHeight="1" x14ac:dyDescent="0.2">
      <c r="A707" s="1"/>
      <c r="B707" s="1"/>
      <c r="C707" s="319"/>
      <c r="M707" s="428"/>
      <c r="N707" s="1"/>
    </row>
    <row r="708" spans="1:14" ht="33" customHeight="1" x14ac:dyDescent="0.2">
      <c r="A708" s="1"/>
      <c r="B708" s="1"/>
      <c r="C708" s="319"/>
      <c r="M708" s="428"/>
      <c r="N708" s="1"/>
    </row>
    <row r="709" spans="1:14" ht="33" customHeight="1" x14ac:dyDescent="0.2">
      <c r="A709" s="1"/>
      <c r="B709" s="1"/>
      <c r="C709" s="319"/>
      <c r="M709" s="428"/>
      <c r="N709" s="1"/>
    </row>
    <row r="710" spans="1:14" ht="33" customHeight="1" x14ac:dyDescent="0.2">
      <c r="A710" s="1"/>
      <c r="B710" s="1"/>
      <c r="C710" s="319"/>
      <c r="M710" s="428"/>
      <c r="N710" s="1"/>
    </row>
    <row r="711" spans="1:14" ht="33" customHeight="1" x14ac:dyDescent="0.2">
      <c r="A711" s="1"/>
      <c r="B711" s="1"/>
      <c r="C711" s="319"/>
      <c r="M711" s="428"/>
      <c r="N711" s="1"/>
    </row>
    <row r="712" spans="1:14" ht="33" customHeight="1" x14ac:dyDescent="0.2">
      <c r="A712" s="1"/>
      <c r="B712" s="1"/>
      <c r="C712" s="319"/>
      <c r="M712" s="428"/>
      <c r="N712" s="1"/>
    </row>
    <row r="713" spans="1:14" ht="33" customHeight="1" x14ac:dyDescent="0.2">
      <c r="A713" s="1"/>
      <c r="B713" s="1"/>
      <c r="C713" s="319"/>
      <c r="M713" s="428"/>
      <c r="N713" s="1"/>
    </row>
    <row r="714" spans="1:14" ht="33" customHeight="1" x14ac:dyDescent="0.2">
      <c r="A714" s="1"/>
      <c r="B714" s="1"/>
      <c r="C714" s="319"/>
      <c r="M714" s="428"/>
      <c r="N714" s="1"/>
    </row>
    <row r="715" spans="1:14" ht="33" customHeight="1" x14ac:dyDescent="0.2">
      <c r="A715" s="1"/>
      <c r="B715" s="1"/>
      <c r="C715" s="319"/>
      <c r="M715" s="428"/>
      <c r="N715" s="1"/>
    </row>
    <row r="716" spans="1:14" ht="33" customHeight="1" x14ac:dyDescent="0.2">
      <c r="A716" s="1"/>
      <c r="B716" s="1"/>
      <c r="C716" s="319"/>
      <c r="M716" s="428"/>
      <c r="N716" s="1"/>
    </row>
    <row r="717" spans="1:14" ht="33" customHeight="1" x14ac:dyDescent="0.2">
      <c r="A717" s="1"/>
      <c r="B717" s="1"/>
      <c r="C717" s="319"/>
      <c r="M717" s="428"/>
      <c r="N717" s="1"/>
    </row>
    <row r="718" spans="1:14" ht="33" customHeight="1" x14ac:dyDescent="0.2">
      <c r="A718" s="1"/>
      <c r="B718" s="1"/>
      <c r="C718" s="319"/>
      <c r="M718" s="428"/>
      <c r="N718" s="1"/>
    </row>
    <row r="719" spans="1:14" ht="33" customHeight="1" x14ac:dyDescent="0.2">
      <c r="A719" s="1"/>
      <c r="B719" s="1"/>
      <c r="C719" s="319"/>
      <c r="M719" s="428"/>
      <c r="N719" s="1"/>
    </row>
    <row r="720" spans="1:14" ht="33" customHeight="1" x14ac:dyDescent="0.2">
      <c r="A720" s="1"/>
      <c r="B720" s="1"/>
      <c r="C720" s="319"/>
      <c r="M720" s="428"/>
      <c r="N720" s="1"/>
    </row>
    <row r="721" spans="1:14" ht="33" customHeight="1" x14ac:dyDescent="0.2">
      <c r="A721" s="1"/>
      <c r="B721" s="1"/>
      <c r="C721" s="319"/>
      <c r="M721" s="428"/>
      <c r="N721" s="1"/>
    </row>
    <row r="722" spans="1:14" ht="33" customHeight="1" x14ac:dyDescent="0.2">
      <c r="A722" s="1"/>
      <c r="B722" s="1"/>
      <c r="C722" s="319"/>
      <c r="M722" s="428"/>
      <c r="N722" s="1"/>
    </row>
    <row r="723" spans="1:14" ht="33" customHeight="1" x14ac:dyDescent="0.2">
      <c r="A723" s="1"/>
      <c r="B723" s="1"/>
      <c r="C723" s="319"/>
      <c r="M723" s="428"/>
      <c r="N723" s="1"/>
    </row>
    <row r="724" spans="1:14" ht="33" customHeight="1" x14ac:dyDescent="0.2">
      <c r="A724" s="1"/>
      <c r="B724" s="1"/>
      <c r="C724" s="319"/>
      <c r="M724" s="428"/>
      <c r="N724" s="1"/>
    </row>
    <row r="725" spans="1:14" ht="33" customHeight="1" x14ac:dyDescent="0.2">
      <c r="A725" s="1"/>
      <c r="B725" s="1"/>
      <c r="C725" s="319"/>
      <c r="M725" s="428"/>
      <c r="N725" s="1"/>
    </row>
    <row r="726" spans="1:14" ht="33" customHeight="1" x14ac:dyDescent="0.2">
      <c r="A726" s="1"/>
      <c r="B726" s="1"/>
      <c r="C726" s="319"/>
      <c r="M726" s="428"/>
      <c r="N726" s="1"/>
    </row>
    <row r="727" spans="1:14" ht="33" customHeight="1" x14ac:dyDescent="0.2">
      <c r="A727" s="1"/>
      <c r="B727" s="1"/>
      <c r="C727" s="319"/>
      <c r="M727" s="428"/>
      <c r="N727" s="1"/>
    </row>
    <row r="728" spans="1:14" ht="33" customHeight="1" x14ac:dyDescent="0.2">
      <c r="A728" s="1"/>
      <c r="B728" s="1"/>
      <c r="C728" s="319"/>
      <c r="M728" s="428"/>
      <c r="N728" s="1"/>
    </row>
    <row r="729" spans="1:14" ht="33" customHeight="1" x14ac:dyDescent="0.2">
      <c r="A729" s="1"/>
      <c r="B729" s="1"/>
      <c r="C729" s="319"/>
      <c r="M729" s="428"/>
      <c r="N729" s="1"/>
    </row>
    <row r="730" spans="1:14" ht="33" customHeight="1" x14ac:dyDescent="0.2">
      <c r="A730" s="1"/>
      <c r="B730" s="1"/>
      <c r="C730" s="319"/>
      <c r="M730" s="428"/>
      <c r="N730" s="1"/>
    </row>
    <row r="731" spans="1:14" ht="33" customHeight="1" x14ac:dyDescent="0.2">
      <c r="A731" s="1"/>
      <c r="B731" s="1"/>
      <c r="C731" s="319"/>
      <c r="M731" s="428"/>
      <c r="N731" s="1"/>
    </row>
    <row r="732" spans="1:14" ht="33" customHeight="1" x14ac:dyDescent="0.2">
      <c r="A732" s="1"/>
      <c r="B732" s="1"/>
      <c r="C732" s="319"/>
      <c r="M732" s="428"/>
      <c r="N732" s="1"/>
    </row>
    <row r="733" spans="1:14" ht="33" customHeight="1" x14ac:dyDescent="0.2">
      <c r="A733" s="1"/>
      <c r="B733" s="1"/>
      <c r="C733" s="319"/>
      <c r="M733" s="428"/>
      <c r="N733" s="1"/>
    </row>
    <row r="734" spans="1:14" ht="33" customHeight="1" x14ac:dyDescent="0.2">
      <c r="A734" s="1"/>
      <c r="B734" s="1"/>
      <c r="C734" s="319"/>
      <c r="M734" s="428"/>
      <c r="N734" s="1"/>
    </row>
    <row r="735" spans="1:14" ht="33" customHeight="1" x14ac:dyDescent="0.2">
      <c r="A735" s="1"/>
      <c r="B735" s="1"/>
      <c r="C735" s="319"/>
      <c r="M735" s="428"/>
      <c r="N735" s="1"/>
    </row>
    <row r="736" spans="1:14" ht="33" customHeight="1" x14ac:dyDescent="0.2">
      <c r="A736" s="1"/>
      <c r="B736" s="1"/>
      <c r="C736" s="319"/>
      <c r="M736" s="428"/>
      <c r="N736" s="1"/>
    </row>
    <row r="737" spans="1:14" ht="33" customHeight="1" x14ac:dyDescent="0.2">
      <c r="A737" s="1"/>
      <c r="B737" s="1"/>
      <c r="C737" s="319"/>
      <c r="M737" s="428"/>
      <c r="N737" s="1"/>
    </row>
    <row r="738" spans="1:14" ht="33" customHeight="1" x14ac:dyDescent="0.2">
      <c r="A738" s="1"/>
      <c r="B738" s="1"/>
      <c r="C738" s="319"/>
      <c r="M738" s="428"/>
      <c r="N738" s="1"/>
    </row>
    <row r="739" spans="1:14" ht="33" customHeight="1" x14ac:dyDescent="0.2">
      <c r="A739" s="1"/>
      <c r="B739" s="1"/>
      <c r="C739" s="319"/>
      <c r="M739" s="428"/>
      <c r="N739" s="1"/>
    </row>
    <row r="740" spans="1:14" ht="33" customHeight="1" x14ac:dyDescent="0.2">
      <c r="A740" s="1"/>
      <c r="B740" s="1"/>
      <c r="C740" s="319"/>
      <c r="M740" s="428"/>
      <c r="N740" s="1"/>
    </row>
    <row r="741" spans="1:14" ht="33" customHeight="1" x14ac:dyDescent="0.2">
      <c r="A741" s="1"/>
      <c r="B741" s="1"/>
      <c r="C741" s="319"/>
      <c r="M741" s="428"/>
      <c r="N741" s="1"/>
    </row>
    <row r="742" spans="1:14" ht="33" customHeight="1" x14ac:dyDescent="0.2">
      <c r="A742" s="1"/>
      <c r="B742" s="1"/>
      <c r="C742" s="319"/>
      <c r="M742" s="428"/>
      <c r="N742" s="1"/>
    </row>
    <row r="743" spans="1:14" ht="33" customHeight="1" x14ac:dyDescent="0.2">
      <c r="A743" s="1"/>
      <c r="B743" s="1"/>
      <c r="C743" s="319"/>
      <c r="M743" s="428"/>
      <c r="N743" s="1"/>
    </row>
    <row r="744" spans="1:14" ht="33" customHeight="1" x14ac:dyDescent="0.2">
      <c r="A744" s="1"/>
      <c r="B744" s="1"/>
      <c r="C744" s="319"/>
      <c r="M744" s="428"/>
      <c r="N744" s="1"/>
    </row>
    <row r="745" spans="1:14" ht="33" customHeight="1" x14ac:dyDescent="0.2">
      <c r="A745" s="1"/>
      <c r="B745" s="1"/>
      <c r="C745" s="319"/>
      <c r="M745" s="428"/>
      <c r="N745" s="1"/>
    </row>
    <row r="746" spans="1:14" ht="33" customHeight="1" x14ac:dyDescent="0.2">
      <c r="A746" s="1"/>
      <c r="B746" s="1"/>
      <c r="C746" s="319"/>
      <c r="M746" s="428"/>
      <c r="N746" s="1"/>
    </row>
    <row r="747" spans="1:14" ht="33" customHeight="1" x14ac:dyDescent="0.2">
      <c r="A747" s="1"/>
      <c r="B747" s="1"/>
      <c r="C747" s="319"/>
      <c r="M747" s="428"/>
      <c r="N747" s="1"/>
    </row>
    <row r="748" spans="1:14" ht="33" customHeight="1" x14ac:dyDescent="0.2">
      <c r="A748" s="1"/>
      <c r="B748" s="1"/>
      <c r="C748" s="319"/>
      <c r="M748" s="428"/>
      <c r="N748" s="1"/>
    </row>
    <row r="749" spans="1:14" ht="33" customHeight="1" x14ac:dyDescent="0.2">
      <c r="A749" s="1"/>
      <c r="B749" s="1"/>
      <c r="C749" s="319"/>
      <c r="M749" s="428"/>
      <c r="N749" s="1"/>
    </row>
    <row r="750" spans="1:14" ht="33" customHeight="1" x14ac:dyDescent="0.2">
      <c r="A750" s="1"/>
      <c r="B750" s="1"/>
      <c r="C750" s="319"/>
      <c r="M750" s="428"/>
      <c r="N750" s="1"/>
    </row>
    <row r="751" spans="1:14" ht="33" customHeight="1" x14ac:dyDescent="0.2">
      <c r="A751" s="1"/>
      <c r="B751" s="1"/>
      <c r="C751" s="319"/>
      <c r="M751" s="428"/>
      <c r="N751" s="1"/>
    </row>
    <row r="752" spans="1:14" ht="33" customHeight="1" x14ac:dyDescent="0.2">
      <c r="A752" s="1"/>
      <c r="B752" s="1"/>
      <c r="C752" s="319"/>
      <c r="M752" s="428"/>
      <c r="N752" s="1"/>
    </row>
    <row r="753" spans="1:14" ht="33" customHeight="1" x14ac:dyDescent="0.2">
      <c r="A753" s="1"/>
      <c r="B753" s="1"/>
      <c r="C753" s="319"/>
      <c r="M753" s="428"/>
      <c r="N753" s="1"/>
    </row>
    <row r="754" spans="1:14" ht="33" customHeight="1" x14ac:dyDescent="0.2">
      <c r="A754" s="1"/>
      <c r="B754" s="1"/>
      <c r="C754" s="319"/>
      <c r="M754" s="428"/>
      <c r="N754" s="1"/>
    </row>
    <row r="755" spans="1:14" ht="33" customHeight="1" x14ac:dyDescent="0.2">
      <c r="A755" s="1"/>
      <c r="B755" s="1"/>
      <c r="C755" s="319"/>
      <c r="M755" s="428"/>
      <c r="N755" s="1"/>
    </row>
    <row r="756" spans="1:14" ht="33" customHeight="1" x14ac:dyDescent="0.2">
      <c r="A756" s="1"/>
      <c r="B756" s="1"/>
      <c r="C756" s="319"/>
      <c r="M756" s="428"/>
      <c r="N756" s="1"/>
    </row>
    <row r="757" spans="1:14" ht="33" customHeight="1" x14ac:dyDescent="0.2">
      <c r="A757" s="1"/>
      <c r="B757" s="1"/>
      <c r="C757" s="319"/>
      <c r="M757" s="428"/>
      <c r="N757" s="1"/>
    </row>
    <row r="758" spans="1:14" ht="33" customHeight="1" x14ac:dyDescent="0.2">
      <c r="A758" s="1"/>
      <c r="B758" s="1"/>
      <c r="C758" s="319"/>
      <c r="M758" s="428"/>
      <c r="N758" s="1"/>
    </row>
    <row r="759" spans="1:14" ht="33" customHeight="1" x14ac:dyDescent="0.2">
      <c r="A759" s="1"/>
      <c r="B759" s="1"/>
      <c r="C759" s="319"/>
      <c r="M759" s="428"/>
      <c r="N759" s="1"/>
    </row>
    <row r="760" spans="1:14" ht="33" customHeight="1" x14ac:dyDescent="0.2">
      <c r="A760" s="1"/>
      <c r="B760" s="1"/>
      <c r="C760" s="319"/>
      <c r="M760" s="428"/>
      <c r="N760" s="1"/>
    </row>
    <row r="761" spans="1:14" ht="33" customHeight="1" x14ac:dyDescent="0.2">
      <c r="A761" s="1"/>
      <c r="B761" s="1"/>
      <c r="C761" s="319"/>
      <c r="M761" s="428"/>
      <c r="N761" s="1"/>
    </row>
    <row r="762" spans="1:14" ht="33" customHeight="1" x14ac:dyDescent="0.2">
      <c r="A762" s="1"/>
      <c r="B762" s="1"/>
      <c r="C762" s="319"/>
      <c r="M762" s="428"/>
      <c r="N762" s="1"/>
    </row>
    <row r="763" spans="1:14" ht="33" customHeight="1" x14ac:dyDescent="0.2">
      <c r="A763" s="1"/>
      <c r="B763" s="1"/>
      <c r="C763" s="319"/>
      <c r="M763" s="428"/>
      <c r="N763" s="1"/>
    </row>
    <row r="764" spans="1:14" ht="33" customHeight="1" x14ac:dyDescent="0.2">
      <c r="A764" s="1"/>
      <c r="B764" s="1"/>
      <c r="C764" s="319"/>
      <c r="M764" s="428"/>
      <c r="N764" s="1"/>
    </row>
    <row r="765" spans="1:14" ht="33" customHeight="1" x14ac:dyDescent="0.2">
      <c r="A765" s="1"/>
      <c r="B765" s="1"/>
      <c r="C765" s="319"/>
      <c r="M765" s="428"/>
      <c r="N765" s="1"/>
    </row>
    <row r="766" spans="1:14" ht="33" customHeight="1" x14ac:dyDescent="0.2">
      <c r="A766" s="1"/>
      <c r="B766" s="1"/>
      <c r="C766" s="319"/>
      <c r="M766" s="428"/>
      <c r="N766" s="1"/>
    </row>
    <row r="767" spans="1:14" ht="33" customHeight="1" x14ac:dyDescent="0.2">
      <c r="A767" s="1"/>
      <c r="B767" s="1"/>
      <c r="C767" s="319"/>
      <c r="M767" s="428"/>
      <c r="N767" s="1"/>
    </row>
    <row r="768" spans="1:14" ht="33" customHeight="1" x14ac:dyDescent="0.2">
      <c r="A768" s="1"/>
      <c r="B768" s="1"/>
      <c r="C768" s="319"/>
      <c r="M768" s="428"/>
      <c r="N768" s="1"/>
    </row>
    <row r="769" spans="1:14" ht="33" customHeight="1" x14ac:dyDescent="0.2">
      <c r="A769" s="1"/>
      <c r="B769" s="1"/>
      <c r="C769" s="319"/>
      <c r="M769" s="428"/>
      <c r="N769" s="1"/>
    </row>
    <row r="770" spans="1:14" ht="33" customHeight="1" x14ac:dyDescent="0.2">
      <c r="A770" s="1"/>
      <c r="B770" s="1"/>
      <c r="C770" s="319"/>
      <c r="M770" s="428"/>
      <c r="N770" s="1"/>
    </row>
    <row r="771" spans="1:14" ht="33" customHeight="1" x14ac:dyDescent="0.2">
      <c r="A771" s="1"/>
      <c r="B771" s="1"/>
      <c r="C771" s="319"/>
      <c r="M771" s="428"/>
      <c r="N771" s="1"/>
    </row>
    <row r="772" spans="1:14" ht="33" customHeight="1" x14ac:dyDescent="0.2">
      <c r="A772" s="1"/>
      <c r="B772" s="1"/>
      <c r="C772" s="319"/>
      <c r="M772" s="428"/>
      <c r="N772" s="1"/>
    </row>
    <row r="773" spans="1:14" ht="33" customHeight="1" x14ac:dyDescent="0.2">
      <c r="A773" s="1"/>
      <c r="B773" s="1"/>
      <c r="C773" s="319"/>
      <c r="M773" s="428"/>
      <c r="N773" s="1"/>
    </row>
    <row r="774" spans="1:14" ht="33" customHeight="1" x14ac:dyDescent="0.2">
      <c r="A774" s="1"/>
      <c r="B774" s="1"/>
      <c r="C774" s="319"/>
      <c r="M774" s="428"/>
      <c r="N774" s="1"/>
    </row>
    <row r="775" spans="1:14" ht="33" customHeight="1" x14ac:dyDescent="0.2">
      <c r="A775" s="1"/>
      <c r="B775" s="1"/>
      <c r="C775" s="319"/>
      <c r="M775" s="428"/>
      <c r="N775" s="1"/>
    </row>
    <row r="776" spans="1:14" ht="33" customHeight="1" x14ac:dyDescent="0.2">
      <c r="A776" s="1"/>
      <c r="B776" s="1"/>
      <c r="C776" s="319"/>
      <c r="M776" s="428"/>
      <c r="N776" s="1"/>
    </row>
    <row r="777" spans="1:14" ht="33" customHeight="1" x14ac:dyDescent="0.2">
      <c r="A777" s="1"/>
      <c r="B777" s="1"/>
      <c r="C777" s="319"/>
      <c r="M777" s="428"/>
      <c r="N777" s="1"/>
    </row>
    <row r="778" spans="1:14" ht="33" customHeight="1" x14ac:dyDescent="0.2">
      <c r="A778" s="1"/>
      <c r="B778" s="1"/>
      <c r="C778" s="319"/>
      <c r="M778" s="428"/>
      <c r="N778" s="1"/>
    </row>
    <row r="779" spans="1:14" ht="33" customHeight="1" x14ac:dyDescent="0.2">
      <c r="A779" s="1"/>
      <c r="B779" s="1"/>
      <c r="C779" s="319"/>
      <c r="M779" s="428"/>
      <c r="N779" s="1"/>
    </row>
    <row r="780" spans="1:14" ht="33" customHeight="1" x14ac:dyDescent="0.2">
      <c r="A780" s="1"/>
      <c r="B780" s="1"/>
      <c r="C780" s="319"/>
      <c r="M780" s="428"/>
      <c r="N780" s="1"/>
    </row>
    <row r="781" spans="1:14" ht="33" customHeight="1" x14ac:dyDescent="0.2">
      <c r="A781" s="1"/>
      <c r="B781" s="1"/>
      <c r="C781" s="319"/>
      <c r="M781" s="428"/>
      <c r="N781" s="1"/>
    </row>
    <row r="782" spans="1:14" ht="33" customHeight="1" x14ac:dyDescent="0.2">
      <c r="A782" s="1"/>
      <c r="B782" s="1"/>
      <c r="C782" s="319"/>
      <c r="M782" s="428"/>
      <c r="N782" s="1"/>
    </row>
    <row r="783" spans="1:14" ht="33" customHeight="1" x14ac:dyDescent="0.2">
      <c r="A783" s="1"/>
      <c r="B783" s="1"/>
      <c r="C783" s="319"/>
      <c r="M783" s="428"/>
      <c r="N783" s="1"/>
    </row>
    <row r="784" spans="1:14" ht="33" customHeight="1" x14ac:dyDescent="0.2">
      <c r="A784" s="1"/>
      <c r="B784" s="1"/>
      <c r="C784" s="319"/>
      <c r="M784" s="428"/>
      <c r="N784" s="1"/>
    </row>
    <row r="785" spans="1:14" ht="33" customHeight="1" x14ac:dyDescent="0.2">
      <c r="A785" s="1"/>
      <c r="B785" s="1"/>
      <c r="C785" s="319"/>
      <c r="M785" s="428"/>
      <c r="N785" s="1"/>
    </row>
    <row r="786" spans="1:14" ht="33" customHeight="1" x14ac:dyDescent="0.2">
      <c r="A786" s="1"/>
      <c r="B786" s="1"/>
      <c r="C786" s="319"/>
      <c r="M786" s="428"/>
      <c r="N786" s="1"/>
    </row>
    <row r="787" spans="1:14" ht="33" customHeight="1" x14ac:dyDescent="0.2">
      <c r="A787" s="1"/>
      <c r="B787" s="1"/>
      <c r="C787" s="319"/>
      <c r="M787" s="428"/>
      <c r="N787" s="1"/>
    </row>
    <row r="788" spans="1:14" ht="33" customHeight="1" x14ac:dyDescent="0.2">
      <c r="A788" s="1"/>
      <c r="B788" s="1"/>
      <c r="C788" s="319"/>
      <c r="M788" s="428"/>
      <c r="N788" s="1"/>
    </row>
    <row r="789" spans="1:14" ht="33" customHeight="1" x14ac:dyDescent="0.2">
      <c r="A789" s="1"/>
      <c r="B789" s="1"/>
      <c r="C789" s="319"/>
      <c r="M789" s="428"/>
      <c r="N789" s="1"/>
    </row>
    <row r="790" spans="1:14" ht="33" customHeight="1" x14ac:dyDescent="0.2">
      <c r="A790" s="1"/>
      <c r="B790" s="1"/>
      <c r="C790" s="319"/>
      <c r="M790" s="428"/>
      <c r="N790" s="1"/>
    </row>
    <row r="791" spans="1:14" ht="33" customHeight="1" x14ac:dyDescent="0.2">
      <c r="A791" s="1"/>
      <c r="B791" s="1"/>
      <c r="C791" s="319"/>
      <c r="M791" s="428"/>
      <c r="N791" s="1"/>
    </row>
    <row r="792" spans="1:14" ht="33" customHeight="1" x14ac:dyDescent="0.2">
      <c r="A792" s="1"/>
      <c r="B792" s="1"/>
      <c r="C792" s="319"/>
      <c r="M792" s="428"/>
      <c r="N792" s="1"/>
    </row>
    <row r="793" spans="1:14" ht="33" customHeight="1" x14ac:dyDescent="0.2">
      <c r="A793" s="1"/>
      <c r="B793" s="1"/>
      <c r="C793" s="319"/>
      <c r="M793" s="428"/>
      <c r="N793" s="1"/>
    </row>
    <row r="794" spans="1:14" ht="33" customHeight="1" x14ac:dyDescent="0.2">
      <c r="A794" s="1"/>
      <c r="B794" s="1"/>
      <c r="C794" s="319"/>
      <c r="M794" s="428"/>
      <c r="N794" s="1"/>
    </row>
    <row r="795" spans="1:14" ht="33" customHeight="1" x14ac:dyDescent="0.2">
      <c r="A795" s="1"/>
      <c r="B795" s="1"/>
      <c r="C795" s="319"/>
      <c r="M795" s="428"/>
      <c r="N795" s="1"/>
    </row>
    <row r="796" spans="1:14" ht="33" customHeight="1" x14ac:dyDescent="0.2">
      <c r="A796" s="1"/>
      <c r="B796" s="1"/>
      <c r="C796" s="319"/>
      <c r="M796" s="428"/>
      <c r="N796" s="1"/>
    </row>
    <row r="797" spans="1:14" ht="33" customHeight="1" x14ac:dyDescent="0.2">
      <c r="A797" s="1"/>
      <c r="B797" s="1"/>
      <c r="C797" s="319"/>
      <c r="M797" s="428"/>
      <c r="N797" s="1"/>
    </row>
    <row r="798" spans="1:14" ht="33" customHeight="1" x14ac:dyDescent="0.2">
      <c r="A798" s="1"/>
      <c r="B798" s="1"/>
      <c r="C798" s="319"/>
      <c r="M798" s="428"/>
      <c r="N798" s="1"/>
    </row>
    <row r="799" spans="1:14" ht="33" customHeight="1" x14ac:dyDescent="0.2">
      <c r="A799" s="1"/>
      <c r="B799" s="1"/>
      <c r="C799" s="319"/>
      <c r="M799" s="428"/>
      <c r="N799" s="1"/>
    </row>
    <row r="800" spans="1:14" ht="33" customHeight="1" x14ac:dyDescent="0.2">
      <c r="A800" s="1"/>
      <c r="B800" s="1"/>
      <c r="C800" s="319"/>
      <c r="M800" s="428"/>
      <c r="N800" s="1"/>
    </row>
    <row r="801" spans="1:14" ht="33" customHeight="1" x14ac:dyDescent="0.2">
      <c r="A801" s="1"/>
      <c r="B801" s="1"/>
      <c r="C801" s="319"/>
      <c r="M801" s="428"/>
      <c r="N801" s="1"/>
    </row>
    <row r="802" spans="1:14" ht="33" customHeight="1" x14ac:dyDescent="0.2">
      <c r="A802" s="1"/>
      <c r="B802" s="1"/>
      <c r="C802" s="319"/>
      <c r="M802" s="428"/>
      <c r="N802" s="1"/>
    </row>
    <row r="803" spans="1:14" ht="33" customHeight="1" x14ac:dyDescent="0.2">
      <c r="A803" s="1"/>
      <c r="B803" s="1"/>
      <c r="C803" s="319"/>
      <c r="M803" s="428"/>
      <c r="N803" s="1"/>
    </row>
    <row r="804" spans="1:14" ht="33" customHeight="1" x14ac:dyDescent="0.2">
      <c r="A804" s="1"/>
      <c r="B804" s="1"/>
      <c r="C804" s="319"/>
      <c r="M804" s="428"/>
      <c r="N804" s="1"/>
    </row>
    <row r="805" spans="1:14" ht="33" customHeight="1" x14ac:dyDescent="0.2">
      <c r="A805" s="1"/>
      <c r="B805" s="1"/>
      <c r="C805" s="319"/>
      <c r="M805" s="428"/>
      <c r="N805" s="1"/>
    </row>
    <row r="806" spans="1:14" ht="33" customHeight="1" x14ac:dyDescent="0.2">
      <c r="A806" s="1"/>
      <c r="B806" s="1"/>
      <c r="C806" s="319"/>
      <c r="M806" s="428"/>
      <c r="N806" s="1"/>
    </row>
    <row r="807" spans="1:14" ht="33" customHeight="1" x14ac:dyDescent="0.2">
      <c r="A807" s="1"/>
      <c r="B807" s="1"/>
      <c r="C807" s="319"/>
      <c r="M807" s="428"/>
      <c r="N807" s="1"/>
    </row>
    <row r="808" spans="1:14" ht="33" customHeight="1" x14ac:dyDescent="0.2">
      <c r="A808" s="1"/>
      <c r="B808" s="1"/>
      <c r="C808" s="319"/>
      <c r="M808" s="428"/>
      <c r="N808" s="1"/>
    </row>
    <row r="809" spans="1:14" ht="33" customHeight="1" x14ac:dyDescent="0.2">
      <c r="A809" s="1"/>
      <c r="B809" s="1"/>
      <c r="C809" s="319"/>
      <c r="M809" s="428"/>
      <c r="N809" s="1"/>
    </row>
    <row r="810" spans="1:14" ht="33" customHeight="1" x14ac:dyDescent="0.2">
      <c r="A810" s="1"/>
      <c r="B810" s="1"/>
      <c r="C810" s="319"/>
      <c r="M810" s="428"/>
      <c r="N810" s="1"/>
    </row>
    <row r="811" spans="1:14" ht="33" customHeight="1" x14ac:dyDescent="0.2">
      <c r="A811" s="1"/>
      <c r="B811" s="1"/>
      <c r="C811" s="319"/>
      <c r="M811" s="428"/>
      <c r="N811" s="1"/>
    </row>
    <row r="812" spans="1:14" ht="33" customHeight="1" x14ac:dyDescent="0.2">
      <c r="A812" s="1"/>
      <c r="B812" s="1"/>
      <c r="C812" s="319"/>
      <c r="M812" s="428"/>
      <c r="N812" s="1"/>
    </row>
    <row r="813" spans="1:14" ht="33" customHeight="1" x14ac:dyDescent="0.2">
      <c r="A813" s="1"/>
      <c r="B813" s="1"/>
      <c r="C813" s="319"/>
      <c r="M813" s="428"/>
      <c r="N813" s="1"/>
    </row>
    <row r="814" spans="1:14" ht="33" customHeight="1" x14ac:dyDescent="0.2">
      <c r="A814" s="1"/>
      <c r="B814" s="1"/>
      <c r="C814" s="319"/>
      <c r="M814" s="428"/>
      <c r="N814" s="1"/>
    </row>
    <row r="815" spans="1:14" ht="33" customHeight="1" x14ac:dyDescent="0.2">
      <c r="A815" s="1"/>
      <c r="B815" s="1"/>
      <c r="C815" s="319"/>
      <c r="M815" s="428"/>
      <c r="N815" s="1"/>
    </row>
    <row r="816" spans="1:14" ht="33" customHeight="1" x14ac:dyDescent="0.2">
      <c r="A816" s="1"/>
      <c r="B816" s="1"/>
      <c r="C816" s="319"/>
      <c r="M816" s="428"/>
      <c r="N816" s="1"/>
    </row>
    <row r="817" spans="1:14" ht="33" customHeight="1" x14ac:dyDescent="0.2">
      <c r="A817" s="1"/>
      <c r="B817" s="1"/>
      <c r="C817" s="319"/>
      <c r="M817" s="428"/>
      <c r="N817" s="1"/>
    </row>
    <row r="818" spans="1:14" ht="33" customHeight="1" x14ac:dyDescent="0.2">
      <c r="A818" s="1"/>
      <c r="B818" s="1"/>
      <c r="C818" s="319"/>
      <c r="M818" s="428"/>
      <c r="N818" s="1"/>
    </row>
    <row r="819" spans="1:14" ht="33" customHeight="1" x14ac:dyDescent="0.2">
      <c r="A819" s="1"/>
      <c r="B819" s="1"/>
      <c r="C819" s="319"/>
      <c r="M819" s="428"/>
      <c r="N819" s="1"/>
    </row>
    <row r="820" spans="1:14" ht="33" customHeight="1" x14ac:dyDescent="0.2">
      <c r="A820" s="1"/>
      <c r="B820" s="1"/>
      <c r="C820" s="319"/>
      <c r="M820" s="428"/>
      <c r="N820" s="1"/>
    </row>
    <row r="821" spans="1:14" ht="33" customHeight="1" x14ac:dyDescent="0.2">
      <c r="A821" s="1"/>
      <c r="B821" s="1"/>
      <c r="C821" s="319"/>
      <c r="M821" s="428"/>
      <c r="N821" s="1"/>
    </row>
    <row r="822" spans="1:14" ht="33" customHeight="1" x14ac:dyDescent="0.2">
      <c r="A822" s="1"/>
      <c r="B822" s="1"/>
      <c r="C822" s="319"/>
      <c r="M822" s="428"/>
      <c r="N822" s="1"/>
    </row>
    <row r="823" spans="1:14" ht="33" customHeight="1" x14ac:dyDescent="0.2">
      <c r="A823" s="1"/>
      <c r="B823" s="1"/>
      <c r="C823" s="319"/>
      <c r="M823" s="428"/>
      <c r="N823" s="1"/>
    </row>
    <row r="824" spans="1:14" ht="33" customHeight="1" x14ac:dyDescent="0.2">
      <c r="A824" s="1"/>
      <c r="B824" s="1"/>
      <c r="C824" s="319"/>
      <c r="M824" s="428"/>
      <c r="N824" s="1"/>
    </row>
    <row r="825" spans="1:14" ht="33" customHeight="1" x14ac:dyDescent="0.2">
      <c r="A825" s="1"/>
      <c r="B825" s="1"/>
      <c r="C825" s="319"/>
      <c r="M825" s="428"/>
      <c r="N825" s="1"/>
    </row>
    <row r="826" spans="1:14" ht="33" customHeight="1" x14ac:dyDescent="0.2">
      <c r="A826" s="1"/>
      <c r="B826" s="1"/>
      <c r="C826" s="319"/>
      <c r="M826" s="428"/>
      <c r="N826" s="1"/>
    </row>
    <row r="827" spans="1:14" ht="33" customHeight="1" x14ac:dyDescent="0.2">
      <c r="A827" s="1"/>
      <c r="B827" s="1"/>
      <c r="C827" s="319"/>
      <c r="M827" s="428"/>
      <c r="N827" s="1"/>
    </row>
    <row r="828" spans="1:14" ht="33" customHeight="1" x14ac:dyDescent="0.2">
      <c r="A828" s="1"/>
      <c r="B828" s="1"/>
      <c r="C828" s="319"/>
      <c r="M828" s="428"/>
      <c r="N828" s="1"/>
    </row>
    <row r="829" spans="1:14" ht="33" customHeight="1" x14ac:dyDescent="0.2">
      <c r="A829" s="1"/>
      <c r="B829" s="1"/>
      <c r="C829" s="319"/>
      <c r="M829" s="428"/>
      <c r="N829" s="1"/>
    </row>
    <row r="830" spans="1:14" ht="33" customHeight="1" x14ac:dyDescent="0.2">
      <c r="A830" s="1"/>
      <c r="B830" s="1"/>
      <c r="C830" s="319"/>
      <c r="M830" s="428"/>
      <c r="N830" s="1"/>
    </row>
    <row r="831" spans="1:14" ht="33" customHeight="1" x14ac:dyDescent="0.2">
      <c r="A831" s="1"/>
      <c r="B831" s="1"/>
      <c r="C831" s="319"/>
      <c r="M831" s="428"/>
      <c r="N831" s="1"/>
    </row>
    <row r="832" spans="1:14" ht="33" customHeight="1" x14ac:dyDescent="0.2">
      <c r="A832" s="1"/>
      <c r="B832" s="1"/>
      <c r="C832" s="319"/>
      <c r="M832" s="428"/>
      <c r="N832" s="1"/>
    </row>
    <row r="833" spans="1:14" ht="33" customHeight="1" x14ac:dyDescent="0.2">
      <c r="A833" s="1"/>
      <c r="B833" s="1"/>
      <c r="C833" s="319"/>
      <c r="M833" s="428"/>
      <c r="N833" s="1"/>
    </row>
    <row r="834" spans="1:14" ht="33" customHeight="1" x14ac:dyDescent="0.2">
      <c r="A834" s="1"/>
      <c r="B834" s="1"/>
      <c r="C834" s="319"/>
      <c r="M834" s="428"/>
      <c r="N834" s="1"/>
    </row>
    <row r="835" spans="1:14" ht="33" customHeight="1" x14ac:dyDescent="0.2">
      <c r="A835" s="1"/>
      <c r="B835" s="1"/>
      <c r="C835" s="319"/>
      <c r="M835" s="428"/>
      <c r="N835" s="1"/>
    </row>
    <row r="836" spans="1:14" ht="33" customHeight="1" x14ac:dyDescent="0.2">
      <c r="A836" s="1"/>
      <c r="B836" s="1"/>
      <c r="C836" s="319"/>
      <c r="M836" s="428"/>
      <c r="N836" s="1"/>
    </row>
    <row r="837" spans="1:14" ht="33" customHeight="1" x14ac:dyDescent="0.2">
      <c r="A837" s="1"/>
      <c r="B837" s="1"/>
      <c r="C837" s="319"/>
      <c r="M837" s="428"/>
      <c r="N837" s="1"/>
    </row>
    <row r="838" spans="1:14" ht="33" customHeight="1" x14ac:dyDescent="0.2">
      <c r="A838" s="1"/>
      <c r="B838" s="1"/>
      <c r="C838" s="319"/>
      <c r="M838" s="428"/>
      <c r="N838" s="1"/>
    </row>
    <row r="839" spans="1:14" ht="33" customHeight="1" x14ac:dyDescent="0.2">
      <c r="A839" s="1"/>
      <c r="B839" s="1"/>
      <c r="C839" s="319"/>
      <c r="M839" s="428"/>
      <c r="N839" s="1"/>
    </row>
    <row r="840" spans="1:14" ht="33" customHeight="1" x14ac:dyDescent="0.2">
      <c r="A840" s="1"/>
      <c r="B840" s="1"/>
      <c r="C840" s="319"/>
      <c r="M840" s="428"/>
      <c r="N840" s="1"/>
    </row>
    <row r="841" spans="1:14" ht="33" customHeight="1" x14ac:dyDescent="0.2">
      <c r="A841" s="1"/>
      <c r="B841" s="1"/>
      <c r="C841" s="319"/>
      <c r="M841" s="428"/>
      <c r="N841" s="1"/>
    </row>
    <row r="842" spans="1:14" ht="33" customHeight="1" x14ac:dyDescent="0.2">
      <c r="A842" s="1"/>
      <c r="B842" s="1"/>
      <c r="C842" s="319"/>
      <c r="M842" s="428"/>
      <c r="N842" s="1"/>
    </row>
    <row r="843" spans="1:14" ht="33" customHeight="1" x14ac:dyDescent="0.2">
      <c r="A843" s="1"/>
      <c r="B843" s="1"/>
      <c r="C843" s="319"/>
      <c r="M843" s="428"/>
      <c r="N843" s="1"/>
    </row>
    <row r="844" spans="1:14" ht="33" customHeight="1" x14ac:dyDescent="0.2">
      <c r="A844" s="1"/>
      <c r="B844" s="1"/>
      <c r="C844" s="319"/>
      <c r="M844" s="428"/>
      <c r="N844" s="1"/>
    </row>
    <row r="845" spans="1:14" ht="33" customHeight="1" x14ac:dyDescent="0.2">
      <c r="A845" s="1"/>
      <c r="B845" s="1"/>
      <c r="C845" s="319"/>
      <c r="M845" s="428"/>
      <c r="N845" s="1"/>
    </row>
    <row r="846" spans="1:14" ht="33" customHeight="1" x14ac:dyDescent="0.2">
      <c r="A846" s="1"/>
      <c r="B846" s="1"/>
      <c r="C846" s="319"/>
      <c r="M846" s="428"/>
      <c r="N846" s="1"/>
    </row>
    <row r="847" spans="1:14" ht="33" customHeight="1" x14ac:dyDescent="0.2">
      <c r="A847" s="1"/>
      <c r="B847" s="1"/>
      <c r="C847" s="319"/>
      <c r="M847" s="428"/>
      <c r="N847" s="1"/>
    </row>
    <row r="848" spans="1:14" ht="33" customHeight="1" x14ac:dyDescent="0.2">
      <c r="A848" s="1"/>
      <c r="B848" s="1"/>
      <c r="C848" s="319"/>
      <c r="M848" s="428"/>
      <c r="N848" s="1"/>
    </row>
    <row r="849" spans="1:14" ht="33" customHeight="1" x14ac:dyDescent="0.2">
      <c r="A849" s="1"/>
      <c r="B849" s="1"/>
      <c r="C849" s="319"/>
      <c r="M849" s="428"/>
      <c r="N849" s="1"/>
    </row>
    <row r="850" spans="1:14" ht="33" customHeight="1" x14ac:dyDescent="0.2">
      <c r="A850" s="1"/>
      <c r="B850" s="1"/>
      <c r="C850" s="319"/>
      <c r="M850" s="428"/>
      <c r="N850" s="1"/>
    </row>
    <row r="851" spans="1:14" ht="33" customHeight="1" x14ac:dyDescent="0.2">
      <c r="A851" s="1"/>
      <c r="B851" s="1"/>
      <c r="C851" s="319"/>
      <c r="M851" s="428"/>
      <c r="N851" s="1"/>
    </row>
    <row r="852" spans="1:14" ht="33" customHeight="1" x14ac:dyDescent="0.2">
      <c r="A852" s="1"/>
      <c r="B852" s="1"/>
      <c r="C852" s="319"/>
      <c r="M852" s="428"/>
      <c r="N852" s="1"/>
    </row>
    <row r="853" spans="1:14" ht="33" customHeight="1" x14ac:dyDescent="0.2">
      <c r="A853" s="1"/>
      <c r="B853" s="1"/>
      <c r="C853" s="319"/>
      <c r="M853" s="428"/>
      <c r="N853" s="1"/>
    </row>
    <row r="854" spans="1:14" ht="33" customHeight="1" x14ac:dyDescent="0.2">
      <c r="A854" s="1"/>
      <c r="B854" s="1"/>
      <c r="C854" s="319"/>
      <c r="M854" s="428"/>
      <c r="N854" s="1"/>
    </row>
    <row r="855" spans="1:14" ht="33" customHeight="1" x14ac:dyDescent="0.2">
      <c r="A855" s="1"/>
      <c r="B855" s="1"/>
      <c r="C855" s="319"/>
      <c r="M855" s="428"/>
      <c r="N855" s="1"/>
    </row>
    <row r="856" spans="1:14" ht="33" customHeight="1" x14ac:dyDescent="0.2">
      <c r="A856" s="1"/>
      <c r="B856" s="1"/>
      <c r="C856" s="319"/>
      <c r="M856" s="428"/>
      <c r="N856" s="1"/>
    </row>
    <row r="857" spans="1:14" ht="33" customHeight="1" x14ac:dyDescent="0.2">
      <c r="A857" s="1"/>
      <c r="B857" s="1"/>
      <c r="C857" s="319"/>
      <c r="M857" s="428"/>
      <c r="N857" s="1"/>
    </row>
    <row r="858" spans="1:14" ht="33" customHeight="1" x14ac:dyDescent="0.2">
      <c r="A858" s="1"/>
      <c r="B858" s="1"/>
      <c r="C858" s="319"/>
      <c r="M858" s="428"/>
      <c r="N858" s="1"/>
    </row>
    <row r="859" spans="1:14" ht="33" customHeight="1" x14ac:dyDescent="0.2">
      <c r="A859" s="1"/>
      <c r="B859" s="1"/>
      <c r="C859" s="319"/>
      <c r="M859" s="428"/>
      <c r="N859" s="1"/>
    </row>
    <row r="860" spans="1:14" ht="33" customHeight="1" x14ac:dyDescent="0.2">
      <c r="A860" s="1"/>
      <c r="B860" s="1"/>
      <c r="C860" s="319"/>
      <c r="M860" s="428"/>
      <c r="N860" s="1"/>
    </row>
    <row r="861" spans="1:14" ht="33" customHeight="1" x14ac:dyDescent="0.2">
      <c r="A861" s="1"/>
      <c r="B861" s="1"/>
      <c r="C861" s="319"/>
      <c r="M861" s="428"/>
      <c r="N861" s="1"/>
    </row>
    <row r="862" spans="1:14" ht="33" customHeight="1" x14ac:dyDescent="0.2">
      <c r="A862" s="1"/>
      <c r="B862" s="1"/>
      <c r="C862" s="319"/>
      <c r="M862" s="428"/>
      <c r="N862" s="1"/>
    </row>
    <row r="863" spans="1:14" ht="33" customHeight="1" x14ac:dyDescent="0.2">
      <c r="A863" s="1"/>
      <c r="B863" s="1"/>
      <c r="C863" s="319"/>
      <c r="M863" s="428"/>
      <c r="N863" s="1"/>
    </row>
    <row r="864" spans="1:14" ht="33" customHeight="1" x14ac:dyDescent="0.2">
      <c r="A864" s="1"/>
      <c r="B864" s="1"/>
      <c r="C864" s="319"/>
      <c r="M864" s="428"/>
      <c r="N864" s="1"/>
    </row>
    <row r="865" spans="1:14" ht="33" customHeight="1" x14ac:dyDescent="0.2">
      <c r="A865" s="1"/>
      <c r="B865" s="1"/>
      <c r="C865" s="319"/>
      <c r="M865" s="428"/>
      <c r="N865" s="1"/>
    </row>
    <row r="866" spans="1:14" ht="33" customHeight="1" x14ac:dyDescent="0.2">
      <c r="A866" s="1"/>
      <c r="B866" s="1"/>
      <c r="C866" s="319"/>
      <c r="M866" s="428"/>
      <c r="N866" s="1"/>
    </row>
    <row r="867" spans="1:14" ht="33" customHeight="1" x14ac:dyDescent="0.2">
      <c r="A867" s="1"/>
      <c r="B867" s="1"/>
      <c r="C867" s="319"/>
      <c r="M867" s="428"/>
      <c r="N867" s="1"/>
    </row>
    <row r="868" spans="1:14" ht="33" customHeight="1" x14ac:dyDescent="0.2">
      <c r="A868" s="1"/>
      <c r="B868" s="1"/>
      <c r="C868" s="319"/>
      <c r="M868" s="428"/>
      <c r="N868" s="1"/>
    </row>
    <row r="869" spans="1:14" ht="33" customHeight="1" x14ac:dyDescent="0.2">
      <c r="A869" s="1"/>
      <c r="B869" s="1"/>
      <c r="C869" s="319"/>
      <c r="M869" s="428"/>
      <c r="N869" s="1"/>
    </row>
    <row r="870" spans="1:14" ht="33" customHeight="1" x14ac:dyDescent="0.2">
      <c r="A870" s="1"/>
      <c r="B870" s="1"/>
      <c r="C870" s="319"/>
      <c r="M870" s="428"/>
      <c r="N870" s="1"/>
    </row>
    <row r="871" spans="1:14" ht="33" customHeight="1" x14ac:dyDescent="0.2">
      <c r="A871" s="1"/>
      <c r="B871" s="1"/>
      <c r="C871" s="319"/>
      <c r="M871" s="428"/>
      <c r="N871" s="1"/>
    </row>
    <row r="872" spans="1:14" ht="33" customHeight="1" x14ac:dyDescent="0.2">
      <c r="A872" s="1"/>
      <c r="B872" s="1"/>
      <c r="C872" s="319"/>
      <c r="M872" s="428"/>
      <c r="N872" s="1"/>
    </row>
    <row r="873" spans="1:14" ht="33" customHeight="1" x14ac:dyDescent="0.2">
      <c r="A873" s="1"/>
      <c r="B873" s="1"/>
      <c r="C873" s="319"/>
      <c r="M873" s="428"/>
      <c r="N873" s="1"/>
    </row>
    <row r="874" spans="1:14" ht="33" customHeight="1" x14ac:dyDescent="0.2">
      <c r="A874" s="1"/>
      <c r="B874" s="1"/>
      <c r="C874" s="319"/>
      <c r="M874" s="428"/>
      <c r="N874" s="1"/>
    </row>
    <row r="875" spans="1:14" ht="33" customHeight="1" x14ac:dyDescent="0.2">
      <c r="A875" s="1"/>
      <c r="B875" s="1"/>
      <c r="C875" s="319"/>
      <c r="M875" s="428"/>
      <c r="N875" s="1"/>
    </row>
    <row r="876" spans="1:14" ht="33" customHeight="1" x14ac:dyDescent="0.2">
      <c r="A876" s="1"/>
      <c r="B876" s="1"/>
      <c r="C876" s="319"/>
      <c r="M876" s="428"/>
      <c r="N876" s="1"/>
    </row>
    <row r="877" spans="1:14" ht="33" customHeight="1" x14ac:dyDescent="0.2">
      <c r="A877" s="1"/>
      <c r="B877" s="1"/>
      <c r="C877" s="319"/>
      <c r="M877" s="428"/>
      <c r="N877" s="1"/>
    </row>
    <row r="878" spans="1:14" ht="33" customHeight="1" x14ac:dyDescent="0.2">
      <c r="A878" s="1"/>
      <c r="B878" s="1"/>
      <c r="C878" s="319"/>
      <c r="M878" s="428"/>
      <c r="N878" s="1"/>
    </row>
    <row r="879" spans="1:14" ht="33" customHeight="1" x14ac:dyDescent="0.2">
      <c r="A879" s="1"/>
      <c r="B879" s="1"/>
      <c r="C879" s="319"/>
      <c r="M879" s="428"/>
      <c r="N879" s="1"/>
    </row>
    <row r="880" spans="1:14" ht="33" customHeight="1" x14ac:dyDescent="0.2">
      <c r="A880" s="1"/>
      <c r="B880" s="1"/>
      <c r="C880" s="319"/>
      <c r="M880" s="428"/>
      <c r="N880" s="1"/>
    </row>
    <row r="881" spans="1:14" ht="33" customHeight="1" x14ac:dyDescent="0.2">
      <c r="A881" s="1"/>
      <c r="B881" s="1"/>
      <c r="C881" s="319"/>
      <c r="M881" s="428"/>
      <c r="N881" s="1"/>
    </row>
    <row r="882" spans="1:14" ht="33" customHeight="1" x14ac:dyDescent="0.2">
      <c r="A882" s="1"/>
      <c r="B882" s="1"/>
      <c r="C882" s="319"/>
      <c r="M882" s="428"/>
      <c r="N882" s="1"/>
    </row>
    <row r="883" spans="1:14" ht="33" customHeight="1" x14ac:dyDescent="0.2">
      <c r="A883" s="1"/>
      <c r="B883" s="1"/>
      <c r="C883" s="319"/>
      <c r="M883" s="428"/>
      <c r="N883" s="1"/>
    </row>
    <row r="884" spans="1:14" ht="33" customHeight="1" x14ac:dyDescent="0.2">
      <c r="A884" s="1"/>
      <c r="B884" s="1"/>
      <c r="C884" s="319"/>
      <c r="M884" s="428"/>
      <c r="N884" s="1"/>
    </row>
    <row r="885" spans="1:14" ht="33" customHeight="1" x14ac:dyDescent="0.2">
      <c r="A885" s="1"/>
      <c r="B885" s="1"/>
      <c r="C885" s="319"/>
      <c r="M885" s="428"/>
      <c r="N885" s="1"/>
    </row>
    <row r="886" spans="1:14" ht="33" customHeight="1" x14ac:dyDescent="0.2">
      <c r="A886" s="1"/>
      <c r="B886" s="1"/>
      <c r="C886" s="319"/>
      <c r="M886" s="428"/>
      <c r="N886" s="1"/>
    </row>
    <row r="887" spans="1:14" ht="33" customHeight="1" x14ac:dyDescent="0.2">
      <c r="A887" s="1"/>
      <c r="B887" s="1"/>
      <c r="C887" s="319"/>
      <c r="M887" s="428"/>
      <c r="N887" s="1"/>
    </row>
    <row r="888" spans="1:14" ht="33" customHeight="1" x14ac:dyDescent="0.2">
      <c r="A888" s="1"/>
      <c r="B888" s="1"/>
      <c r="C888" s="319"/>
      <c r="M888" s="428"/>
      <c r="N888" s="1"/>
    </row>
    <row r="889" spans="1:14" ht="33" customHeight="1" x14ac:dyDescent="0.2">
      <c r="A889" s="1"/>
      <c r="B889" s="1"/>
      <c r="C889" s="319"/>
      <c r="M889" s="428"/>
      <c r="N889" s="1"/>
    </row>
    <row r="890" spans="1:14" ht="33" customHeight="1" x14ac:dyDescent="0.2">
      <c r="A890" s="1"/>
      <c r="B890" s="1"/>
      <c r="C890" s="319"/>
      <c r="M890" s="428"/>
      <c r="N890" s="1"/>
    </row>
    <row r="891" spans="1:14" ht="33" customHeight="1" x14ac:dyDescent="0.2">
      <c r="A891" s="1"/>
      <c r="B891" s="1"/>
      <c r="C891" s="319"/>
      <c r="M891" s="428"/>
      <c r="N891" s="1"/>
    </row>
    <row r="892" spans="1:14" ht="33" customHeight="1" x14ac:dyDescent="0.2">
      <c r="A892" s="1"/>
      <c r="B892" s="1"/>
      <c r="C892" s="319"/>
      <c r="M892" s="428"/>
      <c r="N892" s="1"/>
    </row>
    <row r="893" spans="1:14" ht="33" customHeight="1" x14ac:dyDescent="0.2">
      <c r="A893" s="1"/>
      <c r="B893" s="1"/>
      <c r="C893" s="319"/>
      <c r="M893" s="428"/>
      <c r="N893" s="1"/>
    </row>
    <row r="894" spans="1:14" ht="33" customHeight="1" x14ac:dyDescent="0.2">
      <c r="A894" s="1"/>
      <c r="B894" s="1"/>
      <c r="C894" s="319"/>
      <c r="M894" s="428"/>
      <c r="N894" s="1"/>
    </row>
    <row r="895" spans="1:14" ht="33" customHeight="1" x14ac:dyDescent="0.2">
      <c r="A895" s="1"/>
      <c r="B895" s="1"/>
      <c r="C895" s="319"/>
      <c r="M895" s="428"/>
      <c r="N895" s="1"/>
    </row>
    <row r="896" spans="1:14" ht="33" customHeight="1" x14ac:dyDescent="0.2">
      <c r="A896" s="1"/>
      <c r="B896" s="1"/>
      <c r="C896" s="319"/>
      <c r="M896" s="428"/>
      <c r="N896" s="1"/>
    </row>
    <row r="897" spans="1:14" ht="33" customHeight="1" x14ac:dyDescent="0.2">
      <c r="A897" s="1"/>
      <c r="B897" s="1"/>
      <c r="C897" s="319"/>
      <c r="M897" s="428"/>
      <c r="N897" s="1"/>
    </row>
    <row r="898" spans="1:14" ht="33" customHeight="1" x14ac:dyDescent="0.2">
      <c r="A898" s="1"/>
      <c r="B898" s="1"/>
      <c r="C898" s="319"/>
      <c r="M898" s="428"/>
      <c r="N898" s="1"/>
    </row>
    <row r="899" spans="1:14" ht="33" customHeight="1" x14ac:dyDescent="0.2">
      <c r="A899" s="1"/>
      <c r="B899" s="1"/>
      <c r="C899" s="319"/>
      <c r="M899" s="428"/>
      <c r="N899" s="1"/>
    </row>
    <row r="900" spans="1:14" ht="33" customHeight="1" x14ac:dyDescent="0.2">
      <c r="A900" s="1"/>
      <c r="B900" s="1"/>
      <c r="C900" s="319"/>
      <c r="M900" s="428"/>
      <c r="N900" s="1"/>
    </row>
    <row r="901" spans="1:14" ht="33" customHeight="1" x14ac:dyDescent="0.2">
      <c r="A901" s="1"/>
      <c r="B901" s="1"/>
      <c r="C901" s="319"/>
      <c r="M901" s="428"/>
      <c r="N901" s="1"/>
    </row>
    <row r="902" spans="1:14" ht="33" customHeight="1" x14ac:dyDescent="0.2">
      <c r="A902" s="1"/>
      <c r="B902" s="1"/>
      <c r="C902" s="319"/>
      <c r="M902" s="428"/>
      <c r="N902" s="1"/>
    </row>
    <row r="903" spans="1:14" ht="33" customHeight="1" x14ac:dyDescent="0.2">
      <c r="A903" s="1"/>
      <c r="B903" s="1"/>
      <c r="C903" s="319"/>
      <c r="M903" s="428"/>
      <c r="N903" s="1"/>
    </row>
    <row r="904" spans="1:14" ht="33" customHeight="1" x14ac:dyDescent="0.2">
      <c r="A904" s="1"/>
      <c r="B904" s="1"/>
      <c r="C904" s="319"/>
      <c r="M904" s="428"/>
      <c r="N904" s="1"/>
    </row>
    <row r="905" spans="1:14" ht="33" customHeight="1" x14ac:dyDescent="0.2">
      <c r="A905" s="1"/>
      <c r="B905" s="1"/>
      <c r="C905" s="319"/>
      <c r="M905" s="428"/>
      <c r="N905" s="1"/>
    </row>
    <row r="906" spans="1:14" ht="33" customHeight="1" x14ac:dyDescent="0.2">
      <c r="A906" s="1"/>
      <c r="B906" s="1"/>
      <c r="C906" s="319"/>
      <c r="M906" s="428"/>
      <c r="N906" s="1"/>
    </row>
    <row r="907" spans="1:14" ht="33" customHeight="1" x14ac:dyDescent="0.2">
      <c r="A907" s="1"/>
      <c r="B907" s="1"/>
      <c r="C907" s="319"/>
      <c r="M907" s="428"/>
      <c r="N907" s="1"/>
    </row>
    <row r="908" spans="1:14" ht="33" customHeight="1" x14ac:dyDescent="0.2">
      <c r="A908" s="1"/>
      <c r="B908" s="1"/>
      <c r="C908" s="319"/>
      <c r="M908" s="428"/>
      <c r="N908" s="1"/>
    </row>
    <row r="909" spans="1:14" ht="33" customHeight="1" x14ac:dyDescent="0.2">
      <c r="A909" s="1"/>
      <c r="B909" s="1"/>
      <c r="C909" s="319"/>
      <c r="M909" s="428"/>
      <c r="N909" s="1"/>
    </row>
    <row r="910" spans="1:14" ht="33" customHeight="1" x14ac:dyDescent="0.2">
      <c r="A910" s="1"/>
      <c r="B910" s="1"/>
      <c r="C910" s="319"/>
      <c r="M910" s="428"/>
      <c r="N910" s="1"/>
    </row>
    <row r="911" spans="1:14" ht="33" customHeight="1" x14ac:dyDescent="0.2">
      <c r="A911" s="1"/>
      <c r="B911" s="1"/>
      <c r="C911" s="319"/>
      <c r="M911" s="428"/>
      <c r="N911" s="1"/>
    </row>
    <row r="912" spans="1:14" ht="33" customHeight="1" x14ac:dyDescent="0.2">
      <c r="A912" s="1"/>
      <c r="B912" s="1"/>
      <c r="C912" s="319"/>
      <c r="M912" s="428"/>
      <c r="N912" s="1"/>
    </row>
    <row r="913" spans="1:14" ht="33" customHeight="1" x14ac:dyDescent="0.2">
      <c r="A913" s="1"/>
      <c r="B913" s="1"/>
      <c r="C913" s="319"/>
      <c r="M913" s="428"/>
      <c r="N913" s="1"/>
    </row>
    <row r="914" spans="1:14" ht="33" customHeight="1" x14ac:dyDescent="0.2">
      <c r="A914" s="1"/>
      <c r="B914" s="1"/>
      <c r="C914" s="319"/>
      <c r="M914" s="428"/>
      <c r="N914" s="1"/>
    </row>
    <row r="915" spans="1:14" ht="33" customHeight="1" x14ac:dyDescent="0.2">
      <c r="A915" s="1"/>
      <c r="B915" s="1"/>
      <c r="C915" s="319"/>
      <c r="M915" s="428"/>
      <c r="N915" s="1"/>
    </row>
    <row r="916" spans="1:14" ht="33" customHeight="1" x14ac:dyDescent="0.2">
      <c r="A916" s="1"/>
      <c r="B916" s="1"/>
      <c r="C916" s="319"/>
      <c r="M916" s="428"/>
      <c r="N916" s="1"/>
    </row>
    <row r="917" spans="1:14" ht="33" customHeight="1" x14ac:dyDescent="0.2">
      <c r="A917" s="1"/>
      <c r="B917" s="1"/>
      <c r="C917" s="319"/>
      <c r="M917" s="428"/>
      <c r="N917" s="1"/>
    </row>
    <row r="918" spans="1:14" ht="33" customHeight="1" x14ac:dyDescent="0.2">
      <c r="A918" s="1"/>
      <c r="B918" s="1"/>
      <c r="C918" s="319"/>
      <c r="M918" s="428"/>
      <c r="N918" s="1"/>
    </row>
    <row r="919" spans="1:14" ht="33" customHeight="1" x14ac:dyDescent="0.2">
      <c r="A919" s="1"/>
      <c r="B919" s="1"/>
      <c r="C919" s="319"/>
      <c r="M919" s="428"/>
      <c r="N919" s="1"/>
    </row>
    <row r="920" spans="1:14" ht="33" customHeight="1" x14ac:dyDescent="0.2">
      <c r="A920" s="1"/>
      <c r="B920" s="1"/>
      <c r="C920" s="319"/>
      <c r="M920" s="428"/>
      <c r="N920" s="1"/>
    </row>
    <row r="921" spans="1:14" x14ac:dyDescent="0.2">
      <c r="A921" s="1"/>
      <c r="B921" s="1"/>
      <c r="M921" s="428"/>
      <c r="N921" s="1"/>
    </row>
  </sheetData>
  <mergeCells count="6">
    <mergeCell ref="B1:C3"/>
    <mergeCell ref="B8:B9"/>
    <mergeCell ref="A8:A9"/>
    <mergeCell ref="A5:B5"/>
    <mergeCell ref="D3:F3"/>
    <mergeCell ref="D5:N5"/>
  </mergeCells>
  <dataValidations disablePrompts="1" count="1">
    <dataValidation type="list" allowBlank="1" showInputMessage="1" showErrorMessage="1" sqref="B6" xr:uid="{8ED0A76F-FC89-42F6-A3DC-DE7C6ADEBB7D}">
      <formula1>SearchType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58DA2-A398-4413-8825-16FA0D4BEF91}">
  <sheetPr codeName="Sheet5"/>
  <dimension ref="A1:O80"/>
  <sheetViews>
    <sheetView zoomScale="110" zoomScaleNormal="110" workbookViewId="0">
      <selection activeCell="D9" sqref="D9"/>
    </sheetView>
  </sheetViews>
  <sheetFormatPr baseColWidth="10" defaultColWidth="8.83203125" defaultRowHeight="15" x14ac:dyDescent="0.2"/>
  <cols>
    <col min="1" max="1" width="15.33203125" customWidth="1"/>
    <col min="2" max="2" width="30.5" customWidth="1"/>
    <col min="3" max="3" width="8.5" style="319" customWidth="1"/>
    <col min="4" max="5" width="10.6640625" style="319" customWidth="1"/>
    <col min="6" max="6" width="27.6640625" style="1" customWidth="1"/>
    <col min="7" max="7" width="17.83203125" style="1" customWidth="1"/>
    <col min="8" max="8" width="16.6640625" style="1" customWidth="1"/>
    <col min="9" max="9" width="10.83203125" style="319" customWidth="1"/>
    <col min="10" max="10" width="9.1640625" style="319"/>
    <col min="11" max="11" width="23.1640625" style="1" customWidth="1"/>
    <col min="12" max="12" width="17" style="1" customWidth="1"/>
    <col min="13" max="13" width="17.83203125" style="1" customWidth="1"/>
    <col min="14" max="14" width="11.1640625" customWidth="1"/>
    <col min="15" max="15" width="12.33203125" customWidth="1"/>
  </cols>
  <sheetData>
    <row r="1" spans="1:15" ht="25" customHeight="1" x14ac:dyDescent="0.2">
      <c r="A1" s="66" t="s">
        <v>3466</v>
      </c>
      <c r="B1" s="438" t="s">
        <v>3975</v>
      </c>
      <c r="C1" s="438"/>
    </row>
    <row r="2" spans="1:15" ht="25" customHeight="1" x14ac:dyDescent="0.2">
      <c r="B2" s="438"/>
      <c r="C2" s="438"/>
    </row>
    <row r="3" spans="1:15" ht="25" customHeight="1" x14ac:dyDescent="0.2">
      <c r="B3" s="438"/>
      <c r="C3" s="438"/>
      <c r="D3" s="445" t="s">
        <v>3467</v>
      </c>
      <c r="E3" s="445"/>
      <c r="F3" s="445"/>
      <c r="G3" s="1">
        <f>IF(B6&lt;&gt;"",COUNTA(D6:D64002),0)</f>
        <v>0</v>
      </c>
    </row>
    <row r="4" spans="1:15" s="67" customFormat="1" ht="21" x14ac:dyDescent="0.25">
      <c r="A4" s="450" t="s">
        <v>3468</v>
      </c>
      <c r="B4" s="451"/>
      <c r="C4" s="322"/>
      <c r="D4" s="452" t="s">
        <v>3469</v>
      </c>
      <c r="E4" s="452"/>
      <c r="F4" s="452"/>
      <c r="G4" s="452"/>
      <c r="H4" s="452"/>
      <c r="I4" s="452"/>
      <c r="J4" s="452"/>
      <c r="K4" s="452"/>
      <c r="L4" s="452"/>
      <c r="M4" s="452"/>
      <c r="N4" s="452"/>
      <c r="O4" s="452"/>
    </row>
    <row r="5" spans="1:15" ht="41.25" customHeight="1" x14ac:dyDescent="0.2">
      <c r="A5" s="326" t="s">
        <v>3974</v>
      </c>
      <c r="B5" s="327" t="s">
        <v>4</v>
      </c>
      <c r="C5" s="300" t="s">
        <v>1</v>
      </c>
      <c r="D5" s="300" t="s">
        <v>3976</v>
      </c>
      <c r="E5" s="300" t="s">
        <v>3982</v>
      </c>
      <c r="F5" s="300" t="s">
        <v>4</v>
      </c>
      <c r="G5" s="300" t="s">
        <v>6</v>
      </c>
      <c r="H5" s="300" t="s">
        <v>11</v>
      </c>
      <c r="I5" s="300" t="s">
        <v>12</v>
      </c>
      <c r="J5" s="300" t="s">
        <v>13</v>
      </c>
      <c r="K5" s="300" t="s">
        <v>3470</v>
      </c>
      <c r="L5" s="300" t="s">
        <v>3471</v>
      </c>
      <c r="M5" s="300" t="s">
        <v>8</v>
      </c>
      <c r="N5" s="300" t="s">
        <v>19</v>
      </c>
      <c r="O5" s="300" t="s">
        <v>4708</v>
      </c>
    </row>
    <row r="6" spans="1:15" ht="33" customHeight="1" x14ac:dyDescent="0.2">
      <c r="A6" s="328" t="str">
        <f>IF(B5&lt;&gt;"",B5,"")</f>
        <v>Company</v>
      </c>
      <c r="B6" s="327"/>
      <c r="C6" s="319" t="str" cm="1">
        <f t="array" ref="C6">IF($B$5="Company",IF($B$6&lt;&gt;"",_xlfn._xlws.FILTER(EOL_Tbl[ID],ISNUMBER(SEARCH($B$6,EOL_Tbl[Company])),"No result"),""),IF($B$5="Facility Type",IF($B$6&lt;&gt;"",_xlfn._xlws.FILTER(EOL_Tbl[ID],ISNUMBER(SEARCH($B$6,EOL_Tbl[Facility Type])),"No result"),""),IF($B$5="State",IF($B$6&lt;&gt;"",_xlfn._xlws.FILTER(EOL_Tbl[ID],ISNUMBER(SEARCH($B$6,EOL_Tbl[Facility State or Province])),"No result"),""))))</f>
        <v/>
      </c>
      <c r="D6" s="319" t="str" cm="1">
        <f t="array" ref="D6">IF($B$5="Company",IF($B$6&lt;&gt;"",_xlfn._xlws.FILTER(EOL_Tbl[Status],ISNUMBER(SEARCH($B$6,EOL_Tbl[Company])),"No result"),""),IF($B$5="Facility Type",IF($B$6&lt;&gt;"",_xlfn._xlws.FILTER(EOL_Tbl[Status],ISNUMBER(SEARCH($B$6,EOL_Tbl[Facility Type])),"No result"),""),IF($B$5="State",IF($B$6&lt;&gt;"",_xlfn._xlws.FILTER(EOL_Tbl[Status],ISNUMBER(SEARCH($B$6,EOL_Tbl[Facility State or Province])),"No result"),""))))</f>
        <v/>
      </c>
      <c r="E6" s="319" t="str" cm="1">
        <f t="array" ref="E6">IF($B$5="Company",IF($B$6&lt;&gt;"",_xlfn._xlws.FILTER(EOL_Tbl[NAATBatt Member],ISNUMBER(SEARCH($B$6,EOL_Tbl[Company])),"No result"),""),IF($B$5="Facility Type",IF($B$6&lt;&gt;"",_xlfn._xlws.FILTER(EOL_Tbl[NAATBatt Member],ISNUMBER(SEARCH($B$6,EOL_Tbl[Facility Type])),"No result"),""),IF($B$5="State",IF($B$6&lt;&gt;"",_xlfn._xlws.FILTER(EOL_Tbl[NAATBatt Member],ISNUMBER(SEARCH($B$6,EOL_Tbl[Facility State or Province])),"No result"),""))))</f>
        <v/>
      </c>
      <c r="F6" s="1" t="str" cm="1">
        <f t="array" ref="F6">IF($B$5="Company",IF($B$6&lt;&gt;"",_xlfn._xlws.FILTER(EOL_Tbl[Company],ISNUMBER(SEARCH($B$6,EOL_Tbl[Company])),"No result"),""),IF($B$5="Facility Type",IF($B$6&lt;&gt;"",_xlfn._xlws.FILTER(EOL_Tbl[Company],ISNUMBER(SEARCH($B$6,EOL_Tbl[Facility Type])),"No result"),""),IF($B$5="State",IF($B$6&lt;&gt;"",_xlfn._xlws.FILTER(EOL_Tbl[Company],ISNUMBER(SEARCH($B$6,EOL_Tbl[Facility State or Province])),"No result"),""))))</f>
        <v/>
      </c>
      <c r="G6" s="1" t="str" cm="1">
        <f t="array" ref="G6">IF($B$5="Company",IF($B$6&lt;&gt;"",_xlfn._xlws.FILTER(EOL_Tbl[Facility Name],ISNUMBER(SEARCH($B$6,EOL_Tbl[Company])),"No result"),""),IF($B$5="Facility Type",IF($B$6&lt;&gt;"",_xlfn._xlws.FILTER(EOL_Tbl[Facility Name],ISNUMBER(SEARCH($B$6,EOL_Tbl[Facility Type])),"No result"),""),IF($B$5="State",IF($B$6&lt;&gt;"",_xlfn._xlws.FILTER(EOL_Tbl[Facility Name],ISNUMBER(SEARCH($B$6,EOL_Tbl[Facility State or Province])),"No result"),""))))</f>
        <v/>
      </c>
      <c r="H6" s="1" t="str" cm="1">
        <f t="array" ref="H6">IF($B$5="Company",IF($B$6&lt;&gt;"",_xlfn._xlws.FILTER(EOL_Tbl[Facility City],ISNUMBER(SEARCH($B$6,EOL_Tbl[Company])),"No result"),""),IF($B$5="Facility Type",IF($B$6&lt;&gt;"",_xlfn._xlws.FILTER(EOL_Tbl[Facility City],ISNUMBER(SEARCH($B$6,EOL_Tbl[Facility Type])),"No result"),""),IF($B$5="State",IF($B$6&lt;&gt;"",_xlfn._xlws.FILTER(EOL_Tbl[Facility City],ISNUMBER(SEARCH($B$6,EOL_Tbl[Facility State or Province])),"No result"),""))))</f>
        <v/>
      </c>
      <c r="I6" s="319" t="str" cm="1">
        <f t="array" ref="I6">IF($B$5="Company",IF($B$6&lt;&gt;"",_xlfn._xlws.FILTER(EOL_Tbl[Facility State or Province],ISNUMBER(SEARCH($B$6,EOL_Tbl[Company])),"No result"),""),IF($B$5="Facility Type",IF($B$6&lt;&gt;"",_xlfn._xlws.FILTER(EOL_Tbl[Facility State or Province],ISNUMBER(SEARCH($B$6,EOL_Tbl[Facility Type])),"No result"),""),IF($B$5="State",IF($B$6&lt;&gt;"",_xlfn._xlws.FILTER(EOL_Tbl[Facility State or Province],ISNUMBER(SEARCH($B$6,EOL_Tbl[Facility State or Province])),"No result"),""))))</f>
        <v/>
      </c>
      <c r="J6" s="319" t="str" cm="1">
        <f t="array" ref="J6">IF($B$5="Company",IF($B$6&lt;&gt;"",_xlfn._xlws.FILTER(EOL_Tbl[Facility Country],ISNUMBER(SEARCH($B$6,EOL_Tbl[Company])),"No result"),""),IF($B$5="Facility Type",IF($B$6&lt;&gt;"",_xlfn._xlws.FILTER(EOL_Tbl[Facility Country],ISNUMBER(SEARCH($B$6,EOL_Tbl[Facility Type])),"No result"),""),IF($B$5="State",IF($B$6&lt;&gt;"",_xlfn._xlws.FILTER(EOL_Tbl[Facility Country],ISNUMBER(SEARCH($B$6,EOL_Tbl[Facility State or Province])),"No result"),""))))</f>
        <v/>
      </c>
      <c r="K6" s="1" t="str" cm="1">
        <f t="array" ref="K6">IF($B$5="Company",IF($B$6&lt;&gt;"",_xlfn._xlws.FILTER(EOL_Tbl[Facility Type],ISNUMBER(SEARCH($B$6,EOL_Tbl[Company])),"No result"),""),IF($B$5="Facility Type",IF($B$6&lt;&gt;"",_xlfn._xlws.FILTER(EOL_Tbl[Facility Type],ISNUMBER(SEARCH($B$6,EOL_Tbl[Facility Type])),"No result"),""),IF($B$5="State",IF($B$6&lt;&gt;"",_xlfn._xlws.FILTER(EOL_Tbl[Facility Type],ISNUMBER(SEARCH($B$6,EOL_Tbl[Facility State or Province])),"No result"),""))))</f>
        <v/>
      </c>
      <c r="L6" s="1" t="str" cm="1">
        <f t="array" ref="L6">IF($B$5="Company",IF($B$6&lt;&gt;"",_xlfn._xlws.FILTER(EOL_Tbl[Feedstock],ISNUMBER(SEARCH($B$6,EOL_Tbl[Company])),"No result"),""),IF($B$5="Facility Type",IF($B$6&lt;&gt;"",_xlfn._xlws.FILTER(EOL_Tbl[Feedstock],ISNUMBER(SEARCH($B$6,EOL_Tbl[Facility Type])),"No result"),""),IF($B$5="State",IF($B$6&lt;&gt;"",_xlfn._xlws.FILTER(EOL_Tbl[Feedstock],ISNUMBER(SEARCH($B$6,EOL_Tbl[Facility State or Province])),"No result"),""))))</f>
        <v/>
      </c>
      <c r="M6" s="1" t="str" cm="1">
        <f t="array" ref="M6">IF($B$5="Company",IF($B$6&lt;&gt;"",_xlfn._xlws.FILTER(EOL_Tbl[Product],ISNUMBER(SEARCH($B$6,EOL_Tbl[Company])),"No result"),""),IF($B$5="Facility Type",IF($B$6&lt;&gt;"",_xlfn._xlws.FILTER(EOL_Tbl[Product],ISNUMBER(SEARCH($B$6,EOL_Tbl[Facility Type])),"No result"),""),IF($B$5="State",IF($B$6&lt;&gt;"",_xlfn._xlws.FILTER(EOL_Tbl[Product],ISNUMBER(SEARCH($B$6,EOL_Tbl[Facility State or Province])),"No result"),""))))</f>
        <v/>
      </c>
      <c r="N6" s="1" t="str" cm="1">
        <f t="array" ref="N6">IF($B$5="Company",IF($B$6&lt;&gt;"",_xlfn._xlws.FILTER(EOL_Tbl[Capacity],ISNUMBER(SEARCH($B$6,EOL_Tbl[Company])),"No result"),""),IF($B$5="Facility Type",IF($B$6&lt;&gt;"",_xlfn._xlws.FILTER(EOL_Tbl[Capacity],ISNUMBER(SEARCH($B$6,EOL_Tbl[Facility Type])),"No result"),""),IF($B$5="State",IF($B$6&lt;&gt;"",_xlfn._xlws.FILTER(EOL_Tbl[Capacity],ISNUMBER(SEARCH($B$6,EOL_Tbl[Facility State or Province])),"No result"),""))))</f>
        <v/>
      </c>
      <c r="O6" s="1" t="str" cm="1">
        <f t="array" ref="O6">IF($B$5="Company",IF($B$6&lt;&gt;"",_xlfn._xlws.FILTER(EOL_Tbl[Capacity Units],ISNUMBER(SEARCH($B$6,EOL_Tbl[Company])),"No result"),""),IF($B$5="Facility Type",IF($B$6&lt;&gt;"",_xlfn._xlws.FILTER(EOL_Tbl[Capacity Units],ISNUMBER(SEARCH($B$6,EOL_Tbl[Facility Type])),"No result"),""),IF($B$5="State",IF($B$6&lt;&gt;"",_xlfn._xlws.FILTER(EOL_Tbl[Capacity Units],ISNUMBER(SEARCH($B$6,EOL_Tbl[Facility State or Province])),"No result"),""))))</f>
        <v/>
      </c>
    </row>
    <row r="7" spans="1:15" ht="33" customHeight="1" x14ac:dyDescent="0.2">
      <c r="A7" s="448" t="s">
        <v>3957</v>
      </c>
      <c r="B7" s="447" t="s">
        <v>3969</v>
      </c>
    </row>
    <row r="8" spans="1:15" ht="33" customHeight="1" x14ac:dyDescent="0.2">
      <c r="A8" s="449"/>
      <c r="B8" s="440"/>
    </row>
    <row r="9" spans="1:15" ht="33" customHeight="1" x14ac:dyDescent="0.2">
      <c r="B9" s="335" t="s">
        <v>3977</v>
      </c>
    </row>
    <row r="10" spans="1:15" ht="33" customHeight="1" x14ac:dyDescent="0.2">
      <c r="B10" s="336" t="s">
        <v>3978</v>
      </c>
    </row>
    <row r="11" spans="1:15" ht="33" customHeight="1" x14ac:dyDescent="0.2">
      <c r="B11" s="337" t="s">
        <v>3979</v>
      </c>
    </row>
    <row r="12" spans="1:15" ht="33" customHeight="1" x14ac:dyDescent="0.2">
      <c r="B12" s="334" t="s">
        <v>3980</v>
      </c>
    </row>
    <row r="13" spans="1:15" ht="33" customHeight="1" x14ac:dyDescent="0.2">
      <c r="B13" s="331" t="s">
        <v>3981</v>
      </c>
    </row>
    <row r="14" spans="1:15" ht="33" customHeight="1" x14ac:dyDescent="0.2"/>
    <row r="15" spans="1:15" ht="33" customHeight="1" x14ac:dyDescent="0.2"/>
    <row r="16" spans="1:15" ht="33" customHeight="1" x14ac:dyDescent="0.2"/>
    <row r="17" ht="33" customHeight="1" x14ac:dyDescent="0.2"/>
    <row r="18" ht="33" customHeight="1" x14ac:dyDescent="0.2"/>
    <row r="19" ht="33" customHeight="1" x14ac:dyDescent="0.2"/>
    <row r="20" ht="33" customHeight="1" x14ac:dyDescent="0.2"/>
    <row r="21" ht="33" customHeight="1" x14ac:dyDescent="0.2"/>
    <row r="22" ht="33" customHeight="1" x14ac:dyDescent="0.2"/>
    <row r="23" ht="33" customHeight="1" x14ac:dyDescent="0.2"/>
    <row r="24" ht="33" customHeight="1" x14ac:dyDescent="0.2"/>
    <row r="25" ht="33" customHeight="1" x14ac:dyDescent="0.2"/>
    <row r="26" ht="33" customHeight="1" x14ac:dyDescent="0.2"/>
    <row r="27" ht="33" customHeight="1" x14ac:dyDescent="0.2"/>
    <row r="28" ht="33" customHeight="1" x14ac:dyDescent="0.2"/>
    <row r="29" ht="33" customHeight="1" x14ac:dyDescent="0.2"/>
    <row r="30" ht="33" customHeight="1" x14ac:dyDescent="0.2"/>
    <row r="31" ht="33" customHeight="1" x14ac:dyDescent="0.2"/>
    <row r="32" ht="33" customHeight="1" x14ac:dyDescent="0.2"/>
    <row r="33" ht="33" customHeight="1" x14ac:dyDescent="0.2"/>
    <row r="34" ht="33" customHeight="1" x14ac:dyDescent="0.2"/>
    <row r="35" ht="33" customHeight="1" x14ac:dyDescent="0.2"/>
    <row r="36" ht="33" customHeight="1" x14ac:dyDescent="0.2"/>
    <row r="37" ht="33" customHeight="1" x14ac:dyDescent="0.2"/>
    <row r="38" ht="33" customHeight="1" x14ac:dyDescent="0.2"/>
    <row r="39" ht="33" customHeight="1" x14ac:dyDescent="0.2"/>
    <row r="40" ht="33" customHeight="1" x14ac:dyDescent="0.2"/>
    <row r="41" ht="33" customHeight="1" x14ac:dyDescent="0.2"/>
    <row r="42" ht="33" customHeight="1" x14ac:dyDescent="0.2"/>
    <row r="43" ht="33" customHeight="1" x14ac:dyDescent="0.2"/>
    <row r="44" ht="33" customHeight="1" x14ac:dyDescent="0.2"/>
    <row r="45" ht="33" customHeight="1" x14ac:dyDescent="0.2"/>
    <row r="46" ht="33" customHeight="1" x14ac:dyDescent="0.2"/>
    <row r="47" ht="33" customHeight="1" x14ac:dyDescent="0.2"/>
    <row r="48" ht="33" customHeight="1" x14ac:dyDescent="0.2"/>
    <row r="49" ht="33" customHeight="1" x14ac:dyDescent="0.2"/>
    <row r="50" ht="33" customHeight="1" x14ac:dyDescent="0.2"/>
    <row r="51" ht="33" customHeight="1" x14ac:dyDescent="0.2"/>
    <row r="52" ht="33" customHeight="1" x14ac:dyDescent="0.2"/>
    <row r="53" ht="33" customHeight="1" x14ac:dyDescent="0.2"/>
    <row r="54" ht="33" customHeight="1" x14ac:dyDescent="0.2"/>
    <row r="55" ht="33" customHeight="1" x14ac:dyDescent="0.2"/>
    <row r="56" ht="33" customHeight="1" x14ac:dyDescent="0.2"/>
    <row r="57" ht="33" customHeight="1" x14ac:dyDescent="0.2"/>
    <row r="58" ht="33" customHeight="1" x14ac:dyDescent="0.2"/>
    <row r="59" ht="33" customHeight="1" x14ac:dyDescent="0.2"/>
    <row r="60" ht="33" customHeight="1" x14ac:dyDescent="0.2"/>
    <row r="61" ht="33" customHeight="1" x14ac:dyDescent="0.2"/>
    <row r="62" ht="33" customHeight="1" x14ac:dyDescent="0.2"/>
    <row r="63" ht="33" customHeight="1" x14ac:dyDescent="0.2"/>
    <row r="64" ht="33" customHeight="1" x14ac:dyDescent="0.2"/>
    <row r="65" ht="33" customHeight="1" x14ac:dyDescent="0.2"/>
    <row r="66" ht="33" customHeight="1" x14ac:dyDescent="0.2"/>
    <row r="67" ht="33" customHeight="1" x14ac:dyDescent="0.2"/>
    <row r="68" ht="33" customHeight="1" x14ac:dyDescent="0.2"/>
    <row r="69" ht="33" customHeight="1" x14ac:dyDescent="0.2"/>
    <row r="70" ht="33" customHeight="1" x14ac:dyDescent="0.2"/>
    <row r="71" ht="33" customHeight="1" x14ac:dyDescent="0.2"/>
    <row r="72" ht="33" customHeight="1" x14ac:dyDescent="0.2"/>
    <row r="73" ht="33" customHeight="1" x14ac:dyDescent="0.2"/>
    <row r="74" ht="33" customHeight="1" x14ac:dyDescent="0.2"/>
    <row r="75" ht="33" customHeight="1" x14ac:dyDescent="0.2"/>
    <row r="76" ht="33" customHeight="1" x14ac:dyDescent="0.2"/>
    <row r="77" ht="33" customHeight="1" x14ac:dyDescent="0.2"/>
    <row r="78" ht="33" customHeight="1" x14ac:dyDescent="0.2"/>
    <row r="79" ht="33" customHeight="1" x14ac:dyDescent="0.2"/>
    <row r="80" ht="33" customHeight="1" x14ac:dyDescent="0.2"/>
  </sheetData>
  <mergeCells count="6">
    <mergeCell ref="B7:B8"/>
    <mergeCell ref="B1:C3"/>
    <mergeCell ref="A7:A8"/>
    <mergeCell ref="D3:F3"/>
    <mergeCell ref="A4:B4"/>
    <mergeCell ref="D4:O4"/>
  </mergeCells>
  <dataValidations count="1">
    <dataValidation type="list" allowBlank="1" showInputMessage="1" showErrorMessage="1" sqref="B5" xr:uid="{6DDBA20A-D7A5-4BA4-A92A-345B7C09729B}">
      <formula1>EOLSearch</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C3C35-5F37-444D-BA07-B1F43FD18D88}">
  <sheetPr codeName="Sheet6"/>
  <dimension ref="A1:AD723"/>
  <sheetViews>
    <sheetView topLeftCell="A55" workbookViewId="0">
      <selection activeCell="D66" sqref="D66"/>
    </sheetView>
  </sheetViews>
  <sheetFormatPr baseColWidth="10" defaultColWidth="8.83203125" defaultRowHeight="15" x14ac:dyDescent="0.2"/>
  <cols>
    <col min="1" max="1" width="6" bestFit="1" customWidth="1"/>
    <col min="2" max="2" width="8.6640625" bestFit="1" customWidth="1"/>
    <col min="3" max="3" width="23.33203125" bestFit="1" customWidth="1"/>
    <col min="4" max="4" width="65.5" bestFit="1" customWidth="1"/>
    <col min="5" max="5" width="20.33203125" bestFit="1" customWidth="1"/>
    <col min="6" max="6" width="77" bestFit="1" customWidth="1"/>
    <col min="7" max="7" width="68.5" bestFit="1" customWidth="1"/>
    <col min="8" max="9" width="81.1640625" bestFit="1" customWidth="1"/>
    <col min="10" max="10" width="57.5" bestFit="1" customWidth="1"/>
    <col min="11" max="11" width="24.83203125" bestFit="1" customWidth="1"/>
    <col min="12" max="12" width="25.5" bestFit="1" customWidth="1"/>
    <col min="13" max="13" width="17.1640625" bestFit="1" customWidth="1"/>
    <col min="14" max="14" width="12.6640625" bestFit="1" customWidth="1"/>
    <col min="15" max="15" width="15.83203125" bestFit="1" customWidth="1"/>
    <col min="16" max="16" width="36.6640625" bestFit="1" customWidth="1"/>
    <col min="17" max="17" width="12.6640625" bestFit="1" customWidth="1"/>
    <col min="18" max="18" width="19.6640625" bestFit="1" customWidth="1"/>
    <col min="19" max="19" width="21.1640625" bestFit="1" customWidth="1"/>
    <col min="20" max="20" width="30" bestFit="1" customWidth="1"/>
    <col min="21" max="22" width="81.1640625" bestFit="1" customWidth="1"/>
    <col min="23" max="23" width="29.83203125" bestFit="1" customWidth="1"/>
    <col min="24" max="24" width="26.5" bestFit="1" customWidth="1"/>
    <col min="25" max="25" width="29.33203125" bestFit="1" customWidth="1"/>
    <col min="26" max="26" width="5.83203125" bestFit="1" customWidth="1"/>
    <col min="27" max="27" width="10.5" bestFit="1" customWidth="1"/>
    <col min="28" max="29" width="81.1640625" bestFit="1" customWidth="1"/>
    <col min="30" max="31" width="23.83203125" bestFit="1" customWidth="1"/>
  </cols>
  <sheetData>
    <row r="1" spans="1:3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29</v>
      </c>
      <c r="U1" t="s">
        <v>20</v>
      </c>
      <c r="V1" t="s">
        <v>21</v>
      </c>
      <c r="W1" t="s">
        <v>22</v>
      </c>
      <c r="X1" t="s">
        <v>23</v>
      </c>
      <c r="Y1" t="s">
        <v>24</v>
      </c>
      <c r="Z1" t="s">
        <v>25</v>
      </c>
      <c r="AA1" t="s">
        <v>26</v>
      </c>
      <c r="AB1" t="s">
        <v>27</v>
      </c>
      <c r="AC1" t="s">
        <v>28</v>
      </c>
      <c r="AD1" t="s">
        <v>30</v>
      </c>
    </row>
    <row r="2" spans="1:30" x14ac:dyDescent="0.2">
      <c r="A2">
        <v>1000</v>
      </c>
      <c r="B2" t="s">
        <v>31</v>
      </c>
      <c r="C2" t="s">
        <v>32</v>
      </c>
      <c r="D2" t="s">
        <v>33</v>
      </c>
      <c r="E2" t="s">
        <v>34</v>
      </c>
      <c r="F2" t="s">
        <v>35</v>
      </c>
      <c r="G2" t="s">
        <v>36</v>
      </c>
      <c r="H2" t="s">
        <v>37</v>
      </c>
      <c r="I2" t="s">
        <v>38</v>
      </c>
      <c r="J2" t="s">
        <v>39</v>
      </c>
      <c r="K2" t="s">
        <v>40</v>
      </c>
      <c r="L2" t="s">
        <v>41</v>
      </c>
      <c r="M2" t="s">
        <v>42</v>
      </c>
      <c r="N2">
        <v>89047</v>
      </c>
      <c r="O2" t="s">
        <v>43</v>
      </c>
      <c r="P2">
        <v>37.740208000000003</v>
      </c>
      <c r="Q2">
        <v>-117.79231900000001</v>
      </c>
      <c r="R2">
        <v>75</v>
      </c>
      <c r="S2">
        <v>940</v>
      </c>
      <c r="T2" t="s">
        <v>44</v>
      </c>
      <c r="U2" t="s">
        <v>45</v>
      </c>
      <c r="V2" t="s">
        <v>46</v>
      </c>
      <c r="W2" t="s">
        <v>47</v>
      </c>
      <c r="X2" t="s">
        <v>48</v>
      </c>
      <c r="Y2" t="s">
        <v>42</v>
      </c>
      <c r="Z2" t="s">
        <v>49</v>
      </c>
      <c r="AA2">
        <v>44417</v>
      </c>
      <c r="AB2" t="s">
        <v>50</v>
      </c>
      <c r="AC2" t="s">
        <v>51</v>
      </c>
    </row>
    <row r="3" spans="1:30" x14ac:dyDescent="0.2">
      <c r="A3">
        <v>1001</v>
      </c>
      <c r="B3" t="s">
        <v>31</v>
      </c>
      <c r="C3" t="s">
        <v>32</v>
      </c>
      <c r="D3" t="s">
        <v>33</v>
      </c>
      <c r="E3" t="s">
        <v>34</v>
      </c>
      <c r="F3" t="s">
        <v>52</v>
      </c>
      <c r="G3" t="s">
        <v>36</v>
      </c>
      <c r="H3" t="s">
        <v>53</v>
      </c>
      <c r="I3" t="s">
        <v>38</v>
      </c>
      <c r="J3" t="s">
        <v>54</v>
      </c>
      <c r="K3" t="s">
        <v>55</v>
      </c>
      <c r="L3" t="s">
        <v>48</v>
      </c>
      <c r="M3" t="s">
        <v>42</v>
      </c>
      <c r="N3">
        <v>28086</v>
      </c>
      <c r="O3" t="s">
        <v>56</v>
      </c>
      <c r="P3">
        <v>35.220465735874697</v>
      </c>
      <c r="Q3">
        <v>-81.341652675492199</v>
      </c>
      <c r="R3">
        <v>170</v>
      </c>
      <c r="U3" t="s">
        <v>45</v>
      </c>
      <c r="V3" t="s">
        <v>38</v>
      </c>
      <c r="W3" t="s">
        <v>47</v>
      </c>
      <c r="X3" t="s">
        <v>48</v>
      </c>
      <c r="Y3" t="s">
        <v>42</v>
      </c>
      <c r="Z3" t="s">
        <v>49</v>
      </c>
      <c r="AA3">
        <v>44417</v>
      </c>
      <c r="AB3" t="s">
        <v>57</v>
      </c>
      <c r="AC3" t="s">
        <v>58</v>
      </c>
    </row>
    <row r="4" spans="1:30" x14ac:dyDescent="0.2">
      <c r="A4">
        <v>1002</v>
      </c>
      <c r="B4" t="s">
        <v>113</v>
      </c>
      <c r="C4" t="s">
        <v>32</v>
      </c>
      <c r="D4" t="s">
        <v>33</v>
      </c>
      <c r="E4" t="s">
        <v>34</v>
      </c>
      <c r="F4" t="s">
        <v>52</v>
      </c>
      <c r="G4" t="s">
        <v>36</v>
      </c>
      <c r="H4" t="s">
        <v>4433</v>
      </c>
      <c r="I4" t="s">
        <v>38</v>
      </c>
      <c r="J4" t="s">
        <v>54</v>
      </c>
      <c r="K4" t="s">
        <v>55</v>
      </c>
      <c r="L4" t="s">
        <v>48</v>
      </c>
      <c r="M4" t="s">
        <v>42</v>
      </c>
      <c r="N4">
        <v>28086</v>
      </c>
      <c r="O4" t="s">
        <v>56</v>
      </c>
      <c r="P4">
        <v>35.220465735874697</v>
      </c>
      <c r="Q4">
        <v>-81.341652675492199</v>
      </c>
      <c r="R4">
        <v>200</v>
      </c>
      <c r="S4">
        <v>20125</v>
      </c>
      <c r="T4" t="s">
        <v>44</v>
      </c>
      <c r="U4" t="s">
        <v>45</v>
      </c>
      <c r="V4" t="s">
        <v>38</v>
      </c>
      <c r="W4" t="s">
        <v>47</v>
      </c>
      <c r="X4" t="s">
        <v>48</v>
      </c>
      <c r="Y4" t="s">
        <v>42</v>
      </c>
      <c r="Z4" t="s">
        <v>49</v>
      </c>
      <c r="AA4">
        <v>44899</v>
      </c>
      <c r="AB4" t="s">
        <v>4428</v>
      </c>
      <c r="AC4" t="s">
        <v>4432</v>
      </c>
    </row>
    <row r="5" spans="1:30" x14ac:dyDescent="0.2">
      <c r="A5">
        <v>1003</v>
      </c>
      <c r="B5" t="s">
        <v>113</v>
      </c>
      <c r="C5" t="s">
        <v>32</v>
      </c>
      <c r="D5" t="s">
        <v>3505</v>
      </c>
      <c r="E5" t="s">
        <v>34</v>
      </c>
      <c r="F5" t="s">
        <v>4729</v>
      </c>
      <c r="G5" t="s">
        <v>36</v>
      </c>
      <c r="H5" t="s">
        <v>4904</v>
      </c>
      <c r="I5" t="s">
        <v>3508</v>
      </c>
      <c r="K5" t="s">
        <v>4906</v>
      </c>
      <c r="L5" t="s">
        <v>41</v>
      </c>
      <c r="M5" t="s">
        <v>42</v>
      </c>
      <c r="N5">
        <v>89049</v>
      </c>
      <c r="P5">
        <v>38.068639669696502</v>
      </c>
      <c r="Q5">
        <v>-117.226349591713</v>
      </c>
      <c r="U5" t="s">
        <v>3505</v>
      </c>
      <c r="V5" t="s">
        <v>3508</v>
      </c>
      <c r="W5" t="s">
        <v>667</v>
      </c>
      <c r="X5" t="s">
        <v>41</v>
      </c>
      <c r="Y5" t="s">
        <v>42</v>
      </c>
      <c r="Z5" t="s">
        <v>49</v>
      </c>
      <c r="AA5">
        <v>45095</v>
      </c>
      <c r="AB5" t="s">
        <v>4908</v>
      </c>
      <c r="AC5" t="s">
        <v>4907</v>
      </c>
    </row>
    <row r="6" spans="1:30" x14ac:dyDescent="0.2">
      <c r="A6">
        <v>1004</v>
      </c>
      <c r="B6" t="s">
        <v>31</v>
      </c>
      <c r="C6" t="s">
        <v>32</v>
      </c>
      <c r="D6" t="s">
        <v>4876</v>
      </c>
      <c r="E6" t="s">
        <v>61</v>
      </c>
      <c r="F6" t="s">
        <v>4885</v>
      </c>
      <c r="G6" t="s">
        <v>36</v>
      </c>
      <c r="H6" t="s">
        <v>244</v>
      </c>
      <c r="I6" t="s">
        <v>4877</v>
      </c>
      <c r="J6" t="s">
        <v>4880</v>
      </c>
      <c r="K6" t="s">
        <v>4881</v>
      </c>
      <c r="L6" t="s">
        <v>25</v>
      </c>
      <c r="M6" t="s">
        <v>66</v>
      </c>
      <c r="N6" t="s">
        <v>4882</v>
      </c>
      <c r="P6">
        <v>61.561808160240901</v>
      </c>
      <c r="Q6">
        <v>-73.427318596295905</v>
      </c>
      <c r="S6">
        <v>4500</v>
      </c>
      <c r="T6" t="s">
        <v>4884</v>
      </c>
      <c r="U6" t="s">
        <v>4876</v>
      </c>
      <c r="V6" t="s">
        <v>4877</v>
      </c>
      <c r="W6" t="s">
        <v>80</v>
      </c>
      <c r="X6" t="s">
        <v>25</v>
      </c>
      <c r="Y6" t="s">
        <v>4878</v>
      </c>
      <c r="Z6" t="s">
        <v>49</v>
      </c>
      <c r="AA6">
        <v>45095</v>
      </c>
      <c r="AB6" t="s">
        <v>4879</v>
      </c>
      <c r="AC6" t="s">
        <v>4883</v>
      </c>
    </row>
    <row r="7" spans="1:30" x14ac:dyDescent="0.2">
      <c r="A7">
        <v>1005</v>
      </c>
      <c r="B7" t="s">
        <v>113</v>
      </c>
      <c r="C7" t="s">
        <v>32</v>
      </c>
      <c r="D7" t="s">
        <v>4932</v>
      </c>
      <c r="E7" t="s">
        <v>61</v>
      </c>
      <c r="F7" t="s">
        <v>4933</v>
      </c>
      <c r="G7" t="s">
        <v>36</v>
      </c>
      <c r="H7" t="s">
        <v>4904</v>
      </c>
      <c r="I7" t="s">
        <v>4934</v>
      </c>
      <c r="K7" t="s">
        <v>4939</v>
      </c>
      <c r="L7" t="s">
        <v>41</v>
      </c>
      <c r="M7" t="s">
        <v>42</v>
      </c>
      <c r="N7">
        <v>89047</v>
      </c>
      <c r="P7">
        <v>37.752532408556498</v>
      </c>
      <c r="Q7">
        <v>-117.590624526261</v>
      </c>
      <c r="S7">
        <v>27400</v>
      </c>
      <c r="T7" t="s">
        <v>4935</v>
      </c>
      <c r="U7" t="s">
        <v>4938</v>
      </c>
      <c r="V7" t="s">
        <v>4934</v>
      </c>
      <c r="W7" t="s">
        <v>65</v>
      </c>
      <c r="X7" t="s">
        <v>241</v>
      </c>
      <c r="Y7" t="s">
        <v>66</v>
      </c>
      <c r="Z7" t="s">
        <v>49</v>
      </c>
      <c r="AA7">
        <v>45095</v>
      </c>
      <c r="AB7" t="s">
        <v>4936</v>
      </c>
      <c r="AC7" t="s">
        <v>4937</v>
      </c>
    </row>
    <row r="8" spans="1:30" x14ac:dyDescent="0.2">
      <c r="A8">
        <v>1006</v>
      </c>
      <c r="B8" t="s">
        <v>59</v>
      </c>
      <c r="C8" t="s">
        <v>32</v>
      </c>
      <c r="D8" t="s">
        <v>60</v>
      </c>
      <c r="E8" t="s">
        <v>61</v>
      </c>
      <c r="F8" t="s">
        <v>60</v>
      </c>
      <c r="G8" t="s">
        <v>36</v>
      </c>
      <c r="H8" t="s">
        <v>62</v>
      </c>
      <c r="I8" t="s">
        <v>63</v>
      </c>
      <c r="J8" t="s">
        <v>64</v>
      </c>
      <c r="K8" t="s">
        <v>65</v>
      </c>
      <c r="L8" t="s">
        <v>241</v>
      </c>
      <c r="M8" t="s">
        <v>66</v>
      </c>
      <c r="N8" t="s">
        <v>67</v>
      </c>
      <c r="O8" t="s">
        <v>68</v>
      </c>
      <c r="P8">
        <v>27.2</v>
      </c>
      <c r="Q8">
        <v>-82</v>
      </c>
      <c r="R8">
        <v>4</v>
      </c>
      <c r="S8">
        <v>2160</v>
      </c>
      <c r="T8" t="s">
        <v>69</v>
      </c>
      <c r="U8" t="s">
        <v>60</v>
      </c>
      <c r="V8" t="s">
        <v>63</v>
      </c>
      <c r="W8" t="s">
        <v>70</v>
      </c>
      <c r="X8" t="s">
        <v>130</v>
      </c>
      <c r="Y8" t="s">
        <v>72</v>
      </c>
      <c r="Z8" t="s">
        <v>73</v>
      </c>
      <c r="AA8">
        <v>44774</v>
      </c>
      <c r="AB8" t="s">
        <v>74</v>
      </c>
      <c r="AC8" t="s">
        <v>75</v>
      </c>
    </row>
    <row r="9" spans="1:30" x14ac:dyDescent="0.2">
      <c r="A9">
        <v>1007</v>
      </c>
      <c r="B9" t="s">
        <v>59</v>
      </c>
      <c r="C9" t="s">
        <v>32</v>
      </c>
      <c r="D9" t="s">
        <v>389</v>
      </c>
      <c r="E9" t="s">
        <v>34</v>
      </c>
      <c r="F9" t="s">
        <v>390</v>
      </c>
      <c r="G9" t="s">
        <v>36</v>
      </c>
      <c r="H9" t="s">
        <v>37</v>
      </c>
      <c r="I9" t="s">
        <v>392</v>
      </c>
      <c r="J9" t="s">
        <v>4239</v>
      </c>
      <c r="K9" t="s">
        <v>393</v>
      </c>
      <c r="L9" t="s">
        <v>394</v>
      </c>
      <c r="M9" t="s">
        <v>42</v>
      </c>
      <c r="N9">
        <v>92251</v>
      </c>
      <c r="P9">
        <v>32.848538462017999</v>
      </c>
      <c r="Q9">
        <v>-115.57108641814899</v>
      </c>
      <c r="R9">
        <v>50</v>
      </c>
      <c r="S9">
        <v>5800</v>
      </c>
      <c r="T9" t="s">
        <v>44</v>
      </c>
      <c r="U9" t="s">
        <v>389</v>
      </c>
      <c r="V9" t="s">
        <v>392</v>
      </c>
      <c r="W9" t="s">
        <v>395</v>
      </c>
      <c r="X9" t="s">
        <v>396</v>
      </c>
      <c r="Y9" t="s">
        <v>121</v>
      </c>
      <c r="Z9" t="s">
        <v>49</v>
      </c>
      <c r="AA9">
        <v>44865</v>
      </c>
      <c r="AB9" t="s">
        <v>4240</v>
      </c>
      <c r="AC9" t="s">
        <v>4242</v>
      </c>
    </row>
    <row r="10" spans="1:30" x14ac:dyDescent="0.2">
      <c r="A10">
        <v>1008</v>
      </c>
      <c r="B10" t="s">
        <v>59</v>
      </c>
      <c r="C10" t="s">
        <v>32</v>
      </c>
      <c r="D10" t="s">
        <v>76</v>
      </c>
      <c r="E10" t="s">
        <v>61</v>
      </c>
      <c r="F10" t="s">
        <v>77</v>
      </c>
      <c r="G10" t="s">
        <v>36</v>
      </c>
      <c r="H10" t="s">
        <v>53</v>
      </c>
      <c r="I10" t="s">
        <v>78</v>
      </c>
      <c r="J10" t="s">
        <v>79</v>
      </c>
      <c r="K10" t="s">
        <v>80</v>
      </c>
      <c r="L10" t="s">
        <v>25</v>
      </c>
      <c r="M10" t="s">
        <v>66</v>
      </c>
      <c r="N10" t="s">
        <v>81</v>
      </c>
      <c r="O10" t="s">
        <v>82</v>
      </c>
      <c r="P10">
        <v>45.502541593809703</v>
      </c>
      <c r="Q10">
        <v>-73.565493402168897</v>
      </c>
      <c r="S10">
        <v>5727</v>
      </c>
      <c r="T10" t="s">
        <v>44</v>
      </c>
      <c r="U10" t="s">
        <v>76</v>
      </c>
      <c r="V10" t="s">
        <v>78</v>
      </c>
      <c r="W10" t="s">
        <v>80</v>
      </c>
      <c r="X10" t="s">
        <v>25</v>
      </c>
      <c r="Y10" t="s">
        <v>66</v>
      </c>
      <c r="Z10" t="s">
        <v>49</v>
      </c>
      <c r="AA10">
        <v>44417</v>
      </c>
      <c r="AB10" t="s">
        <v>83</v>
      </c>
      <c r="AC10" t="s">
        <v>84</v>
      </c>
    </row>
    <row r="11" spans="1:30" x14ac:dyDescent="0.2">
      <c r="A11">
        <v>1009</v>
      </c>
      <c r="B11" t="s">
        <v>113</v>
      </c>
      <c r="C11" t="s">
        <v>32</v>
      </c>
      <c r="D11" t="s">
        <v>4923</v>
      </c>
      <c r="F11" t="s">
        <v>4924</v>
      </c>
      <c r="G11" t="s">
        <v>36</v>
      </c>
      <c r="H11" t="s">
        <v>4862</v>
      </c>
      <c r="I11" t="s">
        <v>4925</v>
      </c>
      <c r="J11" t="s">
        <v>4930</v>
      </c>
      <c r="K11" t="s">
        <v>4931</v>
      </c>
      <c r="L11" t="s">
        <v>241</v>
      </c>
      <c r="M11" t="s">
        <v>66</v>
      </c>
      <c r="O11" t="s">
        <v>4929</v>
      </c>
      <c r="P11">
        <v>54.446905300997301</v>
      </c>
      <c r="Q11">
        <v>-124.255666556428</v>
      </c>
      <c r="S11">
        <v>43500</v>
      </c>
      <c r="T11" t="s">
        <v>94</v>
      </c>
      <c r="U11" t="s">
        <v>4926</v>
      </c>
      <c r="V11" t="s">
        <v>4925</v>
      </c>
      <c r="W11" t="s">
        <v>65</v>
      </c>
      <c r="X11" t="s">
        <v>241</v>
      </c>
      <c r="Y11" t="s">
        <v>66</v>
      </c>
      <c r="Z11" t="s">
        <v>49</v>
      </c>
      <c r="AA11">
        <v>45095</v>
      </c>
      <c r="AB11" t="s">
        <v>4928</v>
      </c>
      <c r="AC11" t="s">
        <v>4927</v>
      </c>
    </row>
    <row r="12" spans="1:30" x14ac:dyDescent="0.2">
      <c r="A12">
        <v>1010</v>
      </c>
      <c r="B12" t="s">
        <v>31</v>
      </c>
      <c r="C12" t="s">
        <v>32</v>
      </c>
      <c r="D12" t="s">
        <v>85</v>
      </c>
      <c r="E12" t="s">
        <v>34</v>
      </c>
      <c r="F12" t="s">
        <v>86</v>
      </c>
      <c r="G12" t="s">
        <v>36</v>
      </c>
      <c r="H12" t="s">
        <v>87</v>
      </c>
      <c r="I12" t="s">
        <v>88</v>
      </c>
      <c r="J12" t="s">
        <v>89</v>
      </c>
      <c r="K12" t="s">
        <v>90</v>
      </c>
      <c r="L12" t="s">
        <v>25</v>
      </c>
      <c r="M12" t="s">
        <v>66</v>
      </c>
      <c r="N12" t="s">
        <v>92</v>
      </c>
      <c r="O12" t="s">
        <v>93</v>
      </c>
      <c r="P12">
        <v>48.213816914046603</v>
      </c>
      <c r="Q12">
        <v>-78.828334002272499</v>
      </c>
      <c r="R12">
        <v>1280</v>
      </c>
      <c r="S12">
        <v>40000</v>
      </c>
      <c r="T12" t="s">
        <v>94</v>
      </c>
      <c r="U12" t="s">
        <v>85</v>
      </c>
      <c r="V12" t="s">
        <v>95</v>
      </c>
      <c r="W12" t="s">
        <v>96</v>
      </c>
      <c r="X12" t="s">
        <v>97</v>
      </c>
      <c r="Y12" t="s">
        <v>98</v>
      </c>
      <c r="Z12" t="s">
        <v>49</v>
      </c>
      <c r="AA12">
        <v>44421</v>
      </c>
      <c r="AB12" t="s">
        <v>99</v>
      </c>
    </row>
    <row r="13" spans="1:30" x14ac:dyDescent="0.2">
      <c r="A13">
        <v>1011</v>
      </c>
      <c r="B13" t="s">
        <v>31</v>
      </c>
      <c r="C13" t="s">
        <v>32</v>
      </c>
      <c r="D13" t="s">
        <v>85</v>
      </c>
      <c r="E13" t="s">
        <v>34</v>
      </c>
      <c r="F13" t="s">
        <v>86</v>
      </c>
      <c r="G13" t="s">
        <v>36</v>
      </c>
      <c r="H13" t="s">
        <v>100</v>
      </c>
      <c r="I13" t="s">
        <v>88</v>
      </c>
      <c r="J13" t="s">
        <v>89</v>
      </c>
      <c r="K13" t="s">
        <v>90</v>
      </c>
      <c r="L13" t="s">
        <v>25</v>
      </c>
      <c r="M13" t="s">
        <v>66</v>
      </c>
      <c r="N13" t="s">
        <v>92</v>
      </c>
      <c r="O13" t="s">
        <v>93</v>
      </c>
      <c r="P13">
        <v>48.213816914046603</v>
      </c>
      <c r="Q13">
        <v>-78.828334002272499</v>
      </c>
      <c r="R13">
        <v>1280</v>
      </c>
      <c r="S13">
        <v>827</v>
      </c>
      <c r="T13" t="s">
        <v>69</v>
      </c>
      <c r="U13" t="s">
        <v>85</v>
      </c>
      <c r="V13" t="s">
        <v>95</v>
      </c>
      <c r="W13" t="s">
        <v>96</v>
      </c>
      <c r="X13" t="s">
        <v>97</v>
      </c>
      <c r="Y13" t="s">
        <v>98</v>
      </c>
      <c r="Z13" t="s">
        <v>49</v>
      </c>
      <c r="AA13">
        <v>44421</v>
      </c>
      <c r="AB13" t="s">
        <v>101</v>
      </c>
      <c r="AC13" t="s">
        <v>102</v>
      </c>
    </row>
    <row r="14" spans="1:30" x14ac:dyDescent="0.2">
      <c r="A14">
        <v>1012</v>
      </c>
      <c r="B14" t="s">
        <v>31</v>
      </c>
      <c r="C14" t="s">
        <v>32</v>
      </c>
      <c r="D14" t="s">
        <v>85</v>
      </c>
      <c r="E14" t="s">
        <v>34</v>
      </c>
      <c r="F14" t="s">
        <v>103</v>
      </c>
      <c r="G14" t="s">
        <v>36</v>
      </c>
      <c r="H14" t="s">
        <v>104</v>
      </c>
      <c r="I14" t="s">
        <v>105</v>
      </c>
      <c r="J14" t="s">
        <v>106</v>
      </c>
      <c r="K14" t="s">
        <v>107</v>
      </c>
      <c r="L14" t="s">
        <v>130</v>
      </c>
      <c r="M14" t="s">
        <v>66</v>
      </c>
      <c r="N14" t="s">
        <v>108</v>
      </c>
      <c r="O14" t="s">
        <v>109</v>
      </c>
      <c r="P14">
        <v>46.586931132891799</v>
      </c>
      <c r="Q14">
        <v>-80.769922486262203</v>
      </c>
      <c r="R14">
        <v>2500</v>
      </c>
      <c r="S14">
        <v>75695</v>
      </c>
      <c r="T14" t="s">
        <v>110</v>
      </c>
      <c r="U14" t="s">
        <v>85</v>
      </c>
      <c r="V14" t="s">
        <v>95</v>
      </c>
      <c r="W14" t="s">
        <v>96</v>
      </c>
      <c r="X14" t="s">
        <v>97</v>
      </c>
      <c r="Y14" t="s">
        <v>98</v>
      </c>
      <c r="Z14" t="s">
        <v>49</v>
      </c>
      <c r="AA14">
        <v>44421</v>
      </c>
      <c r="AB14" t="s">
        <v>111</v>
      </c>
      <c r="AC14" t="s">
        <v>112</v>
      </c>
    </row>
    <row r="15" spans="1:30" x14ac:dyDescent="0.2">
      <c r="A15">
        <v>1013</v>
      </c>
      <c r="B15" t="s">
        <v>113</v>
      </c>
      <c r="C15" t="s">
        <v>32</v>
      </c>
      <c r="D15" t="s">
        <v>4915</v>
      </c>
      <c r="E15" t="s">
        <v>61</v>
      </c>
      <c r="F15" t="s">
        <v>4916</v>
      </c>
      <c r="G15" t="s">
        <v>195</v>
      </c>
      <c r="H15" t="s">
        <v>4717</v>
      </c>
      <c r="I15" t="s">
        <v>4917</v>
      </c>
      <c r="K15" t="s">
        <v>4918</v>
      </c>
      <c r="L15" t="s">
        <v>4919</v>
      </c>
      <c r="M15" t="s">
        <v>42</v>
      </c>
      <c r="P15">
        <v>64.512432009549599</v>
      </c>
      <c r="Q15">
        <v>-165.426964405191</v>
      </c>
      <c r="S15">
        <v>57000</v>
      </c>
      <c r="T15" t="s">
        <v>202</v>
      </c>
      <c r="U15" t="s">
        <v>4915</v>
      </c>
      <c r="V15" t="s">
        <v>4917</v>
      </c>
      <c r="W15" t="s">
        <v>4920</v>
      </c>
      <c r="X15" t="s">
        <v>4919</v>
      </c>
      <c r="Y15" t="s">
        <v>42</v>
      </c>
      <c r="Z15" t="s">
        <v>49</v>
      </c>
      <c r="AA15">
        <v>45095</v>
      </c>
      <c r="AB15" t="s">
        <v>4921</v>
      </c>
      <c r="AC15" t="s">
        <v>4922</v>
      </c>
    </row>
    <row r="16" spans="1:30" x14ac:dyDescent="0.2">
      <c r="A16">
        <v>1014</v>
      </c>
      <c r="B16" t="s">
        <v>113</v>
      </c>
      <c r="C16" t="s">
        <v>32</v>
      </c>
      <c r="D16" t="s">
        <v>4861</v>
      </c>
      <c r="F16" t="s">
        <v>4872</v>
      </c>
      <c r="G16" t="s">
        <v>36</v>
      </c>
      <c r="H16" t="s">
        <v>4862</v>
      </c>
      <c r="I16" t="s">
        <v>4869</v>
      </c>
      <c r="K16" t="s">
        <v>4867</v>
      </c>
      <c r="L16" t="s">
        <v>241</v>
      </c>
      <c r="M16" t="s">
        <v>66</v>
      </c>
      <c r="N16" t="s">
        <v>4868</v>
      </c>
      <c r="P16">
        <v>58.474410542305598</v>
      </c>
      <c r="Q16">
        <v>-128.85263188822299</v>
      </c>
      <c r="S16">
        <v>33000</v>
      </c>
      <c r="T16" t="s">
        <v>94</v>
      </c>
      <c r="U16" t="s">
        <v>4863</v>
      </c>
      <c r="V16" t="s">
        <v>4864</v>
      </c>
      <c r="W16" t="s">
        <v>4870</v>
      </c>
      <c r="X16" t="s">
        <v>4871</v>
      </c>
      <c r="Y16" t="s">
        <v>4865</v>
      </c>
      <c r="Z16" t="s">
        <v>49</v>
      </c>
      <c r="AA16">
        <v>45095</v>
      </c>
      <c r="AB16" t="s">
        <v>4866</v>
      </c>
      <c r="AC16" t="s">
        <v>4873</v>
      </c>
    </row>
    <row r="17" spans="1:29" x14ac:dyDescent="0.2">
      <c r="A17">
        <v>1015</v>
      </c>
      <c r="B17" t="s">
        <v>113</v>
      </c>
      <c r="C17" t="s">
        <v>32</v>
      </c>
      <c r="D17" t="s">
        <v>4861</v>
      </c>
      <c r="F17" t="s">
        <v>4872</v>
      </c>
      <c r="G17" t="s">
        <v>36</v>
      </c>
      <c r="H17" t="s">
        <v>4874</v>
      </c>
      <c r="I17" t="s">
        <v>4869</v>
      </c>
      <c r="K17" t="s">
        <v>4867</v>
      </c>
      <c r="L17" t="s">
        <v>241</v>
      </c>
      <c r="M17" t="s">
        <v>66</v>
      </c>
      <c r="N17" t="s">
        <v>4868</v>
      </c>
      <c r="P17">
        <v>58.474410542305598</v>
      </c>
      <c r="Q17">
        <v>-128.85263188822299</v>
      </c>
      <c r="S17">
        <v>1800</v>
      </c>
      <c r="T17" t="s">
        <v>69</v>
      </c>
      <c r="U17" t="s">
        <v>4863</v>
      </c>
      <c r="V17" t="s">
        <v>4864</v>
      </c>
      <c r="W17" t="s">
        <v>4870</v>
      </c>
      <c r="X17" t="s">
        <v>4871</v>
      </c>
      <c r="Y17" t="s">
        <v>4865</v>
      </c>
      <c r="Z17" t="s">
        <v>49</v>
      </c>
      <c r="AA17">
        <v>45095</v>
      </c>
      <c r="AB17" t="s">
        <v>4866</v>
      </c>
      <c r="AC17" t="s">
        <v>4873</v>
      </c>
    </row>
    <row r="18" spans="1:29" x14ac:dyDescent="0.2">
      <c r="A18">
        <v>1016</v>
      </c>
      <c r="B18" t="s">
        <v>192</v>
      </c>
      <c r="C18" t="s">
        <v>32</v>
      </c>
      <c r="D18" t="s">
        <v>114</v>
      </c>
      <c r="E18" t="s">
        <v>61</v>
      </c>
      <c r="F18" t="s">
        <v>115</v>
      </c>
      <c r="G18" t="s">
        <v>36</v>
      </c>
      <c r="H18" t="s">
        <v>100</v>
      </c>
      <c r="I18" t="s">
        <v>4726</v>
      </c>
      <c r="J18" t="s">
        <v>117</v>
      </c>
      <c r="K18" t="s">
        <v>118</v>
      </c>
      <c r="L18" t="s">
        <v>1</v>
      </c>
      <c r="M18" t="s">
        <v>42</v>
      </c>
      <c r="N18" t="s">
        <v>117</v>
      </c>
      <c r="O18" t="s">
        <v>4456</v>
      </c>
      <c r="P18">
        <v>45.1306766849941</v>
      </c>
      <c r="Q18">
        <v>-114.3615808717</v>
      </c>
      <c r="R18">
        <v>38</v>
      </c>
      <c r="S18">
        <v>1915</v>
      </c>
      <c r="T18" t="s">
        <v>94</v>
      </c>
      <c r="U18" t="s">
        <v>114</v>
      </c>
      <c r="V18" t="s">
        <v>116</v>
      </c>
      <c r="W18" t="s">
        <v>119</v>
      </c>
      <c r="X18" t="s">
        <v>120</v>
      </c>
      <c r="Y18" t="s">
        <v>121</v>
      </c>
      <c r="Z18" t="s">
        <v>49</v>
      </c>
      <c r="AA18">
        <v>45092</v>
      </c>
      <c r="AB18" t="s">
        <v>4728</v>
      </c>
      <c r="AC18" t="s">
        <v>4727</v>
      </c>
    </row>
    <row r="19" spans="1:29" x14ac:dyDescent="0.2">
      <c r="A19">
        <v>1017</v>
      </c>
      <c r="B19" t="s">
        <v>113</v>
      </c>
      <c r="C19" t="s">
        <v>32</v>
      </c>
      <c r="D19" t="s">
        <v>1471</v>
      </c>
      <c r="E19" t="s">
        <v>61</v>
      </c>
      <c r="F19" t="s">
        <v>1471</v>
      </c>
      <c r="G19" t="s">
        <v>36</v>
      </c>
      <c r="H19" t="s">
        <v>228</v>
      </c>
      <c r="I19" t="s">
        <v>1472</v>
      </c>
      <c r="J19" t="s">
        <v>1473</v>
      </c>
      <c r="K19" t="s">
        <v>1213</v>
      </c>
      <c r="L19" t="s">
        <v>394</v>
      </c>
      <c r="M19" t="s">
        <v>42</v>
      </c>
      <c r="N19">
        <v>94607</v>
      </c>
      <c r="O19" t="s">
        <v>4455</v>
      </c>
      <c r="P19">
        <v>37.799999999999997</v>
      </c>
      <c r="Q19">
        <v>-122.27</v>
      </c>
      <c r="R19">
        <v>250</v>
      </c>
      <c r="U19" t="s">
        <v>1471</v>
      </c>
      <c r="V19" t="s">
        <v>1472</v>
      </c>
      <c r="W19" t="s">
        <v>1213</v>
      </c>
      <c r="X19" t="s">
        <v>394</v>
      </c>
      <c r="Y19" t="s">
        <v>42</v>
      </c>
      <c r="Z19" t="s">
        <v>49</v>
      </c>
      <c r="AA19">
        <v>44899</v>
      </c>
      <c r="AB19" t="s">
        <v>4458</v>
      </c>
      <c r="AC19" t="s">
        <v>4457</v>
      </c>
    </row>
    <row r="20" spans="1:29" x14ac:dyDescent="0.2">
      <c r="A20">
        <v>1018</v>
      </c>
      <c r="B20" t="s">
        <v>192</v>
      </c>
      <c r="C20" t="s">
        <v>32</v>
      </c>
      <c r="D20" t="s">
        <v>4724</v>
      </c>
      <c r="F20" t="s">
        <v>4725</v>
      </c>
      <c r="G20" t="s">
        <v>36</v>
      </c>
      <c r="H20" t="s">
        <v>228</v>
      </c>
      <c r="I20" t="s">
        <v>481</v>
      </c>
      <c r="J20" t="s">
        <v>482</v>
      </c>
      <c r="K20" t="s">
        <v>483</v>
      </c>
      <c r="L20" t="s">
        <v>41</v>
      </c>
      <c r="M20" t="s">
        <v>42</v>
      </c>
      <c r="N20" t="s">
        <v>117</v>
      </c>
      <c r="O20" t="s">
        <v>484</v>
      </c>
      <c r="P20">
        <v>41.569975461099098</v>
      </c>
      <c r="Q20">
        <v>-117.785810940654</v>
      </c>
      <c r="R20">
        <v>65</v>
      </c>
      <c r="S20">
        <v>5640</v>
      </c>
      <c r="T20" t="s">
        <v>44</v>
      </c>
      <c r="U20" t="s">
        <v>479</v>
      </c>
      <c r="V20" t="s">
        <v>485</v>
      </c>
      <c r="W20" t="s">
        <v>65</v>
      </c>
      <c r="X20" t="s">
        <v>241</v>
      </c>
      <c r="Y20" t="s">
        <v>66</v>
      </c>
      <c r="Z20" t="s">
        <v>49</v>
      </c>
      <c r="AA20">
        <v>45092</v>
      </c>
      <c r="AB20" t="s">
        <v>486</v>
      </c>
      <c r="AC20" t="s">
        <v>487</v>
      </c>
    </row>
    <row r="21" spans="1:29" x14ac:dyDescent="0.2">
      <c r="A21">
        <v>1019</v>
      </c>
      <c r="B21" t="s">
        <v>31</v>
      </c>
      <c r="C21" t="s">
        <v>32</v>
      </c>
      <c r="D21" t="s">
        <v>122</v>
      </c>
      <c r="E21" t="s">
        <v>61</v>
      </c>
      <c r="F21" t="s">
        <v>123</v>
      </c>
      <c r="G21" t="s">
        <v>36</v>
      </c>
      <c r="H21" t="s">
        <v>124</v>
      </c>
      <c r="I21" t="s">
        <v>125</v>
      </c>
      <c r="J21" t="s">
        <v>117</v>
      </c>
      <c r="K21" t="s">
        <v>126</v>
      </c>
      <c r="L21" t="s">
        <v>127</v>
      </c>
      <c r="M21" t="s">
        <v>42</v>
      </c>
      <c r="N21" t="s">
        <v>117</v>
      </c>
      <c r="O21" t="s">
        <v>128</v>
      </c>
      <c r="P21">
        <v>46.750161705646597</v>
      </c>
      <c r="Q21">
        <v>-87.899989273491897</v>
      </c>
      <c r="R21">
        <v>200</v>
      </c>
      <c r="S21">
        <v>19000</v>
      </c>
      <c r="T21" t="s">
        <v>94</v>
      </c>
      <c r="U21" t="s">
        <v>122</v>
      </c>
      <c r="V21" t="s">
        <v>129</v>
      </c>
      <c r="W21" t="s">
        <v>70</v>
      </c>
      <c r="X21" t="s">
        <v>130</v>
      </c>
      <c r="Y21" t="s">
        <v>66</v>
      </c>
      <c r="Z21" t="s">
        <v>49</v>
      </c>
      <c r="AA21">
        <v>44422</v>
      </c>
      <c r="AB21" t="s">
        <v>131</v>
      </c>
      <c r="AC21" t="s">
        <v>132</v>
      </c>
    </row>
    <row r="22" spans="1:29" x14ac:dyDescent="0.2">
      <c r="A22">
        <v>1020</v>
      </c>
      <c r="B22" t="s">
        <v>31</v>
      </c>
      <c r="C22" t="s">
        <v>32</v>
      </c>
      <c r="D22" t="s">
        <v>122</v>
      </c>
      <c r="E22" t="s">
        <v>61</v>
      </c>
      <c r="F22" t="s">
        <v>133</v>
      </c>
      <c r="G22" t="s">
        <v>36</v>
      </c>
      <c r="H22" t="s">
        <v>87</v>
      </c>
      <c r="I22" t="s">
        <v>125</v>
      </c>
      <c r="J22" t="s">
        <v>134</v>
      </c>
      <c r="K22" t="s">
        <v>135</v>
      </c>
      <c r="L22" t="s">
        <v>127</v>
      </c>
      <c r="M22" t="s">
        <v>42</v>
      </c>
      <c r="N22">
        <v>49814</v>
      </c>
      <c r="O22" t="s">
        <v>128</v>
      </c>
      <c r="P22">
        <v>46.484071153945202</v>
      </c>
      <c r="Q22">
        <v>-87.898236015829994</v>
      </c>
      <c r="R22">
        <v>200</v>
      </c>
      <c r="S22">
        <v>19000</v>
      </c>
      <c r="T22" t="s">
        <v>94</v>
      </c>
      <c r="U22" t="s">
        <v>122</v>
      </c>
      <c r="V22" t="s">
        <v>129</v>
      </c>
      <c r="W22" t="s">
        <v>70</v>
      </c>
      <c r="X22" t="s">
        <v>130</v>
      </c>
      <c r="Y22" t="s">
        <v>66</v>
      </c>
      <c r="Z22" t="s">
        <v>49</v>
      </c>
      <c r="AA22">
        <v>44422</v>
      </c>
      <c r="AB22" t="s">
        <v>136</v>
      </c>
      <c r="AC22" t="s">
        <v>137</v>
      </c>
    </row>
    <row r="23" spans="1:29" x14ac:dyDescent="0.2">
      <c r="A23">
        <v>1021</v>
      </c>
      <c r="B23" t="s">
        <v>59</v>
      </c>
      <c r="C23" t="s">
        <v>32</v>
      </c>
      <c r="D23" t="s">
        <v>138</v>
      </c>
      <c r="E23" t="s">
        <v>61</v>
      </c>
      <c r="F23" t="s">
        <v>139</v>
      </c>
      <c r="G23" t="s">
        <v>36</v>
      </c>
      <c r="H23" t="s">
        <v>140</v>
      </c>
      <c r="I23" t="s">
        <v>141</v>
      </c>
      <c r="J23" t="s">
        <v>142</v>
      </c>
      <c r="K23" t="s">
        <v>143</v>
      </c>
      <c r="L23" t="s">
        <v>144</v>
      </c>
      <c r="M23" t="s">
        <v>66</v>
      </c>
      <c r="O23" t="s">
        <v>145</v>
      </c>
      <c r="P23">
        <v>46.200426295978701</v>
      </c>
      <c r="Q23">
        <v>-67.6328207176917</v>
      </c>
      <c r="U23" t="s">
        <v>138</v>
      </c>
      <c r="V23" t="s">
        <v>141</v>
      </c>
      <c r="W23" t="s">
        <v>146</v>
      </c>
      <c r="X23" t="s">
        <v>25</v>
      </c>
      <c r="Y23" t="s">
        <v>66</v>
      </c>
      <c r="Z23" t="s">
        <v>49</v>
      </c>
      <c r="AA23">
        <v>44422</v>
      </c>
      <c r="AB23" t="s">
        <v>147</v>
      </c>
      <c r="AC23" t="s">
        <v>148</v>
      </c>
    </row>
    <row r="24" spans="1:29" x14ac:dyDescent="0.2">
      <c r="A24">
        <v>1022</v>
      </c>
      <c r="B24" t="s">
        <v>59</v>
      </c>
      <c r="C24" t="s">
        <v>32</v>
      </c>
      <c r="D24" t="s">
        <v>138</v>
      </c>
      <c r="E24" t="s">
        <v>61</v>
      </c>
      <c r="F24" t="s">
        <v>149</v>
      </c>
      <c r="G24" t="s">
        <v>36</v>
      </c>
      <c r="H24" t="s">
        <v>140</v>
      </c>
      <c r="I24" t="s">
        <v>141</v>
      </c>
      <c r="J24" t="s">
        <v>150</v>
      </c>
      <c r="K24" t="s">
        <v>151</v>
      </c>
      <c r="L24" t="s">
        <v>144</v>
      </c>
      <c r="M24" t="s">
        <v>66</v>
      </c>
      <c r="O24" t="s">
        <v>145</v>
      </c>
      <c r="P24">
        <v>46.200433721811002</v>
      </c>
      <c r="Q24">
        <v>-67.632745615840605</v>
      </c>
      <c r="U24" t="s">
        <v>138</v>
      </c>
      <c r="V24" t="s">
        <v>141</v>
      </c>
      <c r="W24" t="s">
        <v>146</v>
      </c>
      <c r="X24" t="s">
        <v>25</v>
      </c>
      <c r="Y24" t="s">
        <v>66</v>
      </c>
      <c r="Z24" t="s">
        <v>49</v>
      </c>
      <c r="AA24">
        <v>44422</v>
      </c>
      <c r="AB24" t="s">
        <v>152</v>
      </c>
      <c r="AC24" t="s">
        <v>153</v>
      </c>
    </row>
    <row r="25" spans="1:29" x14ac:dyDescent="0.2">
      <c r="A25">
        <v>1023</v>
      </c>
      <c r="B25" t="s">
        <v>59</v>
      </c>
      <c r="C25" t="s">
        <v>32</v>
      </c>
      <c r="D25" t="s">
        <v>138</v>
      </c>
      <c r="E25" t="s">
        <v>61</v>
      </c>
      <c r="F25" t="s">
        <v>154</v>
      </c>
      <c r="G25" t="s">
        <v>155</v>
      </c>
      <c r="H25" t="s">
        <v>156</v>
      </c>
      <c r="I25" t="s">
        <v>141</v>
      </c>
      <c r="J25" t="s">
        <v>157</v>
      </c>
      <c r="K25" t="s">
        <v>158</v>
      </c>
      <c r="L25" t="s">
        <v>25</v>
      </c>
      <c r="M25" t="s">
        <v>66</v>
      </c>
      <c r="O25" t="s">
        <v>145</v>
      </c>
      <c r="P25">
        <v>46.5492379916424</v>
      </c>
      <c r="Q25">
        <v>-75.504014390923501</v>
      </c>
      <c r="U25" t="s">
        <v>138</v>
      </c>
      <c r="V25" t="s">
        <v>141</v>
      </c>
      <c r="W25" t="s">
        <v>146</v>
      </c>
      <c r="X25" t="s">
        <v>25</v>
      </c>
      <c r="Y25" t="s">
        <v>66</v>
      </c>
      <c r="Z25" t="s">
        <v>49</v>
      </c>
      <c r="AA25">
        <v>44422</v>
      </c>
      <c r="AB25" t="s">
        <v>159</v>
      </c>
      <c r="AC25" t="s">
        <v>160</v>
      </c>
    </row>
    <row r="26" spans="1:29" x14ac:dyDescent="0.2">
      <c r="A26">
        <v>1024</v>
      </c>
      <c r="B26" t="s">
        <v>31</v>
      </c>
      <c r="C26" t="s">
        <v>32</v>
      </c>
      <c r="D26" t="s">
        <v>4825</v>
      </c>
      <c r="E26" t="s">
        <v>61</v>
      </c>
      <c r="F26" t="s">
        <v>4826</v>
      </c>
      <c r="G26" t="s">
        <v>36</v>
      </c>
      <c r="H26" t="s">
        <v>100</v>
      </c>
      <c r="I26" t="s">
        <v>4827</v>
      </c>
      <c r="J26" t="s">
        <v>4828</v>
      </c>
      <c r="K26" t="s">
        <v>4829</v>
      </c>
      <c r="L26" t="s">
        <v>754</v>
      </c>
      <c r="M26" t="s">
        <v>42</v>
      </c>
      <c r="N26">
        <v>63645</v>
      </c>
      <c r="P26">
        <v>37.5650966269463</v>
      </c>
      <c r="Q26">
        <v>-90.292589459047704</v>
      </c>
      <c r="R26">
        <v>50</v>
      </c>
      <c r="S26">
        <v>300</v>
      </c>
      <c r="T26" t="s">
        <v>4833</v>
      </c>
      <c r="U26" t="s">
        <v>4832</v>
      </c>
      <c r="V26" t="s">
        <v>4831</v>
      </c>
      <c r="W26" t="s">
        <v>753</v>
      </c>
      <c r="X26" t="s">
        <v>754</v>
      </c>
      <c r="Y26" t="s">
        <v>42</v>
      </c>
      <c r="Z26" t="s">
        <v>49</v>
      </c>
      <c r="AA26">
        <v>45094</v>
      </c>
      <c r="AB26" t="s">
        <v>4830</v>
      </c>
      <c r="AC26" t="s">
        <v>4834</v>
      </c>
    </row>
    <row r="27" spans="1:29" x14ac:dyDescent="0.2">
      <c r="A27">
        <v>1025</v>
      </c>
      <c r="B27" t="s">
        <v>31</v>
      </c>
      <c r="C27" t="s">
        <v>32</v>
      </c>
      <c r="D27" t="s">
        <v>161</v>
      </c>
      <c r="E27" t="s">
        <v>61</v>
      </c>
      <c r="F27" t="s">
        <v>162</v>
      </c>
      <c r="G27" t="s">
        <v>36</v>
      </c>
      <c r="H27" t="s">
        <v>100</v>
      </c>
      <c r="I27" t="s">
        <v>163</v>
      </c>
      <c r="J27" t="s">
        <v>164</v>
      </c>
      <c r="K27" t="s">
        <v>165</v>
      </c>
      <c r="L27" t="s">
        <v>166</v>
      </c>
      <c r="M27" t="s">
        <v>167</v>
      </c>
      <c r="N27" t="s">
        <v>117</v>
      </c>
      <c r="P27">
        <v>20.657727320943099</v>
      </c>
      <c r="Q27">
        <v>-74.944692622390505</v>
      </c>
      <c r="S27">
        <v>3800</v>
      </c>
      <c r="T27" t="s">
        <v>69</v>
      </c>
      <c r="U27" t="s">
        <v>168</v>
      </c>
      <c r="V27" t="s">
        <v>169</v>
      </c>
      <c r="W27" t="s">
        <v>70</v>
      </c>
      <c r="X27" t="s">
        <v>170</v>
      </c>
      <c r="Y27" t="s">
        <v>66</v>
      </c>
      <c r="Z27" t="s">
        <v>49</v>
      </c>
      <c r="AA27">
        <v>44422</v>
      </c>
      <c r="AB27" t="s">
        <v>171</v>
      </c>
      <c r="AC27" t="s">
        <v>172</v>
      </c>
    </row>
    <row r="28" spans="1:29" x14ac:dyDescent="0.2">
      <c r="A28">
        <v>1026</v>
      </c>
      <c r="B28" t="s">
        <v>31</v>
      </c>
      <c r="C28" t="s">
        <v>32</v>
      </c>
      <c r="D28" t="s">
        <v>161</v>
      </c>
      <c r="E28" t="s">
        <v>61</v>
      </c>
      <c r="F28" t="s">
        <v>162</v>
      </c>
      <c r="G28" t="s">
        <v>36</v>
      </c>
      <c r="H28" t="s">
        <v>87</v>
      </c>
      <c r="I28" t="s">
        <v>163</v>
      </c>
      <c r="J28" t="s">
        <v>164</v>
      </c>
      <c r="K28" t="s">
        <v>165</v>
      </c>
      <c r="L28" t="s">
        <v>166</v>
      </c>
      <c r="M28" t="s">
        <v>167</v>
      </c>
      <c r="N28" t="s">
        <v>117</v>
      </c>
      <c r="P28">
        <v>20.657727320943099</v>
      </c>
      <c r="Q28">
        <v>-74.944692622390505</v>
      </c>
      <c r="S28">
        <v>35000</v>
      </c>
      <c r="T28" t="s">
        <v>94</v>
      </c>
      <c r="U28" t="s">
        <v>168</v>
      </c>
      <c r="V28" t="s">
        <v>169</v>
      </c>
      <c r="W28" t="s">
        <v>70</v>
      </c>
      <c r="X28" t="s">
        <v>130</v>
      </c>
      <c r="Y28" t="s">
        <v>66</v>
      </c>
      <c r="Z28" t="s">
        <v>49</v>
      </c>
      <c r="AA28">
        <v>44422</v>
      </c>
      <c r="AB28" t="s">
        <v>173</v>
      </c>
      <c r="AC28" t="s">
        <v>172</v>
      </c>
    </row>
    <row r="29" spans="1:29" x14ac:dyDescent="0.2">
      <c r="A29">
        <v>1027</v>
      </c>
      <c r="B29" t="s">
        <v>113</v>
      </c>
      <c r="C29" t="s">
        <v>32</v>
      </c>
      <c r="D29" t="s">
        <v>4889</v>
      </c>
      <c r="E29" t="s">
        <v>61</v>
      </c>
      <c r="F29" t="s">
        <v>4890</v>
      </c>
      <c r="G29" t="s">
        <v>36</v>
      </c>
      <c r="H29" t="s">
        <v>4862</v>
      </c>
      <c r="I29" t="s">
        <v>4887</v>
      </c>
      <c r="K29" t="s">
        <v>4891</v>
      </c>
      <c r="L29" t="s">
        <v>130</v>
      </c>
      <c r="M29" t="s">
        <v>66</v>
      </c>
      <c r="P29">
        <v>48.4795864881577</v>
      </c>
      <c r="Q29">
        <v>-81.334261718573401</v>
      </c>
      <c r="S29">
        <v>34000</v>
      </c>
      <c r="T29" t="s">
        <v>94</v>
      </c>
      <c r="U29" t="s">
        <v>4875</v>
      </c>
      <c r="V29" t="s">
        <v>4887</v>
      </c>
      <c r="W29" t="s">
        <v>70</v>
      </c>
      <c r="X29" t="s">
        <v>130</v>
      </c>
      <c r="Y29" t="s">
        <v>66</v>
      </c>
      <c r="Z29" t="s">
        <v>49</v>
      </c>
      <c r="AA29">
        <v>45095</v>
      </c>
      <c r="AB29" t="s">
        <v>4886</v>
      </c>
      <c r="AC29" t="s">
        <v>4888</v>
      </c>
    </row>
    <row r="30" spans="1:29" x14ac:dyDescent="0.2">
      <c r="A30">
        <v>1028</v>
      </c>
      <c r="B30" t="s">
        <v>113</v>
      </c>
      <c r="C30" t="s">
        <v>32</v>
      </c>
      <c r="D30" t="s">
        <v>4889</v>
      </c>
      <c r="E30" t="s">
        <v>61</v>
      </c>
      <c r="F30" t="s">
        <v>4890</v>
      </c>
      <c r="G30" t="s">
        <v>36</v>
      </c>
      <c r="H30" t="s">
        <v>4874</v>
      </c>
      <c r="I30" t="s">
        <v>4887</v>
      </c>
      <c r="K30" t="s">
        <v>4891</v>
      </c>
      <c r="L30" t="s">
        <v>130</v>
      </c>
      <c r="M30" t="s">
        <v>66</v>
      </c>
      <c r="P30">
        <v>48.4795864881577</v>
      </c>
      <c r="Q30">
        <v>-81.334261718573401</v>
      </c>
      <c r="U30" t="s">
        <v>4875</v>
      </c>
      <c r="V30" t="s">
        <v>4887</v>
      </c>
      <c r="W30" t="s">
        <v>70</v>
      </c>
      <c r="X30" t="s">
        <v>130</v>
      </c>
      <c r="Y30" t="s">
        <v>66</v>
      </c>
      <c r="Z30" t="s">
        <v>49</v>
      </c>
      <c r="AA30">
        <v>45095</v>
      </c>
      <c r="AB30" t="s">
        <v>4886</v>
      </c>
      <c r="AC30" t="s">
        <v>4888</v>
      </c>
    </row>
    <row r="31" spans="1:29" x14ac:dyDescent="0.2">
      <c r="A31">
        <v>1029</v>
      </c>
      <c r="B31" t="s">
        <v>113</v>
      </c>
      <c r="C31" t="s">
        <v>32</v>
      </c>
      <c r="D31" t="s">
        <v>174</v>
      </c>
      <c r="E31" t="s">
        <v>61</v>
      </c>
      <c r="F31" t="s">
        <v>175</v>
      </c>
      <c r="G31" t="s">
        <v>36</v>
      </c>
      <c r="H31" t="s">
        <v>176</v>
      </c>
      <c r="I31" t="s">
        <v>177</v>
      </c>
      <c r="J31" t="s">
        <v>178</v>
      </c>
      <c r="K31" t="s">
        <v>179</v>
      </c>
      <c r="L31" t="s">
        <v>25</v>
      </c>
      <c r="M31" t="s">
        <v>66</v>
      </c>
      <c r="O31" t="s">
        <v>180</v>
      </c>
      <c r="P31">
        <v>51.689020965356697</v>
      </c>
      <c r="Q31">
        <v>-75.836361559272405</v>
      </c>
      <c r="R31">
        <v>70</v>
      </c>
      <c r="S31">
        <v>5160</v>
      </c>
      <c r="T31" t="s">
        <v>44</v>
      </c>
      <c r="U31" t="s">
        <v>181</v>
      </c>
      <c r="V31" t="s">
        <v>182</v>
      </c>
      <c r="W31" t="s">
        <v>183</v>
      </c>
      <c r="X31" t="s">
        <v>25</v>
      </c>
      <c r="Y31" t="s">
        <v>66</v>
      </c>
      <c r="Z31" t="s">
        <v>49</v>
      </c>
      <c r="AA31">
        <v>44424</v>
      </c>
      <c r="AB31" t="s">
        <v>184</v>
      </c>
      <c r="AC31" t="s">
        <v>185</v>
      </c>
    </row>
    <row r="32" spans="1:29" x14ac:dyDescent="0.2">
      <c r="A32">
        <v>1030</v>
      </c>
      <c r="B32" t="s">
        <v>192</v>
      </c>
      <c r="C32" t="s">
        <v>32</v>
      </c>
      <c r="D32" t="s">
        <v>4892</v>
      </c>
      <c r="E32" t="s">
        <v>61</v>
      </c>
      <c r="F32" t="s">
        <v>4894</v>
      </c>
      <c r="G32" t="s">
        <v>36</v>
      </c>
      <c r="H32" t="s">
        <v>4893</v>
      </c>
      <c r="I32" t="s">
        <v>4895</v>
      </c>
      <c r="J32" t="s">
        <v>4896</v>
      </c>
      <c r="K32" t="s">
        <v>4897</v>
      </c>
      <c r="L32" t="s">
        <v>604</v>
      </c>
      <c r="M32" t="s">
        <v>42</v>
      </c>
      <c r="N32">
        <v>55750</v>
      </c>
      <c r="O32" t="s">
        <v>4898</v>
      </c>
      <c r="P32">
        <v>47.587207252328596</v>
      </c>
      <c r="Q32">
        <v>-92.149961392871504</v>
      </c>
      <c r="U32" t="s">
        <v>4899</v>
      </c>
      <c r="V32" t="s">
        <v>4900</v>
      </c>
      <c r="W32" t="s">
        <v>4901</v>
      </c>
      <c r="X32" t="s">
        <v>4902</v>
      </c>
      <c r="Y32" t="s">
        <v>4903</v>
      </c>
      <c r="Z32" t="s">
        <v>49</v>
      </c>
      <c r="AA32">
        <v>45095</v>
      </c>
      <c r="AB32" t="s">
        <v>4895</v>
      </c>
    </row>
    <row r="33" spans="1:29" x14ac:dyDescent="0.2">
      <c r="A33">
        <v>1031</v>
      </c>
      <c r="B33" t="s">
        <v>59</v>
      </c>
      <c r="C33" t="s">
        <v>32</v>
      </c>
      <c r="D33" t="s">
        <v>4940</v>
      </c>
      <c r="E33" t="s">
        <v>61</v>
      </c>
      <c r="F33" t="s">
        <v>4941</v>
      </c>
      <c r="G33" t="s">
        <v>36</v>
      </c>
      <c r="H33" t="s">
        <v>4904</v>
      </c>
      <c r="I33" t="s">
        <v>4942</v>
      </c>
      <c r="J33" t="s">
        <v>4943</v>
      </c>
      <c r="K33" t="s">
        <v>4944</v>
      </c>
      <c r="L33" t="s">
        <v>25</v>
      </c>
      <c r="M33" t="s">
        <v>66</v>
      </c>
      <c r="N33" t="s">
        <v>4945</v>
      </c>
      <c r="O33" t="s">
        <v>4946</v>
      </c>
      <c r="S33">
        <v>39304.610733182162</v>
      </c>
      <c r="T33" t="s">
        <v>94</v>
      </c>
      <c r="U33" t="s">
        <v>4947</v>
      </c>
      <c r="V33" t="s">
        <v>4942</v>
      </c>
      <c r="W33" t="s">
        <v>4944</v>
      </c>
      <c r="X33" t="s">
        <v>25</v>
      </c>
      <c r="Y33" t="s">
        <v>66</v>
      </c>
      <c r="Z33" t="s">
        <v>49</v>
      </c>
      <c r="AA33">
        <v>45095</v>
      </c>
      <c r="AB33" t="s">
        <v>4948</v>
      </c>
      <c r="AC33" t="s">
        <v>4949</v>
      </c>
    </row>
    <row r="34" spans="1:29" x14ac:dyDescent="0.2">
      <c r="A34">
        <v>1032</v>
      </c>
      <c r="B34" t="s">
        <v>59</v>
      </c>
      <c r="C34" t="s">
        <v>32</v>
      </c>
      <c r="D34" t="s">
        <v>4959</v>
      </c>
      <c r="E34" t="s">
        <v>61</v>
      </c>
      <c r="F34" t="s">
        <v>4960</v>
      </c>
      <c r="G34" t="s">
        <v>36</v>
      </c>
      <c r="H34" t="s">
        <v>4904</v>
      </c>
      <c r="I34" t="s">
        <v>4961</v>
      </c>
      <c r="L34" t="s">
        <v>41</v>
      </c>
      <c r="M34" t="s">
        <v>42</v>
      </c>
      <c r="R34">
        <v>300</v>
      </c>
      <c r="U34" t="s">
        <v>4959</v>
      </c>
      <c r="V34" t="s">
        <v>4961</v>
      </c>
      <c r="W34" t="s">
        <v>65</v>
      </c>
      <c r="X34" t="s">
        <v>241</v>
      </c>
      <c r="Y34" t="s">
        <v>66</v>
      </c>
      <c r="Z34" t="s">
        <v>49</v>
      </c>
      <c r="AA34">
        <v>45095</v>
      </c>
      <c r="AB34" t="s">
        <v>4962</v>
      </c>
      <c r="AC34" t="s">
        <v>4963</v>
      </c>
    </row>
    <row r="35" spans="1:29" x14ac:dyDescent="0.2">
      <c r="A35">
        <v>1033</v>
      </c>
      <c r="B35" t="s">
        <v>192</v>
      </c>
      <c r="C35" t="s">
        <v>32</v>
      </c>
      <c r="D35" t="s">
        <v>4715</v>
      </c>
      <c r="E35" t="s">
        <v>61</v>
      </c>
      <c r="F35" t="s">
        <v>4718</v>
      </c>
      <c r="G35" t="s">
        <v>195</v>
      </c>
      <c r="H35" t="s">
        <v>4717</v>
      </c>
      <c r="I35" t="s">
        <v>4710</v>
      </c>
      <c r="L35" t="s">
        <v>130</v>
      </c>
      <c r="M35" t="s">
        <v>66</v>
      </c>
      <c r="N35" t="s">
        <v>4723</v>
      </c>
      <c r="P35">
        <v>46.225539987667197</v>
      </c>
      <c r="Q35">
        <v>-78.060393388531295</v>
      </c>
      <c r="S35">
        <v>40000</v>
      </c>
      <c r="T35" t="s">
        <v>4719</v>
      </c>
      <c r="U35" t="s">
        <v>4716</v>
      </c>
      <c r="V35" t="s">
        <v>4710</v>
      </c>
      <c r="W35" t="s">
        <v>4080</v>
      </c>
      <c r="X35" t="s">
        <v>130</v>
      </c>
      <c r="Y35" t="s">
        <v>66</v>
      </c>
      <c r="Z35" t="s">
        <v>49</v>
      </c>
      <c r="AA35">
        <v>45092</v>
      </c>
      <c r="AB35" t="s">
        <v>4721</v>
      </c>
      <c r="AC35" t="s">
        <v>4720</v>
      </c>
    </row>
    <row r="36" spans="1:29" x14ac:dyDescent="0.2">
      <c r="A36">
        <v>1034</v>
      </c>
      <c r="B36" t="s">
        <v>31</v>
      </c>
      <c r="C36" t="s">
        <v>32</v>
      </c>
      <c r="D36" t="s">
        <v>4715</v>
      </c>
      <c r="E36" t="s">
        <v>61</v>
      </c>
      <c r="F36" t="s">
        <v>4709</v>
      </c>
      <c r="G36" t="s">
        <v>195</v>
      </c>
      <c r="H36" t="s">
        <v>4717</v>
      </c>
      <c r="I36" t="s">
        <v>4710</v>
      </c>
      <c r="J36" t="s">
        <v>4711</v>
      </c>
      <c r="K36" t="s">
        <v>4730</v>
      </c>
      <c r="L36" t="s">
        <v>25</v>
      </c>
      <c r="M36" t="s">
        <v>66</v>
      </c>
      <c r="N36" t="s">
        <v>4713</v>
      </c>
      <c r="O36" t="s">
        <v>4714</v>
      </c>
      <c r="P36">
        <v>46.372127610125702</v>
      </c>
      <c r="Q36">
        <v>-75.528950488591803</v>
      </c>
      <c r="S36">
        <v>15000</v>
      </c>
      <c r="T36" t="s">
        <v>4719</v>
      </c>
      <c r="U36" t="s">
        <v>4716</v>
      </c>
      <c r="V36" t="s">
        <v>4710</v>
      </c>
      <c r="W36" t="s">
        <v>4080</v>
      </c>
      <c r="X36" t="s">
        <v>130</v>
      </c>
      <c r="Y36" t="s">
        <v>66</v>
      </c>
      <c r="Z36" t="s">
        <v>49</v>
      </c>
      <c r="AA36">
        <v>45092</v>
      </c>
      <c r="AB36" t="s">
        <v>4721</v>
      </c>
      <c r="AC36" t="s">
        <v>4722</v>
      </c>
    </row>
    <row r="37" spans="1:29" x14ac:dyDescent="0.2">
      <c r="A37">
        <v>1035</v>
      </c>
      <c r="B37" t="s">
        <v>192</v>
      </c>
      <c r="C37" t="s">
        <v>32</v>
      </c>
      <c r="D37" t="s">
        <v>193</v>
      </c>
      <c r="E37" t="s">
        <v>61</v>
      </c>
      <c r="F37" t="s">
        <v>194</v>
      </c>
      <c r="G37" t="s">
        <v>195</v>
      </c>
      <c r="H37" t="s">
        <v>196</v>
      </c>
      <c r="I37" t="s">
        <v>197</v>
      </c>
      <c r="J37" t="s">
        <v>198</v>
      </c>
      <c r="K37" t="s">
        <v>199</v>
      </c>
      <c r="L37" t="s">
        <v>25</v>
      </c>
      <c r="M37" t="s">
        <v>66</v>
      </c>
      <c r="N37" t="s">
        <v>200</v>
      </c>
      <c r="O37" t="s">
        <v>201</v>
      </c>
      <c r="P37">
        <v>46.63</v>
      </c>
      <c r="Q37">
        <v>-73.959999999999994</v>
      </c>
      <c r="R37">
        <v>50</v>
      </c>
      <c r="S37">
        <v>100000</v>
      </c>
      <c r="T37" t="s">
        <v>202</v>
      </c>
      <c r="U37" t="s">
        <v>193</v>
      </c>
      <c r="V37" t="s">
        <v>203</v>
      </c>
      <c r="W37" t="s">
        <v>80</v>
      </c>
      <c r="X37" t="s">
        <v>25</v>
      </c>
      <c r="Y37" t="s">
        <v>66</v>
      </c>
      <c r="Z37" t="s">
        <v>49</v>
      </c>
      <c r="AA37">
        <v>44422</v>
      </c>
      <c r="AB37" t="s">
        <v>204</v>
      </c>
      <c r="AC37" t="s">
        <v>205</v>
      </c>
    </row>
    <row r="38" spans="1:29" x14ac:dyDescent="0.2">
      <c r="A38">
        <v>1036</v>
      </c>
      <c r="B38" t="s">
        <v>113</v>
      </c>
      <c r="C38" t="s">
        <v>32</v>
      </c>
      <c r="D38" t="s">
        <v>206</v>
      </c>
      <c r="E38" t="s">
        <v>61</v>
      </c>
      <c r="F38" t="s">
        <v>207</v>
      </c>
      <c r="G38" t="s">
        <v>36</v>
      </c>
      <c r="H38" t="s">
        <v>176</v>
      </c>
      <c r="I38" t="s">
        <v>208</v>
      </c>
      <c r="J38" t="s">
        <v>209</v>
      </c>
      <c r="K38" t="s">
        <v>210</v>
      </c>
      <c r="L38" t="s">
        <v>25</v>
      </c>
      <c r="M38" t="s">
        <v>66</v>
      </c>
      <c r="N38" t="s">
        <v>117</v>
      </c>
      <c r="O38" t="s">
        <v>211</v>
      </c>
      <c r="P38">
        <v>48.327012417476297</v>
      </c>
      <c r="Q38">
        <v>-78.135632944176706</v>
      </c>
      <c r="R38">
        <v>176</v>
      </c>
      <c r="S38">
        <v>3181</v>
      </c>
      <c r="T38" t="s">
        <v>44</v>
      </c>
      <c r="U38" t="s">
        <v>212</v>
      </c>
      <c r="V38" t="s">
        <v>213</v>
      </c>
      <c r="W38" t="s">
        <v>214</v>
      </c>
      <c r="X38" t="s">
        <v>215</v>
      </c>
      <c r="Y38" t="s">
        <v>121</v>
      </c>
      <c r="Z38" t="s">
        <v>49</v>
      </c>
      <c r="AA38">
        <v>44422</v>
      </c>
      <c r="AB38" t="s">
        <v>216</v>
      </c>
      <c r="AC38" t="s">
        <v>217</v>
      </c>
    </row>
    <row r="39" spans="1:29" x14ac:dyDescent="0.2">
      <c r="A39">
        <v>1037</v>
      </c>
      <c r="B39" t="s">
        <v>113</v>
      </c>
      <c r="C39" t="s">
        <v>32</v>
      </c>
      <c r="D39" t="s">
        <v>218</v>
      </c>
      <c r="E39" t="s">
        <v>61</v>
      </c>
      <c r="F39" t="s">
        <v>219</v>
      </c>
      <c r="G39" t="s">
        <v>36</v>
      </c>
      <c r="H39" t="s">
        <v>220</v>
      </c>
      <c r="I39" t="s">
        <v>221</v>
      </c>
      <c r="J39" t="s">
        <v>222</v>
      </c>
      <c r="K39" t="s">
        <v>223</v>
      </c>
      <c r="L39" t="s">
        <v>25</v>
      </c>
      <c r="M39" t="s">
        <v>66</v>
      </c>
      <c r="O39" t="s">
        <v>211</v>
      </c>
      <c r="P39">
        <v>47.685977731046201</v>
      </c>
      <c r="Q39">
        <v>-78.648664746471894</v>
      </c>
      <c r="U39" t="s">
        <v>212</v>
      </c>
      <c r="V39" t="s">
        <v>213</v>
      </c>
      <c r="W39" t="s">
        <v>214</v>
      </c>
      <c r="X39" t="s">
        <v>215</v>
      </c>
      <c r="Y39" t="s">
        <v>121</v>
      </c>
      <c r="Z39" t="s">
        <v>49</v>
      </c>
      <c r="AA39">
        <v>44422</v>
      </c>
      <c r="AB39" t="s">
        <v>224</v>
      </c>
      <c r="AC39" t="s">
        <v>225</v>
      </c>
    </row>
    <row r="40" spans="1:29" x14ac:dyDescent="0.2">
      <c r="A40">
        <v>1038</v>
      </c>
      <c r="B40" t="s">
        <v>113</v>
      </c>
      <c r="C40" t="s">
        <v>32</v>
      </c>
      <c r="D40" t="s">
        <v>218</v>
      </c>
      <c r="E40" t="s">
        <v>61</v>
      </c>
      <c r="F40" t="s">
        <v>4310</v>
      </c>
      <c r="G40" t="s">
        <v>36</v>
      </c>
      <c r="H40" t="s">
        <v>4312</v>
      </c>
      <c r="I40" t="s">
        <v>530</v>
      </c>
      <c r="J40" t="s">
        <v>4311</v>
      </c>
      <c r="K40" t="s">
        <v>186</v>
      </c>
      <c r="L40" t="s">
        <v>25</v>
      </c>
      <c r="M40" t="s">
        <v>66</v>
      </c>
      <c r="N40" t="s">
        <v>187</v>
      </c>
      <c r="O40" t="s">
        <v>188</v>
      </c>
      <c r="P40">
        <v>48.591560114431601</v>
      </c>
      <c r="Q40">
        <v>-77.882121308775794</v>
      </c>
      <c r="R40">
        <v>100</v>
      </c>
      <c r="S40">
        <v>4324</v>
      </c>
      <c r="T40" t="s">
        <v>44</v>
      </c>
      <c r="U40" t="s">
        <v>212</v>
      </c>
      <c r="V40" t="s">
        <v>213</v>
      </c>
      <c r="W40" t="s">
        <v>214</v>
      </c>
      <c r="X40" t="s">
        <v>215</v>
      </c>
      <c r="Y40" t="s">
        <v>121</v>
      </c>
      <c r="Z40" t="s">
        <v>49</v>
      </c>
      <c r="AA40">
        <v>44890</v>
      </c>
      <c r="AB40" t="s">
        <v>4314</v>
      </c>
      <c r="AC40" t="s">
        <v>4313</v>
      </c>
    </row>
    <row r="41" spans="1:29" x14ac:dyDescent="0.2">
      <c r="A41">
        <v>1039</v>
      </c>
      <c r="B41" t="s">
        <v>59</v>
      </c>
      <c r="C41" t="s">
        <v>32</v>
      </c>
      <c r="D41" t="s">
        <v>226</v>
      </c>
      <c r="E41" t="s">
        <v>61</v>
      </c>
      <c r="F41" t="s">
        <v>227</v>
      </c>
      <c r="G41" t="s">
        <v>36</v>
      </c>
      <c r="H41" t="s">
        <v>228</v>
      </c>
      <c r="I41" t="s">
        <v>229</v>
      </c>
      <c r="J41" t="s">
        <v>230</v>
      </c>
      <c r="K41" t="s">
        <v>231</v>
      </c>
      <c r="L41" t="s">
        <v>2513</v>
      </c>
      <c r="M41" t="s">
        <v>66</v>
      </c>
      <c r="N41" t="s">
        <v>232</v>
      </c>
      <c r="O41" t="s">
        <v>233</v>
      </c>
      <c r="P41">
        <v>53.76</v>
      </c>
      <c r="Q41">
        <v>-99</v>
      </c>
      <c r="R41">
        <v>10</v>
      </c>
      <c r="S41">
        <v>9600</v>
      </c>
      <c r="T41" t="s">
        <v>44</v>
      </c>
      <c r="U41" t="s">
        <v>226</v>
      </c>
      <c r="V41" t="s">
        <v>229</v>
      </c>
      <c r="W41" t="s">
        <v>234</v>
      </c>
      <c r="X41" t="s">
        <v>2513</v>
      </c>
      <c r="Y41" t="s">
        <v>72</v>
      </c>
      <c r="Z41" t="s">
        <v>73</v>
      </c>
      <c r="AA41">
        <v>44774</v>
      </c>
      <c r="AB41" t="s">
        <v>235</v>
      </c>
      <c r="AC41" t="s">
        <v>236</v>
      </c>
    </row>
    <row r="42" spans="1:29" x14ac:dyDescent="0.2">
      <c r="A42">
        <v>1040</v>
      </c>
      <c r="B42" t="s">
        <v>113</v>
      </c>
      <c r="C42" t="s">
        <v>294</v>
      </c>
      <c r="D42" t="s">
        <v>602</v>
      </c>
      <c r="E42" t="s">
        <v>34</v>
      </c>
      <c r="F42" t="s">
        <v>4469</v>
      </c>
      <c r="G42" t="s">
        <v>36</v>
      </c>
      <c r="H42" t="s">
        <v>87</v>
      </c>
      <c r="I42" t="s">
        <v>603</v>
      </c>
      <c r="K42" t="s">
        <v>4470</v>
      </c>
      <c r="L42" t="s">
        <v>4471</v>
      </c>
      <c r="M42" t="s">
        <v>42</v>
      </c>
      <c r="P42">
        <v>47.393915125199101</v>
      </c>
      <c r="Q42">
        <v>-101.787751704907</v>
      </c>
      <c r="R42">
        <v>45</v>
      </c>
      <c r="S42">
        <v>75000</v>
      </c>
      <c r="T42" t="s">
        <v>4467</v>
      </c>
      <c r="U42" t="s">
        <v>4472</v>
      </c>
      <c r="V42" t="s">
        <v>603</v>
      </c>
      <c r="W42" t="s">
        <v>605</v>
      </c>
      <c r="X42" t="s">
        <v>606</v>
      </c>
      <c r="Y42" t="s">
        <v>607</v>
      </c>
      <c r="Z42" t="s">
        <v>49</v>
      </c>
      <c r="AA42">
        <v>44899</v>
      </c>
      <c r="AB42" t="s">
        <v>4468</v>
      </c>
      <c r="AC42" t="s">
        <v>4473</v>
      </c>
    </row>
    <row r="43" spans="1:29" x14ac:dyDescent="0.2">
      <c r="A43">
        <v>1041</v>
      </c>
      <c r="B43" t="s">
        <v>59</v>
      </c>
      <c r="C43" t="s">
        <v>32</v>
      </c>
      <c r="D43" t="s">
        <v>237</v>
      </c>
      <c r="E43" t="s">
        <v>34</v>
      </c>
      <c r="F43" t="s">
        <v>4221</v>
      </c>
      <c r="G43" t="s">
        <v>36</v>
      </c>
      <c r="H43" t="s">
        <v>238</v>
      </c>
      <c r="I43" t="s">
        <v>239</v>
      </c>
      <c r="J43" t="s">
        <v>4219</v>
      </c>
      <c r="K43" t="s">
        <v>240</v>
      </c>
      <c r="L43" t="s">
        <v>240</v>
      </c>
      <c r="M43" t="s">
        <v>240</v>
      </c>
      <c r="N43" t="s">
        <v>240</v>
      </c>
      <c r="O43" t="s">
        <v>117</v>
      </c>
      <c r="P43">
        <v>10.48</v>
      </c>
      <c r="Q43">
        <v>-116.95</v>
      </c>
      <c r="R43">
        <v>500</v>
      </c>
      <c r="S43">
        <v>10025</v>
      </c>
      <c r="T43" t="s">
        <v>69</v>
      </c>
      <c r="U43" t="s">
        <v>237</v>
      </c>
      <c r="V43" t="s">
        <v>239</v>
      </c>
      <c r="W43" t="s">
        <v>65</v>
      </c>
      <c r="X43" t="s">
        <v>241</v>
      </c>
      <c r="Y43" t="s">
        <v>66</v>
      </c>
      <c r="Z43" t="s">
        <v>49</v>
      </c>
      <c r="AA43">
        <v>44780</v>
      </c>
      <c r="AB43" t="s">
        <v>242</v>
      </c>
      <c r="AC43" t="s">
        <v>243</v>
      </c>
    </row>
    <row r="44" spans="1:29" x14ac:dyDescent="0.2">
      <c r="A44">
        <v>1042</v>
      </c>
      <c r="B44" t="s">
        <v>59</v>
      </c>
      <c r="C44" t="s">
        <v>32</v>
      </c>
      <c r="D44" t="s">
        <v>237</v>
      </c>
      <c r="E44" t="s">
        <v>34</v>
      </c>
      <c r="F44" t="s">
        <v>4221</v>
      </c>
      <c r="G44" t="s">
        <v>36</v>
      </c>
      <c r="H44" t="s">
        <v>244</v>
      </c>
      <c r="I44" t="s">
        <v>239</v>
      </c>
      <c r="J44" t="s">
        <v>4219</v>
      </c>
      <c r="K44" t="s">
        <v>240</v>
      </c>
      <c r="L44" t="s">
        <v>240</v>
      </c>
      <c r="M44" t="s">
        <v>240</v>
      </c>
      <c r="N44" t="s">
        <v>240</v>
      </c>
      <c r="O44" t="s">
        <v>117</v>
      </c>
      <c r="P44">
        <v>10.48</v>
      </c>
      <c r="Q44">
        <v>-116.95</v>
      </c>
      <c r="R44">
        <v>500</v>
      </c>
      <c r="S44">
        <v>99500</v>
      </c>
      <c r="T44" t="s">
        <v>94</v>
      </c>
      <c r="U44" t="s">
        <v>237</v>
      </c>
      <c r="V44" t="s">
        <v>239</v>
      </c>
      <c r="W44" t="s">
        <v>65</v>
      </c>
      <c r="X44" t="s">
        <v>241</v>
      </c>
      <c r="Y44" t="s">
        <v>66</v>
      </c>
      <c r="Z44" t="s">
        <v>49</v>
      </c>
      <c r="AA44">
        <v>44780</v>
      </c>
      <c r="AB44" t="s">
        <v>242</v>
      </c>
      <c r="AC44" t="s">
        <v>243</v>
      </c>
    </row>
    <row r="45" spans="1:29" x14ac:dyDescent="0.2">
      <c r="A45">
        <v>1043</v>
      </c>
      <c r="B45" t="s">
        <v>59</v>
      </c>
      <c r="C45" t="s">
        <v>32</v>
      </c>
      <c r="D45" t="s">
        <v>237</v>
      </c>
      <c r="E45" t="s">
        <v>34</v>
      </c>
      <c r="F45" t="s">
        <v>4221</v>
      </c>
      <c r="G45" t="s">
        <v>36</v>
      </c>
      <c r="H45" t="s">
        <v>245</v>
      </c>
      <c r="I45" t="s">
        <v>239</v>
      </c>
      <c r="J45" t="s">
        <v>4219</v>
      </c>
      <c r="K45" t="s">
        <v>240</v>
      </c>
      <c r="L45" t="s">
        <v>240</v>
      </c>
      <c r="M45" t="s">
        <v>240</v>
      </c>
      <c r="N45" t="s">
        <v>240</v>
      </c>
      <c r="O45" t="s">
        <v>117</v>
      </c>
      <c r="P45">
        <v>10.48</v>
      </c>
      <c r="Q45">
        <v>-116.95</v>
      </c>
      <c r="R45">
        <v>500</v>
      </c>
      <c r="S45">
        <v>2222000</v>
      </c>
      <c r="T45" t="s">
        <v>246</v>
      </c>
      <c r="U45" t="s">
        <v>237</v>
      </c>
      <c r="V45" t="s">
        <v>239</v>
      </c>
      <c r="W45" t="s">
        <v>65</v>
      </c>
      <c r="X45" t="s">
        <v>241</v>
      </c>
      <c r="Y45" t="s">
        <v>66</v>
      </c>
      <c r="Z45" t="s">
        <v>49</v>
      </c>
      <c r="AA45">
        <v>44780</v>
      </c>
      <c r="AB45" t="s">
        <v>242</v>
      </c>
      <c r="AC45" t="s">
        <v>243</v>
      </c>
    </row>
    <row r="46" spans="1:29" x14ac:dyDescent="0.2">
      <c r="A46">
        <v>1044</v>
      </c>
      <c r="B46" t="s">
        <v>59</v>
      </c>
      <c r="C46" t="s">
        <v>32</v>
      </c>
      <c r="D46" t="s">
        <v>237</v>
      </c>
      <c r="E46" t="s">
        <v>34</v>
      </c>
      <c r="F46" t="s">
        <v>4222</v>
      </c>
      <c r="G46" t="s">
        <v>36</v>
      </c>
      <c r="H46" t="s">
        <v>238</v>
      </c>
      <c r="I46" t="s">
        <v>239</v>
      </c>
      <c r="J46" t="s">
        <v>4220</v>
      </c>
      <c r="K46" t="s">
        <v>240</v>
      </c>
      <c r="L46" t="s">
        <v>240</v>
      </c>
      <c r="M46" t="s">
        <v>240</v>
      </c>
      <c r="N46" t="s">
        <v>240</v>
      </c>
      <c r="O46" t="s">
        <v>117</v>
      </c>
      <c r="P46">
        <v>10.489000000000001</v>
      </c>
      <c r="Q46">
        <v>-118.367</v>
      </c>
      <c r="R46">
        <v>458</v>
      </c>
      <c r="S46">
        <v>6800</v>
      </c>
      <c r="T46" t="s">
        <v>69</v>
      </c>
      <c r="U46" t="s">
        <v>237</v>
      </c>
      <c r="V46" t="s">
        <v>239</v>
      </c>
      <c r="W46" t="s">
        <v>65</v>
      </c>
      <c r="X46" t="s">
        <v>241</v>
      </c>
      <c r="Y46" t="s">
        <v>66</v>
      </c>
      <c r="Z46" t="s">
        <v>49</v>
      </c>
      <c r="AA46">
        <v>44780</v>
      </c>
      <c r="AB46" t="s">
        <v>242</v>
      </c>
      <c r="AC46" t="s">
        <v>247</v>
      </c>
    </row>
    <row r="47" spans="1:29" x14ac:dyDescent="0.2">
      <c r="A47">
        <v>1045</v>
      </c>
      <c r="B47" t="s">
        <v>59</v>
      </c>
      <c r="C47" t="s">
        <v>32</v>
      </c>
      <c r="D47" t="s">
        <v>237</v>
      </c>
      <c r="E47" t="s">
        <v>34</v>
      </c>
      <c r="F47" t="s">
        <v>4222</v>
      </c>
      <c r="G47" t="s">
        <v>36</v>
      </c>
      <c r="H47" t="s">
        <v>244</v>
      </c>
      <c r="I47" t="s">
        <v>239</v>
      </c>
      <c r="J47" t="s">
        <v>4220</v>
      </c>
      <c r="K47" t="s">
        <v>240</v>
      </c>
      <c r="L47" t="s">
        <v>240</v>
      </c>
      <c r="M47" t="s">
        <v>240</v>
      </c>
      <c r="N47" t="s">
        <v>240</v>
      </c>
      <c r="O47" t="s">
        <v>117</v>
      </c>
      <c r="P47">
        <v>10.489000000000001</v>
      </c>
      <c r="Q47">
        <v>-118.367</v>
      </c>
      <c r="R47">
        <v>458</v>
      </c>
      <c r="S47">
        <v>67900</v>
      </c>
      <c r="T47" t="s">
        <v>94</v>
      </c>
      <c r="U47" t="s">
        <v>237</v>
      </c>
      <c r="V47" t="s">
        <v>239</v>
      </c>
      <c r="W47" t="s">
        <v>65</v>
      </c>
      <c r="X47" t="s">
        <v>241</v>
      </c>
      <c r="Y47" t="s">
        <v>66</v>
      </c>
      <c r="Z47" t="s">
        <v>49</v>
      </c>
      <c r="AA47">
        <v>44780</v>
      </c>
      <c r="AB47" t="s">
        <v>242</v>
      </c>
      <c r="AC47" t="s">
        <v>247</v>
      </c>
    </row>
    <row r="48" spans="1:29" x14ac:dyDescent="0.2">
      <c r="A48">
        <v>1046</v>
      </c>
      <c r="B48" t="s">
        <v>59</v>
      </c>
      <c r="C48" t="s">
        <v>32</v>
      </c>
      <c r="D48" t="s">
        <v>237</v>
      </c>
      <c r="E48" t="s">
        <v>34</v>
      </c>
      <c r="F48" t="s">
        <v>4222</v>
      </c>
      <c r="G48" t="s">
        <v>36</v>
      </c>
      <c r="H48" t="s">
        <v>245</v>
      </c>
      <c r="I48" t="s">
        <v>239</v>
      </c>
      <c r="J48" t="s">
        <v>4220</v>
      </c>
      <c r="K48" t="s">
        <v>240</v>
      </c>
      <c r="L48" t="s">
        <v>240</v>
      </c>
      <c r="M48" t="s">
        <v>240</v>
      </c>
      <c r="N48" t="s">
        <v>240</v>
      </c>
      <c r="O48" t="s">
        <v>117</v>
      </c>
      <c r="P48">
        <v>10.489000000000001</v>
      </c>
      <c r="Q48">
        <v>-118.367</v>
      </c>
      <c r="R48">
        <v>458</v>
      </c>
      <c r="S48">
        <v>1515600</v>
      </c>
      <c r="T48" t="s">
        <v>246</v>
      </c>
      <c r="U48" t="s">
        <v>237</v>
      </c>
      <c r="V48" t="s">
        <v>239</v>
      </c>
      <c r="W48" t="s">
        <v>65</v>
      </c>
      <c r="X48" t="s">
        <v>241</v>
      </c>
      <c r="Y48" t="s">
        <v>66</v>
      </c>
      <c r="Z48" t="s">
        <v>49</v>
      </c>
      <c r="AA48">
        <v>44780</v>
      </c>
      <c r="AB48" t="s">
        <v>242</v>
      </c>
      <c r="AC48" t="s">
        <v>247</v>
      </c>
    </row>
    <row r="49" spans="1:29" x14ac:dyDescent="0.2">
      <c r="A49">
        <v>1047</v>
      </c>
      <c r="B49" t="s">
        <v>59</v>
      </c>
      <c r="C49" t="s">
        <v>32</v>
      </c>
      <c r="D49" t="s">
        <v>4950</v>
      </c>
      <c r="E49" t="s">
        <v>61</v>
      </c>
      <c r="F49" t="s">
        <v>4951</v>
      </c>
      <c r="G49" t="s">
        <v>36</v>
      </c>
      <c r="H49" t="s">
        <v>4952</v>
      </c>
      <c r="I49" t="s">
        <v>4953</v>
      </c>
      <c r="K49" t="s">
        <v>4958</v>
      </c>
      <c r="L49" t="s">
        <v>604</v>
      </c>
      <c r="M49" t="s">
        <v>42</v>
      </c>
      <c r="P49">
        <v>47.901717069029303</v>
      </c>
      <c r="Q49">
        <v>-91.8525174764941</v>
      </c>
      <c r="R49">
        <v>750</v>
      </c>
      <c r="U49" t="s">
        <v>4954</v>
      </c>
      <c r="V49" t="s">
        <v>4955</v>
      </c>
      <c r="W49" t="s">
        <v>183</v>
      </c>
      <c r="X49" t="s">
        <v>585</v>
      </c>
      <c r="Y49" t="s">
        <v>587</v>
      </c>
      <c r="Z49" t="s">
        <v>49</v>
      </c>
      <c r="AA49">
        <v>45096</v>
      </c>
      <c r="AB49" t="s">
        <v>4957</v>
      </c>
      <c r="AC49" t="s">
        <v>4956</v>
      </c>
    </row>
    <row r="50" spans="1:29" x14ac:dyDescent="0.2">
      <c r="A50">
        <v>1048</v>
      </c>
      <c r="B50" t="s">
        <v>31</v>
      </c>
      <c r="C50" t="s">
        <v>32</v>
      </c>
      <c r="D50" t="s">
        <v>248</v>
      </c>
      <c r="E50" t="s">
        <v>61</v>
      </c>
      <c r="F50" t="s">
        <v>249</v>
      </c>
      <c r="G50" t="s">
        <v>36</v>
      </c>
      <c r="H50" t="s">
        <v>100</v>
      </c>
      <c r="I50" t="s">
        <v>250</v>
      </c>
      <c r="J50" t="s">
        <v>251</v>
      </c>
      <c r="K50" t="s">
        <v>252</v>
      </c>
      <c r="L50" t="s">
        <v>130</v>
      </c>
      <c r="M50" t="s">
        <v>66</v>
      </c>
      <c r="N50" t="s">
        <v>253</v>
      </c>
      <c r="O50" t="s">
        <v>254</v>
      </c>
      <c r="P50">
        <v>46.477488638805397</v>
      </c>
      <c r="Q50">
        <v>-81.064097430404004</v>
      </c>
      <c r="R50">
        <v>2400</v>
      </c>
      <c r="S50">
        <v>1000</v>
      </c>
      <c r="T50" t="s">
        <v>69</v>
      </c>
      <c r="U50" t="s">
        <v>255</v>
      </c>
      <c r="V50" t="s">
        <v>250</v>
      </c>
      <c r="W50" t="s">
        <v>256</v>
      </c>
      <c r="X50" t="s">
        <v>256</v>
      </c>
      <c r="Y50" t="s">
        <v>257</v>
      </c>
      <c r="Z50" t="s">
        <v>49</v>
      </c>
      <c r="AA50">
        <v>44425</v>
      </c>
      <c r="AB50" t="s">
        <v>258</v>
      </c>
    </row>
    <row r="51" spans="1:29" x14ac:dyDescent="0.2">
      <c r="A51">
        <v>1049</v>
      </c>
      <c r="B51" t="s">
        <v>31</v>
      </c>
      <c r="C51" t="s">
        <v>32</v>
      </c>
      <c r="D51" t="s">
        <v>248</v>
      </c>
      <c r="E51" t="s">
        <v>61</v>
      </c>
      <c r="F51" t="s">
        <v>259</v>
      </c>
      <c r="G51" t="s">
        <v>36</v>
      </c>
      <c r="H51" t="s">
        <v>100</v>
      </c>
      <c r="I51" t="s">
        <v>260</v>
      </c>
      <c r="J51" t="s">
        <v>261</v>
      </c>
      <c r="K51" t="s">
        <v>259</v>
      </c>
      <c r="L51" t="s">
        <v>2513</v>
      </c>
      <c r="M51" t="s">
        <v>66</v>
      </c>
      <c r="N51" t="s">
        <v>262</v>
      </c>
      <c r="O51" t="s">
        <v>263</v>
      </c>
      <c r="P51">
        <v>55.712888176444302</v>
      </c>
      <c r="Q51">
        <v>-97.850710299462804</v>
      </c>
      <c r="R51">
        <v>900</v>
      </c>
      <c r="S51">
        <v>800</v>
      </c>
      <c r="T51" t="s">
        <v>69</v>
      </c>
      <c r="U51" t="s">
        <v>255</v>
      </c>
      <c r="V51" t="s">
        <v>250</v>
      </c>
      <c r="W51" t="s">
        <v>256</v>
      </c>
      <c r="X51" t="s">
        <v>256</v>
      </c>
      <c r="Y51" t="s">
        <v>257</v>
      </c>
      <c r="Z51" t="s">
        <v>49</v>
      </c>
      <c r="AA51">
        <v>44425</v>
      </c>
      <c r="AB51" t="s">
        <v>264</v>
      </c>
      <c r="AC51" t="s">
        <v>265</v>
      </c>
    </row>
    <row r="52" spans="1:29" x14ac:dyDescent="0.2">
      <c r="A52">
        <v>1050</v>
      </c>
      <c r="B52" t="s">
        <v>31</v>
      </c>
      <c r="C52" t="s">
        <v>32</v>
      </c>
      <c r="D52" t="s">
        <v>248</v>
      </c>
      <c r="E52" t="s">
        <v>61</v>
      </c>
      <c r="F52" t="s">
        <v>266</v>
      </c>
      <c r="G52" t="s">
        <v>36</v>
      </c>
      <c r="H52" t="s">
        <v>100</v>
      </c>
      <c r="I52" t="s">
        <v>267</v>
      </c>
      <c r="J52" t="s">
        <v>268</v>
      </c>
      <c r="K52" t="s">
        <v>269</v>
      </c>
      <c r="L52" t="s">
        <v>643</v>
      </c>
      <c r="M52" t="s">
        <v>66</v>
      </c>
      <c r="N52" t="s">
        <v>270</v>
      </c>
      <c r="O52" t="s">
        <v>271</v>
      </c>
      <c r="P52">
        <v>56.4943818645081</v>
      </c>
      <c r="Q52">
        <v>-62.069510044715997</v>
      </c>
      <c r="R52">
        <v>900</v>
      </c>
      <c r="S52">
        <v>2000</v>
      </c>
      <c r="T52" t="s">
        <v>69</v>
      </c>
      <c r="U52" t="s">
        <v>255</v>
      </c>
      <c r="V52" t="s">
        <v>250</v>
      </c>
      <c r="W52" t="s">
        <v>256</v>
      </c>
      <c r="X52" t="s">
        <v>256</v>
      </c>
      <c r="Y52" t="s">
        <v>257</v>
      </c>
      <c r="Z52" t="s">
        <v>49</v>
      </c>
      <c r="AA52">
        <v>44425</v>
      </c>
      <c r="AB52" t="s">
        <v>272</v>
      </c>
      <c r="AC52" t="s">
        <v>273</v>
      </c>
    </row>
    <row r="53" spans="1:29" x14ac:dyDescent="0.2">
      <c r="A53">
        <v>1051</v>
      </c>
      <c r="B53" t="s">
        <v>31</v>
      </c>
      <c r="C53" t="s">
        <v>32</v>
      </c>
      <c r="D53" t="s">
        <v>248</v>
      </c>
      <c r="E53" t="s">
        <v>61</v>
      </c>
      <c r="F53" t="s">
        <v>249</v>
      </c>
      <c r="G53" t="s">
        <v>36</v>
      </c>
      <c r="H53" t="s">
        <v>87</v>
      </c>
      <c r="I53" t="s">
        <v>250</v>
      </c>
      <c r="J53" t="s">
        <v>251</v>
      </c>
      <c r="K53" t="s">
        <v>252</v>
      </c>
      <c r="L53" t="s">
        <v>130</v>
      </c>
      <c r="M53" t="s">
        <v>66</v>
      </c>
      <c r="N53" t="s">
        <v>253</v>
      </c>
      <c r="O53" t="s">
        <v>254</v>
      </c>
      <c r="P53">
        <v>46.477488638805397</v>
      </c>
      <c r="Q53">
        <v>-81.064097430404004</v>
      </c>
      <c r="R53">
        <v>2400</v>
      </c>
      <c r="S53">
        <v>66000</v>
      </c>
      <c r="T53" t="s">
        <v>94</v>
      </c>
      <c r="U53" t="s">
        <v>255</v>
      </c>
      <c r="V53" t="s">
        <v>250</v>
      </c>
      <c r="W53" t="s">
        <v>256</v>
      </c>
      <c r="X53" t="s">
        <v>256</v>
      </c>
      <c r="Y53" t="s">
        <v>257</v>
      </c>
      <c r="Z53" t="s">
        <v>49</v>
      </c>
      <c r="AA53">
        <v>44425</v>
      </c>
      <c r="AB53" t="s">
        <v>274</v>
      </c>
      <c r="AC53" t="s">
        <v>275</v>
      </c>
    </row>
    <row r="54" spans="1:29" x14ac:dyDescent="0.2">
      <c r="A54">
        <v>1052</v>
      </c>
      <c r="B54" t="s">
        <v>31</v>
      </c>
      <c r="C54" t="s">
        <v>32</v>
      </c>
      <c r="D54" t="s">
        <v>248</v>
      </c>
      <c r="E54" t="s">
        <v>61</v>
      </c>
      <c r="F54" t="s">
        <v>259</v>
      </c>
      <c r="G54" t="s">
        <v>36</v>
      </c>
      <c r="H54" t="s">
        <v>87</v>
      </c>
      <c r="I54" t="s">
        <v>260</v>
      </c>
      <c r="J54" t="s">
        <v>261</v>
      </c>
      <c r="K54" t="s">
        <v>259</v>
      </c>
      <c r="L54" t="s">
        <v>2513</v>
      </c>
      <c r="M54" t="s">
        <v>66</v>
      </c>
      <c r="N54" t="s">
        <v>262</v>
      </c>
      <c r="O54" t="s">
        <v>263</v>
      </c>
      <c r="P54">
        <v>55.712888176444302</v>
      </c>
      <c r="Q54">
        <v>-97.850710299462804</v>
      </c>
      <c r="R54">
        <v>900</v>
      </c>
      <c r="S54">
        <v>14800</v>
      </c>
      <c r="T54" t="s">
        <v>94</v>
      </c>
      <c r="U54" t="s">
        <v>255</v>
      </c>
      <c r="V54" t="s">
        <v>250</v>
      </c>
      <c r="W54" t="s">
        <v>256</v>
      </c>
      <c r="X54" t="s">
        <v>256</v>
      </c>
      <c r="Y54" t="s">
        <v>257</v>
      </c>
      <c r="Z54" t="s">
        <v>49</v>
      </c>
      <c r="AA54">
        <v>44425</v>
      </c>
      <c r="AB54" t="s">
        <v>276</v>
      </c>
    </row>
    <row r="55" spans="1:29" x14ac:dyDescent="0.2">
      <c r="A55">
        <v>1053</v>
      </c>
      <c r="B55" t="s">
        <v>31</v>
      </c>
      <c r="C55" t="s">
        <v>32</v>
      </c>
      <c r="D55" t="s">
        <v>248</v>
      </c>
      <c r="E55" t="s">
        <v>61</v>
      </c>
      <c r="F55" t="s">
        <v>266</v>
      </c>
      <c r="G55" t="s">
        <v>36</v>
      </c>
      <c r="H55" t="s">
        <v>87</v>
      </c>
      <c r="I55" t="s">
        <v>267</v>
      </c>
      <c r="J55" t="s">
        <v>268</v>
      </c>
      <c r="K55" t="s">
        <v>269</v>
      </c>
      <c r="L55" t="s">
        <v>643</v>
      </c>
      <c r="M55" t="s">
        <v>66</v>
      </c>
      <c r="N55" t="s">
        <v>270</v>
      </c>
      <c r="O55" t="s">
        <v>271</v>
      </c>
      <c r="P55">
        <v>56.4943818645081</v>
      </c>
      <c r="Q55">
        <v>-62.069510044715997</v>
      </c>
      <c r="R55">
        <v>900</v>
      </c>
      <c r="S55">
        <v>80000</v>
      </c>
      <c r="T55" t="s">
        <v>94</v>
      </c>
      <c r="U55" t="s">
        <v>255</v>
      </c>
      <c r="V55" t="s">
        <v>250</v>
      </c>
      <c r="W55" t="s">
        <v>256</v>
      </c>
      <c r="X55" t="s">
        <v>256</v>
      </c>
      <c r="Y55" t="s">
        <v>257</v>
      </c>
      <c r="Z55" t="s">
        <v>49</v>
      </c>
      <c r="AA55">
        <v>44425</v>
      </c>
      <c r="AB55" t="s">
        <v>277</v>
      </c>
      <c r="AC55" t="s">
        <v>278</v>
      </c>
    </row>
    <row r="56" spans="1:29" x14ac:dyDescent="0.2">
      <c r="A56">
        <v>1054</v>
      </c>
      <c r="B56" t="s">
        <v>59</v>
      </c>
      <c r="C56" t="s">
        <v>32</v>
      </c>
      <c r="D56" t="s">
        <v>279</v>
      </c>
      <c r="E56" t="s">
        <v>34</v>
      </c>
      <c r="F56" t="s">
        <v>280</v>
      </c>
      <c r="G56" t="s">
        <v>195</v>
      </c>
      <c r="H56" t="s">
        <v>156</v>
      </c>
      <c r="I56" t="s">
        <v>281</v>
      </c>
      <c r="J56" t="s">
        <v>282</v>
      </c>
      <c r="K56" t="s">
        <v>283</v>
      </c>
      <c r="L56" t="s">
        <v>284</v>
      </c>
      <c r="M56" t="s">
        <v>42</v>
      </c>
      <c r="N56" t="s">
        <v>117</v>
      </c>
      <c r="O56" t="s">
        <v>117</v>
      </c>
      <c r="P56">
        <v>32.889675547795903</v>
      </c>
      <c r="Q56">
        <v>-86.220333522339104</v>
      </c>
      <c r="R56">
        <v>15</v>
      </c>
      <c r="S56">
        <v>3700</v>
      </c>
      <c r="T56" t="s">
        <v>202</v>
      </c>
      <c r="U56" t="s">
        <v>279</v>
      </c>
      <c r="V56" t="s">
        <v>281</v>
      </c>
      <c r="W56" t="s">
        <v>285</v>
      </c>
      <c r="X56" t="s">
        <v>286</v>
      </c>
      <c r="Y56" t="s">
        <v>42</v>
      </c>
      <c r="Z56" t="s">
        <v>49</v>
      </c>
      <c r="AA56">
        <v>44422</v>
      </c>
      <c r="AB56" t="s">
        <v>287</v>
      </c>
      <c r="AC56" t="s">
        <v>288</v>
      </c>
    </row>
    <row r="57" spans="1:29" x14ac:dyDescent="0.2">
      <c r="A57">
        <v>1055</v>
      </c>
      <c r="B57" t="s">
        <v>59</v>
      </c>
      <c r="C57" t="s">
        <v>32</v>
      </c>
      <c r="D57" t="s">
        <v>279</v>
      </c>
      <c r="E57" t="s">
        <v>34</v>
      </c>
      <c r="F57" t="s">
        <v>289</v>
      </c>
      <c r="G57" t="s">
        <v>195</v>
      </c>
      <c r="H57" t="s">
        <v>156</v>
      </c>
      <c r="I57" t="s">
        <v>281</v>
      </c>
      <c r="J57" t="s">
        <v>282</v>
      </c>
      <c r="K57" t="s">
        <v>290</v>
      </c>
      <c r="L57" t="s">
        <v>291</v>
      </c>
      <c r="M57" t="s">
        <v>42</v>
      </c>
      <c r="N57" t="s">
        <v>117</v>
      </c>
      <c r="O57" t="s">
        <v>117</v>
      </c>
      <c r="P57">
        <v>32.8404283525322</v>
      </c>
      <c r="Q57">
        <v>-86.632351082348194</v>
      </c>
      <c r="R57">
        <v>15</v>
      </c>
      <c r="S57">
        <v>3700</v>
      </c>
      <c r="T57" t="s">
        <v>202</v>
      </c>
      <c r="U57" t="s">
        <v>279</v>
      </c>
      <c r="V57" t="s">
        <v>281</v>
      </c>
      <c r="W57" t="s">
        <v>285</v>
      </c>
      <c r="X57" t="s">
        <v>286</v>
      </c>
      <c r="Y57" t="s">
        <v>42</v>
      </c>
      <c r="Z57" t="s">
        <v>49</v>
      </c>
      <c r="AA57">
        <v>44422</v>
      </c>
      <c r="AB57" t="s">
        <v>292</v>
      </c>
      <c r="AC57" t="s">
        <v>293</v>
      </c>
    </row>
    <row r="58" spans="1:29" x14ac:dyDescent="0.2">
      <c r="A58">
        <v>2000</v>
      </c>
      <c r="B58" t="s">
        <v>113</v>
      </c>
      <c r="C58" t="s">
        <v>294</v>
      </c>
      <c r="D58" t="s">
        <v>4424</v>
      </c>
      <c r="E58" t="s">
        <v>34</v>
      </c>
      <c r="F58" t="s">
        <v>4425</v>
      </c>
      <c r="G58" t="s">
        <v>327</v>
      </c>
      <c r="H58" t="s">
        <v>4426</v>
      </c>
      <c r="I58" t="s">
        <v>2473</v>
      </c>
      <c r="J58" t="s">
        <v>2469</v>
      </c>
      <c r="K58" t="s">
        <v>2470</v>
      </c>
      <c r="L58" t="s">
        <v>334</v>
      </c>
      <c r="M58" t="s">
        <v>42</v>
      </c>
      <c r="N58" t="s">
        <v>2471</v>
      </c>
      <c r="O58" t="s">
        <v>2472</v>
      </c>
      <c r="P58">
        <v>42.718565880453497</v>
      </c>
      <c r="Q58">
        <v>-71.114521729456996</v>
      </c>
      <c r="R58">
        <v>150</v>
      </c>
      <c r="S58">
        <v>10000</v>
      </c>
      <c r="T58" t="s">
        <v>347</v>
      </c>
      <c r="U58" t="s">
        <v>4427</v>
      </c>
      <c r="V58" t="s">
        <v>2473</v>
      </c>
      <c r="W58" t="s">
        <v>2470</v>
      </c>
      <c r="X58" t="s">
        <v>334</v>
      </c>
      <c r="Y58" t="s">
        <v>42</v>
      </c>
      <c r="Z58" t="s">
        <v>49</v>
      </c>
      <c r="AA58">
        <v>44899</v>
      </c>
      <c r="AB58" t="s">
        <v>4430</v>
      </c>
      <c r="AC58" t="s">
        <v>4431</v>
      </c>
    </row>
    <row r="59" spans="1:29" x14ac:dyDescent="0.2">
      <c r="A59">
        <v>2001</v>
      </c>
      <c r="B59" t="s">
        <v>59</v>
      </c>
      <c r="C59" t="s">
        <v>294</v>
      </c>
      <c r="D59" t="s">
        <v>2491</v>
      </c>
      <c r="E59" t="s">
        <v>61</v>
      </c>
      <c r="F59" t="s">
        <v>2491</v>
      </c>
      <c r="G59" t="s">
        <v>296</v>
      </c>
      <c r="H59" t="s">
        <v>2492</v>
      </c>
      <c r="I59" t="s">
        <v>2493</v>
      </c>
      <c r="J59" t="s">
        <v>2494</v>
      </c>
      <c r="K59" t="s">
        <v>2495</v>
      </c>
      <c r="L59" t="s">
        <v>2270</v>
      </c>
      <c r="M59" t="s">
        <v>42</v>
      </c>
      <c r="N59">
        <v>70122</v>
      </c>
      <c r="O59" t="s">
        <v>2496</v>
      </c>
      <c r="P59">
        <v>30.031877182105699</v>
      </c>
      <c r="Q59">
        <v>-90.063603731681397</v>
      </c>
      <c r="R59">
        <v>30</v>
      </c>
      <c r="U59" t="s">
        <v>2491</v>
      </c>
      <c r="V59" t="s">
        <v>2493</v>
      </c>
      <c r="W59" t="s">
        <v>2495</v>
      </c>
      <c r="X59" t="s">
        <v>2270</v>
      </c>
      <c r="Y59" t="s">
        <v>42</v>
      </c>
      <c r="Z59" t="s">
        <v>49</v>
      </c>
      <c r="AA59">
        <v>44891</v>
      </c>
      <c r="AB59" t="s">
        <v>2497</v>
      </c>
      <c r="AC59" t="s">
        <v>4344</v>
      </c>
    </row>
    <row r="60" spans="1:29" x14ac:dyDescent="0.2">
      <c r="A60">
        <v>2002</v>
      </c>
      <c r="B60" t="s">
        <v>59</v>
      </c>
      <c r="C60" t="s">
        <v>294</v>
      </c>
      <c r="D60" t="s">
        <v>295</v>
      </c>
      <c r="E60" t="s">
        <v>61</v>
      </c>
      <c r="F60" t="s">
        <v>295</v>
      </c>
      <c r="G60" t="s">
        <v>296</v>
      </c>
      <c r="H60" t="s">
        <v>297</v>
      </c>
      <c r="I60" t="s">
        <v>298</v>
      </c>
      <c r="J60" t="s">
        <v>299</v>
      </c>
      <c r="K60" t="s">
        <v>300</v>
      </c>
      <c r="L60" t="s">
        <v>284</v>
      </c>
      <c r="M60" t="s">
        <v>42</v>
      </c>
      <c r="N60">
        <v>35089</v>
      </c>
      <c r="O60" t="s">
        <v>301</v>
      </c>
      <c r="P60">
        <v>32.988212384038498</v>
      </c>
      <c r="Q60">
        <v>-86.034163398371305</v>
      </c>
      <c r="R60">
        <v>100</v>
      </c>
      <c r="S60">
        <v>6818.181818181818</v>
      </c>
      <c r="T60" t="s">
        <v>304</v>
      </c>
      <c r="U60" t="s">
        <v>302</v>
      </c>
      <c r="V60" t="s">
        <v>281</v>
      </c>
      <c r="W60" t="s">
        <v>285</v>
      </c>
      <c r="X60" t="s">
        <v>286</v>
      </c>
      <c r="Y60" t="s">
        <v>42</v>
      </c>
      <c r="Z60" t="s">
        <v>49</v>
      </c>
      <c r="AA60">
        <v>44776</v>
      </c>
      <c r="AB60" t="s">
        <v>303</v>
      </c>
    </row>
    <row r="61" spans="1:29" x14ac:dyDescent="0.2">
      <c r="A61">
        <v>2003</v>
      </c>
      <c r="B61" t="s">
        <v>113</v>
      </c>
      <c r="C61" t="s">
        <v>294</v>
      </c>
      <c r="D61" t="s">
        <v>33</v>
      </c>
      <c r="E61" t="s">
        <v>34</v>
      </c>
      <c r="F61" t="s">
        <v>4856</v>
      </c>
      <c r="G61" t="s">
        <v>365</v>
      </c>
      <c r="H61" t="s">
        <v>4435</v>
      </c>
      <c r="I61" t="s">
        <v>38</v>
      </c>
      <c r="K61" t="s">
        <v>4860</v>
      </c>
      <c r="L61" t="s">
        <v>1162</v>
      </c>
      <c r="M61" t="s">
        <v>42</v>
      </c>
      <c r="P61">
        <v>34.717244544774204</v>
      </c>
      <c r="Q61">
        <v>-81.019134092855793</v>
      </c>
      <c r="R61">
        <v>300</v>
      </c>
      <c r="S61">
        <v>50000</v>
      </c>
      <c r="T61" t="s">
        <v>4857</v>
      </c>
      <c r="U61" t="s">
        <v>33</v>
      </c>
      <c r="V61" t="s">
        <v>38</v>
      </c>
      <c r="W61" t="s">
        <v>47</v>
      </c>
      <c r="X61" t="s">
        <v>48</v>
      </c>
      <c r="Y61" t="s">
        <v>42</v>
      </c>
      <c r="Z61" t="s">
        <v>49</v>
      </c>
      <c r="AA61">
        <v>45095</v>
      </c>
      <c r="AB61" t="s">
        <v>4858</v>
      </c>
      <c r="AC61" t="s">
        <v>4859</v>
      </c>
    </row>
    <row r="62" spans="1:29" x14ac:dyDescent="0.2">
      <c r="A62">
        <v>2004</v>
      </c>
      <c r="B62" t="s">
        <v>59</v>
      </c>
      <c r="C62" t="s">
        <v>294</v>
      </c>
      <c r="D62" t="s">
        <v>2498</v>
      </c>
      <c r="E62" t="s">
        <v>34</v>
      </c>
      <c r="F62" t="s">
        <v>2498</v>
      </c>
      <c r="G62" t="s">
        <v>365</v>
      </c>
      <c r="H62" t="s">
        <v>4346</v>
      </c>
      <c r="I62" t="s">
        <v>2499</v>
      </c>
      <c r="J62" t="s">
        <v>2500</v>
      </c>
      <c r="K62" t="s">
        <v>2501</v>
      </c>
      <c r="L62" t="s">
        <v>394</v>
      </c>
      <c r="M62" t="s">
        <v>42</v>
      </c>
      <c r="N62">
        <v>91016</v>
      </c>
      <c r="O62" t="s">
        <v>2502</v>
      </c>
      <c r="P62">
        <v>34.1410736172977</v>
      </c>
      <c r="Q62">
        <v>-117.993500272208</v>
      </c>
      <c r="U62" t="s">
        <v>2498</v>
      </c>
      <c r="V62" t="s">
        <v>2499</v>
      </c>
      <c r="W62" t="s">
        <v>2501</v>
      </c>
      <c r="X62" t="s">
        <v>394</v>
      </c>
      <c r="Y62" t="s">
        <v>42</v>
      </c>
      <c r="Z62" t="s">
        <v>49</v>
      </c>
      <c r="AA62">
        <v>44891</v>
      </c>
      <c r="AB62" t="s">
        <v>2499</v>
      </c>
      <c r="AC62" t="s">
        <v>4345</v>
      </c>
    </row>
    <row r="63" spans="1:29" x14ac:dyDescent="0.2">
      <c r="A63">
        <v>2005</v>
      </c>
      <c r="B63" t="s">
        <v>113</v>
      </c>
      <c r="C63" t="s">
        <v>294</v>
      </c>
      <c r="D63" t="s">
        <v>4009</v>
      </c>
      <c r="E63" t="s">
        <v>34</v>
      </c>
      <c r="F63" t="s">
        <v>625</v>
      </c>
      <c r="G63" t="s">
        <v>420</v>
      </c>
      <c r="H63" t="s">
        <v>421</v>
      </c>
      <c r="I63" t="s">
        <v>4020</v>
      </c>
      <c r="J63" t="s">
        <v>626</v>
      </c>
      <c r="K63" t="s">
        <v>627</v>
      </c>
      <c r="L63" t="s">
        <v>628</v>
      </c>
      <c r="M63" t="s">
        <v>42</v>
      </c>
      <c r="N63">
        <v>46552</v>
      </c>
      <c r="O63" t="s">
        <v>629</v>
      </c>
      <c r="P63">
        <v>41.702912460838299</v>
      </c>
      <c r="Q63">
        <v>-86.449964795102503</v>
      </c>
      <c r="R63">
        <v>200</v>
      </c>
      <c r="U63" t="s">
        <v>4025</v>
      </c>
      <c r="V63" t="s">
        <v>4020</v>
      </c>
      <c r="W63" t="s">
        <v>3067</v>
      </c>
      <c r="X63" t="s">
        <v>321</v>
      </c>
      <c r="Y63" t="s">
        <v>42</v>
      </c>
      <c r="Z63" t="s">
        <v>49</v>
      </c>
      <c r="AA63">
        <v>44801</v>
      </c>
      <c r="AB63" t="s">
        <v>4021</v>
      </c>
      <c r="AC63" t="s">
        <v>4022</v>
      </c>
    </row>
    <row r="64" spans="1:29" x14ac:dyDescent="0.2">
      <c r="A64">
        <v>2006</v>
      </c>
      <c r="B64" t="s">
        <v>113</v>
      </c>
      <c r="C64" t="s">
        <v>294</v>
      </c>
      <c r="D64" t="s">
        <v>3505</v>
      </c>
      <c r="E64" t="s">
        <v>34</v>
      </c>
      <c r="F64" t="s">
        <v>3506</v>
      </c>
      <c r="G64" t="s">
        <v>365</v>
      </c>
      <c r="H64" t="s">
        <v>4435</v>
      </c>
      <c r="I64" t="s">
        <v>3508</v>
      </c>
      <c r="J64" t="s">
        <v>3509</v>
      </c>
      <c r="K64" t="s">
        <v>3510</v>
      </c>
      <c r="L64" t="s">
        <v>41</v>
      </c>
      <c r="M64" t="s">
        <v>42</v>
      </c>
      <c r="N64">
        <v>89408</v>
      </c>
      <c r="O64" t="s">
        <v>3511</v>
      </c>
      <c r="P64">
        <v>39.612953370472098</v>
      </c>
      <c r="Q64">
        <v>-119.25133227375601</v>
      </c>
      <c r="R64">
        <v>150</v>
      </c>
      <c r="S64">
        <v>5000</v>
      </c>
      <c r="T64" t="s">
        <v>4905</v>
      </c>
      <c r="U64" t="s">
        <v>3505</v>
      </c>
      <c r="V64" t="s">
        <v>3508</v>
      </c>
      <c r="W64" t="s">
        <v>3510</v>
      </c>
      <c r="X64" t="s">
        <v>41</v>
      </c>
      <c r="Y64" t="s">
        <v>42</v>
      </c>
      <c r="Z64" t="s">
        <v>49</v>
      </c>
      <c r="AA64">
        <v>45095</v>
      </c>
      <c r="AB64" t="s">
        <v>4731</v>
      </c>
      <c r="AC64" t="s">
        <v>4436</v>
      </c>
    </row>
    <row r="65" spans="1:29" x14ac:dyDescent="0.2">
      <c r="A65">
        <v>2007</v>
      </c>
      <c r="B65" t="s">
        <v>31</v>
      </c>
      <c r="C65" t="s">
        <v>294</v>
      </c>
      <c r="D65" t="s">
        <v>5089</v>
      </c>
      <c r="E65" t="s">
        <v>61</v>
      </c>
      <c r="F65" t="s">
        <v>5094</v>
      </c>
      <c r="G65" t="s">
        <v>296</v>
      </c>
      <c r="H65" t="s">
        <v>2517</v>
      </c>
      <c r="I65" t="s">
        <v>2518</v>
      </c>
      <c r="J65" t="s">
        <v>2519</v>
      </c>
      <c r="K65" t="s">
        <v>964</v>
      </c>
      <c r="L65" t="s">
        <v>394</v>
      </c>
      <c r="M65" t="s">
        <v>42</v>
      </c>
      <c r="N65">
        <v>94538</v>
      </c>
      <c r="O65" t="s">
        <v>2520</v>
      </c>
      <c r="P65">
        <v>37.468235725983099</v>
      </c>
      <c r="Q65">
        <v>-121.925672668253</v>
      </c>
      <c r="R65">
        <v>50</v>
      </c>
      <c r="S65">
        <v>5.0000000000000002E-5</v>
      </c>
      <c r="T65" t="s">
        <v>658</v>
      </c>
      <c r="U65" t="s">
        <v>2516</v>
      </c>
      <c r="V65" t="s">
        <v>2518</v>
      </c>
      <c r="W65" t="s">
        <v>964</v>
      </c>
      <c r="X65" t="s">
        <v>394</v>
      </c>
      <c r="Y65" t="s">
        <v>42</v>
      </c>
      <c r="Z65" t="s">
        <v>49</v>
      </c>
      <c r="AA65">
        <v>45096</v>
      </c>
      <c r="AB65" t="s">
        <v>5095</v>
      </c>
      <c r="AC65" t="s">
        <v>5090</v>
      </c>
    </row>
    <row r="66" spans="1:29" x14ac:dyDescent="0.2">
      <c r="A66">
        <v>2008</v>
      </c>
      <c r="B66" t="s">
        <v>31</v>
      </c>
      <c r="C66" t="s">
        <v>294</v>
      </c>
      <c r="D66" t="s">
        <v>4437</v>
      </c>
      <c r="E66" t="s">
        <v>34</v>
      </c>
      <c r="F66" t="s">
        <v>306</v>
      </c>
      <c r="G66" t="s">
        <v>296</v>
      </c>
      <c r="H66" t="s">
        <v>297</v>
      </c>
      <c r="I66" t="s">
        <v>307</v>
      </c>
      <c r="J66" t="s">
        <v>308</v>
      </c>
      <c r="K66" t="s">
        <v>309</v>
      </c>
      <c r="L66" t="s">
        <v>310</v>
      </c>
      <c r="M66" t="s">
        <v>42</v>
      </c>
      <c r="N66">
        <v>26323</v>
      </c>
      <c r="O66" t="s">
        <v>311</v>
      </c>
      <c r="P66">
        <v>39.258392897039897</v>
      </c>
      <c r="Q66">
        <v>-80.294562059406601</v>
      </c>
      <c r="R66">
        <v>140</v>
      </c>
      <c r="U66" t="s">
        <v>312</v>
      </c>
      <c r="V66" t="s">
        <v>313</v>
      </c>
      <c r="W66" t="s">
        <v>314</v>
      </c>
      <c r="X66" t="s">
        <v>315</v>
      </c>
      <c r="Y66" t="s">
        <v>42</v>
      </c>
      <c r="Z66" t="s">
        <v>49</v>
      </c>
      <c r="AA66">
        <v>44776</v>
      </c>
      <c r="AB66" t="s">
        <v>316</v>
      </c>
    </row>
    <row r="67" spans="1:29" x14ac:dyDescent="0.2">
      <c r="A67">
        <v>2009</v>
      </c>
      <c r="B67" t="s">
        <v>31</v>
      </c>
      <c r="C67" t="s">
        <v>294</v>
      </c>
      <c r="D67" t="s">
        <v>305</v>
      </c>
      <c r="E67" t="s">
        <v>34</v>
      </c>
      <c r="F67" t="s">
        <v>317</v>
      </c>
      <c r="G67" t="s">
        <v>296</v>
      </c>
      <c r="H67" t="s">
        <v>318</v>
      </c>
      <c r="I67" t="s">
        <v>313</v>
      </c>
      <c r="J67" t="s">
        <v>319</v>
      </c>
      <c r="K67" t="s">
        <v>320</v>
      </c>
      <c r="L67" t="s">
        <v>321</v>
      </c>
      <c r="M67" t="s">
        <v>42</v>
      </c>
      <c r="N67">
        <v>14132</v>
      </c>
      <c r="O67" t="s">
        <v>322</v>
      </c>
      <c r="P67">
        <v>43.130799372246202</v>
      </c>
      <c r="Q67">
        <v>-78.940293600000004</v>
      </c>
      <c r="R67">
        <v>30</v>
      </c>
      <c r="S67">
        <v>5000</v>
      </c>
      <c r="T67" t="s">
        <v>304</v>
      </c>
      <c r="U67" t="s">
        <v>312</v>
      </c>
      <c r="V67" t="s">
        <v>313</v>
      </c>
      <c r="W67" t="s">
        <v>314</v>
      </c>
      <c r="X67" t="s">
        <v>315</v>
      </c>
      <c r="Y67" t="s">
        <v>42</v>
      </c>
      <c r="Z67" t="s">
        <v>49</v>
      </c>
      <c r="AA67">
        <v>44776</v>
      </c>
      <c r="AB67" t="s">
        <v>323</v>
      </c>
      <c r="AC67" t="s">
        <v>324</v>
      </c>
    </row>
    <row r="68" spans="1:29" x14ac:dyDescent="0.2">
      <c r="A68">
        <v>2010</v>
      </c>
      <c r="B68" t="s">
        <v>113</v>
      </c>
      <c r="C68" t="s">
        <v>294</v>
      </c>
      <c r="D68" t="s">
        <v>305</v>
      </c>
      <c r="E68" t="s">
        <v>34</v>
      </c>
      <c r="F68" t="s">
        <v>4636</v>
      </c>
      <c r="G68" t="s">
        <v>296</v>
      </c>
      <c r="H68" t="s">
        <v>318</v>
      </c>
      <c r="I68" t="s">
        <v>313</v>
      </c>
      <c r="K68" t="s">
        <v>4638</v>
      </c>
      <c r="L68" t="s">
        <v>918</v>
      </c>
      <c r="M68" t="s">
        <v>42</v>
      </c>
      <c r="R68">
        <v>400</v>
      </c>
      <c r="S68">
        <v>40000</v>
      </c>
      <c r="T68" t="s">
        <v>304</v>
      </c>
      <c r="U68" t="s">
        <v>312</v>
      </c>
      <c r="V68" t="s">
        <v>313</v>
      </c>
      <c r="W68" t="s">
        <v>314</v>
      </c>
      <c r="X68" t="s">
        <v>315</v>
      </c>
      <c r="Y68" t="s">
        <v>42</v>
      </c>
      <c r="Z68" t="s">
        <v>49</v>
      </c>
      <c r="AA68">
        <v>45089</v>
      </c>
      <c r="AB68" t="s">
        <v>4637</v>
      </c>
      <c r="AC68" t="s">
        <v>4639</v>
      </c>
    </row>
    <row r="69" spans="1:29" x14ac:dyDescent="0.2">
      <c r="A69">
        <v>2011</v>
      </c>
      <c r="B69" t="s">
        <v>59</v>
      </c>
      <c r="C69" t="s">
        <v>294</v>
      </c>
      <c r="D69" t="s">
        <v>4247</v>
      </c>
      <c r="E69" t="s">
        <v>34</v>
      </c>
      <c r="F69" t="s">
        <v>4247</v>
      </c>
      <c r="G69" t="s">
        <v>296</v>
      </c>
      <c r="H69" t="s">
        <v>4251</v>
      </c>
      <c r="I69" t="s">
        <v>4248</v>
      </c>
      <c r="J69" t="s">
        <v>4249</v>
      </c>
      <c r="K69" t="s">
        <v>4250</v>
      </c>
      <c r="L69" t="s">
        <v>394</v>
      </c>
      <c r="M69" t="s">
        <v>42</v>
      </c>
      <c r="N69">
        <v>95054</v>
      </c>
      <c r="P69">
        <v>37.377829296077401</v>
      </c>
      <c r="Q69">
        <v>-121.978813989176</v>
      </c>
      <c r="U69" t="s">
        <v>4247</v>
      </c>
      <c r="V69" t="s">
        <v>4248</v>
      </c>
      <c r="W69" t="s">
        <v>4250</v>
      </c>
      <c r="X69" t="s">
        <v>394</v>
      </c>
      <c r="Y69" t="s">
        <v>42</v>
      </c>
      <c r="Z69" t="s">
        <v>49</v>
      </c>
      <c r="AA69">
        <v>44865</v>
      </c>
      <c r="AB69" t="s">
        <v>1364</v>
      </c>
    </row>
    <row r="70" spans="1:29" x14ac:dyDescent="0.2">
      <c r="A70">
        <v>2012</v>
      </c>
      <c r="B70" t="s">
        <v>113</v>
      </c>
      <c r="C70" t="s">
        <v>294</v>
      </c>
      <c r="D70" t="s">
        <v>4247</v>
      </c>
      <c r="E70" t="s">
        <v>34</v>
      </c>
      <c r="F70" t="s">
        <v>4438</v>
      </c>
      <c r="G70" t="s">
        <v>420</v>
      </c>
      <c r="H70" t="s">
        <v>4439</v>
      </c>
      <c r="I70" t="s">
        <v>4248</v>
      </c>
      <c r="J70" t="s">
        <v>4249</v>
      </c>
      <c r="K70" t="s">
        <v>4250</v>
      </c>
      <c r="L70" t="s">
        <v>394</v>
      </c>
      <c r="M70" t="s">
        <v>42</v>
      </c>
      <c r="N70">
        <v>95054</v>
      </c>
      <c r="P70">
        <v>37.377829296077401</v>
      </c>
      <c r="Q70">
        <v>-121.978813989176</v>
      </c>
      <c r="R70">
        <v>90</v>
      </c>
      <c r="S70">
        <v>5</v>
      </c>
      <c r="T70" t="s">
        <v>658</v>
      </c>
      <c r="U70" t="s">
        <v>4247</v>
      </c>
      <c r="V70" t="s">
        <v>4248</v>
      </c>
      <c r="W70" t="s">
        <v>4250</v>
      </c>
      <c r="X70" t="s">
        <v>394</v>
      </c>
      <c r="Y70" t="s">
        <v>42</v>
      </c>
      <c r="Z70" t="s">
        <v>49</v>
      </c>
      <c r="AA70">
        <v>44899</v>
      </c>
      <c r="AB70" t="s">
        <v>4440</v>
      </c>
      <c r="AC70" t="s">
        <v>4441</v>
      </c>
    </row>
    <row r="71" spans="1:29" x14ac:dyDescent="0.2">
      <c r="A71">
        <v>2013</v>
      </c>
      <c r="B71" t="s">
        <v>192</v>
      </c>
      <c r="C71" t="s">
        <v>696</v>
      </c>
      <c r="D71" t="s">
        <v>325</v>
      </c>
      <c r="E71" t="s">
        <v>34</v>
      </c>
      <c r="F71" t="s">
        <v>3533</v>
      </c>
      <c r="G71" t="s">
        <v>613</v>
      </c>
      <c r="H71" t="s">
        <v>328</v>
      </c>
      <c r="I71" t="s">
        <v>3523</v>
      </c>
      <c r="J71" t="s">
        <v>3534</v>
      </c>
      <c r="K71" t="s">
        <v>4474</v>
      </c>
      <c r="L71" t="s">
        <v>702</v>
      </c>
      <c r="M71" t="s">
        <v>42</v>
      </c>
      <c r="N71">
        <v>42266</v>
      </c>
      <c r="O71" t="s">
        <v>3535</v>
      </c>
      <c r="P71">
        <v>36.797650474171597</v>
      </c>
      <c r="Q71">
        <v>-87.421403818031095</v>
      </c>
      <c r="R71">
        <v>400</v>
      </c>
      <c r="S71">
        <v>10000</v>
      </c>
      <c r="T71" t="s">
        <v>624</v>
      </c>
      <c r="U71" t="s">
        <v>3532</v>
      </c>
      <c r="V71" t="s">
        <v>325</v>
      </c>
      <c r="W71" t="s">
        <v>333</v>
      </c>
      <c r="X71" t="s">
        <v>334</v>
      </c>
      <c r="Y71" t="s">
        <v>42</v>
      </c>
      <c r="Z71" t="s">
        <v>49</v>
      </c>
      <c r="AA71">
        <v>45090</v>
      </c>
      <c r="AB71" t="s">
        <v>4640</v>
      </c>
      <c r="AC71" t="s">
        <v>4641</v>
      </c>
    </row>
    <row r="72" spans="1:29" x14ac:dyDescent="0.2">
      <c r="A72">
        <v>2014</v>
      </c>
      <c r="B72" t="s">
        <v>113</v>
      </c>
      <c r="C72" t="s">
        <v>696</v>
      </c>
      <c r="D72" t="s">
        <v>325</v>
      </c>
      <c r="E72" t="s">
        <v>34</v>
      </c>
      <c r="F72" t="s">
        <v>3533</v>
      </c>
      <c r="G72" t="s">
        <v>327</v>
      </c>
      <c r="H72" t="s">
        <v>328</v>
      </c>
      <c r="I72" t="s">
        <v>3523</v>
      </c>
      <c r="J72" t="s">
        <v>3534</v>
      </c>
      <c r="K72" t="s">
        <v>4474</v>
      </c>
      <c r="L72" t="s">
        <v>702</v>
      </c>
      <c r="M72" t="s">
        <v>42</v>
      </c>
      <c r="N72">
        <v>42266</v>
      </c>
      <c r="O72" t="s">
        <v>3535</v>
      </c>
      <c r="P72">
        <v>36.797650474171597</v>
      </c>
      <c r="Q72">
        <v>-87.421403818031095</v>
      </c>
      <c r="R72">
        <v>400</v>
      </c>
      <c r="S72">
        <v>10000</v>
      </c>
      <c r="T72" t="s">
        <v>347</v>
      </c>
      <c r="U72" t="s">
        <v>3532</v>
      </c>
      <c r="V72" t="s">
        <v>325</v>
      </c>
      <c r="W72" t="s">
        <v>333</v>
      </c>
      <c r="X72" t="s">
        <v>334</v>
      </c>
      <c r="Y72" t="s">
        <v>42</v>
      </c>
      <c r="Z72" t="s">
        <v>49</v>
      </c>
      <c r="AA72">
        <v>45090</v>
      </c>
      <c r="AB72" t="s">
        <v>4640</v>
      </c>
      <c r="AC72" t="s">
        <v>4641</v>
      </c>
    </row>
    <row r="73" spans="1:29" x14ac:dyDescent="0.2">
      <c r="A73">
        <v>2015</v>
      </c>
      <c r="B73" t="s">
        <v>192</v>
      </c>
      <c r="C73" t="s">
        <v>294</v>
      </c>
      <c r="D73" t="s">
        <v>325</v>
      </c>
      <c r="E73" t="s">
        <v>34</v>
      </c>
      <c r="F73" t="s">
        <v>326</v>
      </c>
      <c r="G73" t="s">
        <v>327</v>
      </c>
      <c r="H73" t="s">
        <v>328</v>
      </c>
      <c r="I73" t="s">
        <v>329</v>
      </c>
      <c r="J73" t="s">
        <v>330</v>
      </c>
      <c r="K73" t="s">
        <v>331</v>
      </c>
      <c r="L73" t="s">
        <v>127</v>
      </c>
      <c r="M73" t="s">
        <v>42</v>
      </c>
      <c r="N73">
        <v>48377</v>
      </c>
      <c r="O73" t="s">
        <v>332</v>
      </c>
      <c r="P73">
        <v>42.490599294379599</v>
      </c>
      <c r="Q73">
        <v>-83.487091929250198</v>
      </c>
      <c r="S73">
        <v>7000</v>
      </c>
      <c r="U73" t="s">
        <v>325</v>
      </c>
      <c r="V73" t="s">
        <v>329</v>
      </c>
      <c r="W73" t="s">
        <v>333</v>
      </c>
      <c r="X73" t="s">
        <v>334</v>
      </c>
      <c r="Y73" t="s">
        <v>42</v>
      </c>
      <c r="Z73" t="s">
        <v>49</v>
      </c>
      <c r="AA73">
        <v>44777</v>
      </c>
      <c r="AB73" t="s">
        <v>335</v>
      </c>
    </row>
    <row r="74" spans="1:29" x14ac:dyDescent="0.2">
      <c r="A74">
        <v>2016</v>
      </c>
      <c r="B74" t="s">
        <v>113</v>
      </c>
      <c r="C74" t="s">
        <v>294</v>
      </c>
      <c r="D74" t="s">
        <v>4788</v>
      </c>
      <c r="E74" t="s">
        <v>61</v>
      </c>
      <c r="F74" t="s">
        <v>4797</v>
      </c>
      <c r="G74" t="s">
        <v>327</v>
      </c>
      <c r="H74" t="s">
        <v>4087</v>
      </c>
      <c r="I74" t="s">
        <v>4796</v>
      </c>
      <c r="J74" t="s">
        <v>4798</v>
      </c>
      <c r="K74" t="s">
        <v>509</v>
      </c>
      <c r="L74" t="s">
        <v>25</v>
      </c>
      <c r="M74" t="s">
        <v>66</v>
      </c>
      <c r="N74" t="s">
        <v>4791</v>
      </c>
      <c r="S74">
        <v>100000</v>
      </c>
      <c r="T74" t="s">
        <v>347</v>
      </c>
      <c r="U74" t="s">
        <v>343</v>
      </c>
      <c r="V74" t="s">
        <v>338</v>
      </c>
      <c r="W74" t="s">
        <v>3304</v>
      </c>
      <c r="X74" t="s">
        <v>4792</v>
      </c>
      <c r="Y74" t="s">
        <v>543</v>
      </c>
      <c r="Z74" t="s">
        <v>49</v>
      </c>
      <c r="AA74">
        <v>45092</v>
      </c>
      <c r="AB74" t="s">
        <v>4794</v>
      </c>
      <c r="AC74" t="s">
        <v>4795</v>
      </c>
    </row>
    <row r="75" spans="1:29" x14ac:dyDescent="0.2">
      <c r="A75">
        <v>2017</v>
      </c>
      <c r="B75" t="s">
        <v>31</v>
      </c>
      <c r="C75" t="s">
        <v>294</v>
      </c>
      <c r="D75" t="s">
        <v>336</v>
      </c>
      <c r="E75" t="s">
        <v>61</v>
      </c>
      <c r="F75" t="s">
        <v>337</v>
      </c>
      <c r="G75" t="s">
        <v>327</v>
      </c>
      <c r="H75" t="s">
        <v>328</v>
      </c>
      <c r="I75" t="s">
        <v>338</v>
      </c>
      <c r="J75" t="s">
        <v>339</v>
      </c>
      <c r="K75" t="s">
        <v>340</v>
      </c>
      <c r="L75" t="s">
        <v>341</v>
      </c>
      <c r="M75" t="s">
        <v>42</v>
      </c>
      <c r="N75">
        <v>44035</v>
      </c>
      <c r="O75" t="s">
        <v>342</v>
      </c>
      <c r="P75">
        <v>41.371625960150602</v>
      </c>
      <c r="Q75">
        <v>-82.1023341390719</v>
      </c>
      <c r="R75">
        <v>146</v>
      </c>
      <c r="S75">
        <v>3000</v>
      </c>
      <c r="T75" t="s">
        <v>347</v>
      </c>
      <c r="U75" t="s">
        <v>343</v>
      </c>
      <c r="V75" t="s">
        <v>338</v>
      </c>
      <c r="W75" t="s">
        <v>3304</v>
      </c>
      <c r="X75" t="s">
        <v>4792</v>
      </c>
      <c r="Y75" t="s">
        <v>543</v>
      </c>
      <c r="Z75" t="s">
        <v>49</v>
      </c>
      <c r="AA75">
        <v>45092</v>
      </c>
      <c r="AB75" t="s">
        <v>346</v>
      </c>
    </row>
    <row r="76" spans="1:29" x14ac:dyDescent="0.2">
      <c r="A76">
        <v>2018</v>
      </c>
      <c r="B76" t="s">
        <v>31</v>
      </c>
      <c r="C76" t="s">
        <v>294</v>
      </c>
      <c r="D76" t="s">
        <v>336</v>
      </c>
      <c r="E76" t="s">
        <v>61</v>
      </c>
      <c r="F76" t="s">
        <v>348</v>
      </c>
      <c r="G76" t="s">
        <v>327</v>
      </c>
      <c r="H76" t="s">
        <v>349</v>
      </c>
      <c r="I76" t="s">
        <v>350</v>
      </c>
      <c r="J76" t="s">
        <v>351</v>
      </c>
      <c r="K76" t="s">
        <v>352</v>
      </c>
      <c r="L76" t="s">
        <v>127</v>
      </c>
      <c r="M76" t="s">
        <v>42</v>
      </c>
      <c r="N76">
        <v>49037</v>
      </c>
      <c r="O76" t="s">
        <v>353</v>
      </c>
      <c r="P76">
        <v>42.970727752171499</v>
      </c>
      <c r="Q76">
        <v>-85.466856071426903</v>
      </c>
      <c r="R76">
        <v>18</v>
      </c>
      <c r="S76">
        <v>1334</v>
      </c>
      <c r="T76" t="s">
        <v>347</v>
      </c>
      <c r="U76" t="s">
        <v>354</v>
      </c>
      <c r="V76" t="s">
        <v>4793</v>
      </c>
      <c r="W76" t="s">
        <v>355</v>
      </c>
      <c r="X76" t="s">
        <v>355</v>
      </c>
      <c r="Y76" t="s">
        <v>356</v>
      </c>
      <c r="Z76" t="s">
        <v>49</v>
      </c>
      <c r="AA76">
        <v>44776</v>
      </c>
      <c r="AB76" t="s">
        <v>357</v>
      </c>
    </row>
    <row r="77" spans="1:29" x14ac:dyDescent="0.2">
      <c r="A77">
        <v>2019</v>
      </c>
      <c r="B77" t="s">
        <v>31</v>
      </c>
      <c r="C77" t="s">
        <v>294</v>
      </c>
      <c r="D77" t="s">
        <v>336</v>
      </c>
      <c r="E77" t="s">
        <v>34</v>
      </c>
      <c r="F77" t="s">
        <v>358</v>
      </c>
      <c r="G77" t="s">
        <v>327</v>
      </c>
      <c r="H77" t="s">
        <v>328</v>
      </c>
      <c r="I77" t="s">
        <v>350</v>
      </c>
      <c r="J77" t="s">
        <v>351</v>
      </c>
      <c r="K77" t="s">
        <v>352</v>
      </c>
      <c r="L77" t="s">
        <v>127</v>
      </c>
      <c r="M77" t="s">
        <v>42</v>
      </c>
      <c r="N77">
        <v>49037</v>
      </c>
      <c r="O77" t="s">
        <v>353</v>
      </c>
      <c r="P77">
        <v>42.970727752171499</v>
      </c>
      <c r="Q77">
        <v>-85.466856071426903</v>
      </c>
      <c r="R77">
        <v>18</v>
      </c>
      <c r="S77">
        <v>1334</v>
      </c>
      <c r="T77" t="s">
        <v>347</v>
      </c>
      <c r="U77" t="s">
        <v>354</v>
      </c>
      <c r="V77" t="s">
        <v>4793</v>
      </c>
      <c r="W77" t="s">
        <v>355</v>
      </c>
      <c r="X77" t="s">
        <v>355</v>
      </c>
      <c r="Y77" t="s">
        <v>356</v>
      </c>
      <c r="Z77" t="s">
        <v>49</v>
      </c>
      <c r="AA77">
        <v>44776</v>
      </c>
      <c r="AB77" t="s">
        <v>357</v>
      </c>
    </row>
    <row r="78" spans="1:29" x14ac:dyDescent="0.2">
      <c r="A78">
        <v>2020</v>
      </c>
      <c r="B78" t="s">
        <v>31</v>
      </c>
      <c r="C78" t="s">
        <v>294</v>
      </c>
      <c r="D78" t="s">
        <v>336</v>
      </c>
      <c r="E78" t="s">
        <v>61</v>
      </c>
      <c r="F78" t="s">
        <v>359</v>
      </c>
      <c r="G78" t="s">
        <v>327</v>
      </c>
      <c r="H78" t="s">
        <v>360</v>
      </c>
      <c r="I78" t="s">
        <v>350</v>
      </c>
      <c r="J78" t="s">
        <v>351</v>
      </c>
      <c r="K78" t="s">
        <v>352</v>
      </c>
      <c r="L78" t="s">
        <v>127</v>
      </c>
      <c r="M78" t="s">
        <v>42</v>
      </c>
      <c r="N78">
        <v>49037</v>
      </c>
      <c r="O78" t="s">
        <v>353</v>
      </c>
      <c r="P78">
        <v>42.970727752171499</v>
      </c>
      <c r="Q78">
        <v>-85.466856071426903</v>
      </c>
      <c r="R78">
        <v>18</v>
      </c>
      <c r="S78">
        <v>1334</v>
      </c>
      <c r="T78" t="s">
        <v>347</v>
      </c>
      <c r="U78" t="s">
        <v>354</v>
      </c>
      <c r="V78" t="s">
        <v>350</v>
      </c>
      <c r="W78" t="s">
        <v>355</v>
      </c>
      <c r="X78" t="s">
        <v>355</v>
      </c>
      <c r="Y78" t="s">
        <v>356</v>
      </c>
      <c r="Z78" t="s">
        <v>49</v>
      </c>
      <c r="AA78">
        <v>44776</v>
      </c>
      <c r="AB78" t="s">
        <v>361</v>
      </c>
      <c r="AC78" t="s">
        <v>362</v>
      </c>
    </row>
    <row r="79" spans="1:29" x14ac:dyDescent="0.2">
      <c r="A79">
        <v>2021</v>
      </c>
      <c r="B79" t="s">
        <v>113</v>
      </c>
      <c r="C79" t="s">
        <v>294</v>
      </c>
      <c r="D79" t="s">
        <v>3307</v>
      </c>
      <c r="E79" t="s">
        <v>34</v>
      </c>
      <c r="F79" t="s">
        <v>3307</v>
      </c>
      <c r="G79" t="s">
        <v>296</v>
      </c>
      <c r="H79" t="s">
        <v>318</v>
      </c>
      <c r="I79" t="s">
        <v>3308</v>
      </c>
      <c r="J79" t="s">
        <v>4244</v>
      </c>
      <c r="K79" t="s">
        <v>4245</v>
      </c>
      <c r="L79" t="s">
        <v>2270</v>
      </c>
      <c r="M79" t="s">
        <v>42</v>
      </c>
      <c r="N79">
        <v>70522</v>
      </c>
      <c r="O79" t="s">
        <v>4246</v>
      </c>
      <c r="P79">
        <v>29.682028224720899</v>
      </c>
      <c r="Q79">
        <v>-91.456384674051804</v>
      </c>
      <c r="R79">
        <v>150</v>
      </c>
      <c r="U79" t="s">
        <v>3307</v>
      </c>
      <c r="V79" t="s">
        <v>3308</v>
      </c>
      <c r="W79" t="s">
        <v>3310</v>
      </c>
      <c r="X79" t="s">
        <v>918</v>
      </c>
      <c r="Y79" t="s">
        <v>42</v>
      </c>
      <c r="Z79" t="s">
        <v>49</v>
      </c>
      <c r="AA79">
        <v>44865</v>
      </c>
      <c r="AB79" t="s">
        <v>1364</v>
      </c>
    </row>
    <row r="80" spans="1:29" x14ac:dyDescent="0.2">
      <c r="A80">
        <v>2022</v>
      </c>
      <c r="B80" t="s">
        <v>59</v>
      </c>
      <c r="C80" t="s">
        <v>294</v>
      </c>
      <c r="D80" t="s">
        <v>3307</v>
      </c>
      <c r="E80" t="s">
        <v>34</v>
      </c>
      <c r="F80" t="s">
        <v>3307</v>
      </c>
      <c r="G80" t="s">
        <v>296</v>
      </c>
      <c r="H80" t="s">
        <v>318</v>
      </c>
      <c r="I80" t="s">
        <v>3308</v>
      </c>
      <c r="J80" t="s">
        <v>3309</v>
      </c>
      <c r="K80" t="s">
        <v>3310</v>
      </c>
      <c r="L80" t="s">
        <v>918</v>
      </c>
      <c r="M80" t="s">
        <v>42</v>
      </c>
      <c r="N80">
        <v>30062</v>
      </c>
      <c r="O80" t="s">
        <v>3311</v>
      </c>
      <c r="P80">
        <v>33.950000000000003</v>
      </c>
      <c r="Q80">
        <v>-84.54</v>
      </c>
      <c r="R80">
        <v>15</v>
      </c>
      <c r="U80" t="s">
        <v>3307</v>
      </c>
      <c r="V80" t="s">
        <v>3308</v>
      </c>
      <c r="W80" t="s">
        <v>3310</v>
      </c>
      <c r="X80" t="s">
        <v>918</v>
      </c>
      <c r="Y80" t="s">
        <v>42</v>
      </c>
      <c r="Z80" t="s">
        <v>49</v>
      </c>
      <c r="AA80">
        <v>44865</v>
      </c>
      <c r="AB80" t="s">
        <v>1364</v>
      </c>
    </row>
    <row r="81" spans="1:29" x14ac:dyDescent="0.2">
      <c r="A81">
        <v>2023</v>
      </c>
      <c r="B81" t="s">
        <v>31</v>
      </c>
      <c r="C81" t="s">
        <v>294</v>
      </c>
      <c r="D81" t="s">
        <v>363</v>
      </c>
      <c r="E81" t="s">
        <v>61</v>
      </c>
      <c r="F81" t="s">
        <v>364</v>
      </c>
      <c r="G81" t="s">
        <v>365</v>
      </c>
      <c r="H81" t="s">
        <v>366</v>
      </c>
      <c r="I81" t="s">
        <v>367</v>
      </c>
      <c r="J81" t="s">
        <v>368</v>
      </c>
      <c r="K81" t="s">
        <v>369</v>
      </c>
      <c r="L81" t="s">
        <v>370</v>
      </c>
      <c r="M81" t="s">
        <v>371</v>
      </c>
      <c r="O81" t="s">
        <v>372</v>
      </c>
      <c r="P81">
        <v>27.2</v>
      </c>
      <c r="Q81">
        <v>-112.18</v>
      </c>
      <c r="R81">
        <v>2300</v>
      </c>
      <c r="S81">
        <v>1700</v>
      </c>
      <c r="T81" t="s">
        <v>380</v>
      </c>
      <c r="U81" t="s">
        <v>373</v>
      </c>
      <c r="V81" t="s">
        <v>374</v>
      </c>
      <c r="W81" t="s">
        <v>375</v>
      </c>
      <c r="X81" t="s">
        <v>376</v>
      </c>
      <c r="Y81" t="s">
        <v>377</v>
      </c>
      <c r="Z81" t="s">
        <v>49</v>
      </c>
      <c r="AA81">
        <v>44776</v>
      </c>
      <c r="AB81" t="s">
        <v>378</v>
      </c>
      <c r="AC81" t="s">
        <v>379</v>
      </c>
    </row>
    <row r="82" spans="1:29" x14ac:dyDescent="0.2">
      <c r="A82">
        <v>2024</v>
      </c>
      <c r="B82" t="s">
        <v>31</v>
      </c>
      <c r="C82" t="s">
        <v>294</v>
      </c>
      <c r="D82" t="s">
        <v>381</v>
      </c>
      <c r="E82" t="s">
        <v>34</v>
      </c>
      <c r="F82" t="s">
        <v>381</v>
      </c>
      <c r="G82" t="s">
        <v>365</v>
      </c>
      <c r="H82" t="s">
        <v>382</v>
      </c>
      <c r="I82" t="s">
        <v>383</v>
      </c>
      <c r="J82" t="s">
        <v>384</v>
      </c>
      <c r="K82" t="s">
        <v>385</v>
      </c>
      <c r="L82" t="s">
        <v>41</v>
      </c>
      <c r="M82" t="s">
        <v>42</v>
      </c>
      <c r="N82">
        <v>89015</v>
      </c>
      <c r="O82" t="s">
        <v>386</v>
      </c>
      <c r="P82">
        <v>36.035664953409601</v>
      </c>
      <c r="Q82">
        <v>-115.000748304536</v>
      </c>
      <c r="R82">
        <v>100</v>
      </c>
      <c r="U82" t="s">
        <v>381</v>
      </c>
      <c r="V82" t="s">
        <v>383</v>
      </c>
      <c r="W82" t="s">
        <v>385</v>
      </c>
      <c r="X82" t="s">
        <v>41</v>
      </c>
      <c r="Y82" t="s">
        <v>42</v>
      </c>
      <c r="Z82" t="s">
        <v>49</v>
      </c>
      <c r="AA82">
        <v>44776</v>
      </c>
      <c r="AB82" t="s">
        <v>387</v>
      </c>
      <c r="AC82" t="s">
        <v>388</v>
      </c>
    </row>
    <row r="83" spans="1:29" x14ac:dyDescent="0.2">
      <c r="A83">
        <v>2025</v>
      </c>
      <c r="B83" t="s">
        <v>59</v>
      </c>
      <c r="C83" t="s">
        <v>294</v>
      </c>
      <c r="D83" t="s">
        <v>2600</v>
      </c>
      <c r="E83" t="s">
        <v>34</v>
      </c>
      <c r="F83" t="s">
        <v>2600</v>
      </c>
      <c r="G83" t="s">
        <v>2475</v>
      </c>
      <c r="H83" t="s">
        <v>2601</v>
      </c>
      <c r="I83" t="s">
        <v>2602</v>
      </c>
      <c r="J83" t="s">
        <v>2603</v>
      </c>
      <c r="K83" t="s">
        <v>731</v>
      </c>
      <c r="L83" t="s">
        <v>732</v>
      </c>
      <c r="M83" t="s">
        <v>42</v>
      </c>
      <c r="N83">
        <v>53211</v>
      </c>
      <c r="O83" t="s">
        <v>2604</v>
      </c>
      <c r="P83">
        <v>43.092141975279901</v>
      </c>
      <c r="Q83">
        <v>-87.893141873623506</v>
      </c>
      <c r="R83">
        <v>2</v>
      </c>
      <c r="U83" t="s">
        <v>2600</v>
      </c>
      <c r="V83" t="s">
        <v>2602</v>
      </c>
      <c r="W83" t="s">
        <v>731</v>
      </c>
      <c r="X83" t="s">
        <v>732</v>
      </c>
      <c r="Y83" t="s">
        <v>42</v>
      </c>
      <c r="Z83" t="s">
        <v>49</v>
      </c>
      <c r="AA83">
        <v>44888</v>
      </c>
      <c r="AB83" t="s">
        <v>2605</v>
      </c>
      <c r="AC83" t="s">
        <v>4279</v>
      </c>
    </row>
    <row r="84" spans="1:29" x14ac:dyDescent="0.2">
      <c r="A84">
        <v>2026</v>
      </c>
      <c r="B84" t="s">
        <v>59</v>
      </c>
      <c r="C84" t="s">
        <v>294</v>
      </c>
      <c r="D84" t="s">
        <v>389</v>
      </c>
      <c r="E84" t="s">
        <v>34</v>
      </c>
      <c r="F84" t="s">
        <v>390</v>
      </c>
      <c r="G84" t="s">
        <v>365</v>
      </c>
      <c r="H84" t="s">
        <v>391</v>
      </c>
      <c r="I84" t="s">
        <v>392</v>
      </c>
      <c r="J84" t="s">
        <v>4239</v>
      </c>
      <c r="K84" t="s">
        <v>393</v>
      </c>
      <c r="L84" t="s">
        <v>394</v>
      </c>
      <c r="M84" t="s">
        <v>42</v>
      </c>
      <c r="N84">
        <v>92251</v>
      </c>
      <c r="P84">
        <v>32.848538462017999</v>
      </c>
      <c r="Q84">
        <v>-115.57108641814899</v>
      </c>
      <c r="R84">
        <v>50</v>
      </c>
      <c r="S84">
        <v>5800</v>
      </c>
      <c r="T84" t="s">
        <v>44</v>
      </c>
      <c r="U84" t="s">
        <v>389</v>
      </c>
      <c r="V84" t="s">
        <v>392</v>
      </c>
      <c r="W84" t="s">
        <v>395</v>
      </c>
      <c r="X84" t="s">
        <v>396</v>
      </c>
      <c r="Y84" t="s">
        <v>121</v>
      </c>
      <c r="Z84" t="s">
        <v>49</v>
      </c>
      <c r="AA84">
        <v>44865</v>
      </c>
      <c r="AB84" t="s">
        <v>4240</v>
      </c>
      <c r="AC84" t="s">
        <v>4241</v>
      </c>
    </row>
    <row r="85" spans="1:29" x14ac:dyDescent="0.2">
      <c r="A85">
        <v>2027</v>
      </c>
      <c r="B85" t="s">
        <v>59</v>
      </c>
      <c r="C85" t="s">
        <v>294</v>
      </c>
      <c r="D85" t="s">
        <v>389</v>
      </c>
      <c r="E85" t="s">
        <v>34</v>
      </c>
      <c r="F85" t="s">
        <v>390</v>
      </c>
      <c r="G85" t="s">
        <v>365</v>
      </c>
      <c r="H85" t="s">
        <v>459</v>
      </c>
      <c r="I85" t="s">
        <v>392</v>
      </c>
      <c r="J85" t="s">
        <v>4239</v>
      </c>
      <c r="K85" t="s">
        <v>393</v>
      </c>
      <c r="L85" t="s">
        <v>394</v>
      </c>
      <c r="M85" t="s">
        <v>42</v>
      </c>
      <c r="N85">
        <v>92251</v>
      </c>
      <c r="P85">
        <v>32.848538462017999</v>
      </c>
      <c r="Q85">
        <v>-115.57108641814899</v>
      </c>
      <c r="R85">
        <v>50</v>
      </c>
      <c r="S85">
        <v>5800</v>
      </c>
      <c r="T85" t="s">
        <v>44</v>
      </c>
      <c r="U85" t="s">
        <v>389</v>
      </c>
      <c r="V85" t="s">
        <v>392</v>
      </c>
      <c r="W85" t="s">
        <v>395</v>
      </c>
      <c r="X85" t="s">
        <v>396</v>
      </c>
      <c r="Y85" t="s">
        <v>121</v>
      </c>
      <c r="Z85" t="s">
        <v>49</v>
      </c>
      <c r="AA85">
        <v>44865</v>
      </c>
      <c r="AB85" t="s">
        <v>4240</v>
      </c>
      <c r="AC85" t="s">
        <v>4241</v>
      </c>
    </row>
    <row r="86" spans="1:29" x14ac:dyDescent="0.2">
      <c r="A86">
        <v>2028</v>
      </c>
      <c r="B86" t="s">
        <v>59</v>
      </c>
      <c r="C86" t="s">
        <v>294</v>
      </c>
      <c r="D86" t="s">
        <v>397</v>
      </c>
      <c r="E86" t="s">
        <v>61</v>
      </c>
      <c r="F86" t="s">
        <v>398</v>
      </c>
      <c r="G86" t="s">
        <v>365</v>
      </c>
      <c r="H86" t="s">
        <v>391</v>
      </c>
      <c r="I86" t="s">
        <v>399</v>
      </c>
      <c r="J86" t="s">
        <v>400</v>
      </c>
      <c r="K86" t="s">
        <v>401</v>
      </c>
      <c r="L86" t="s">
        <v>405</v>
      </c>
      <c r="M86" t="s">
        <v>66</v>
      </c>
      <c r="N86" t="s">
        <v>117</v>
      </c>
      <c r="O86" t="s">
        <v>403</v>
      </c>
      <c r="P86">
        <v>52.2894984762627</v>
      </c>
      <c r="Q86">
        <v>-113.814256268291</v>
      </c>
      <c r="R86">
        <v>42</v>
      </c>
      <c r="S86">
        <v>3300</v>
      </c>
      <c r="T86" t="s">
        <v>44</v>
      </c>
      <c r="U86" t="s">
        <v>397</v>
      </c>
      <c r="V86" t="s">
        <v>399</v>
      </c>
      <c r="W86" t="s">
        <v>404</v>
      </c>
      <c r="X86" t="s">
        <v>405</v>
      </c>
      <c r="Y86" t="s">
        <v>66</v>
      </c>
      <c r="Z86" t="s">
        <v>49</v>
      </c>
      <c r="AA86">
        <v>44421</v>
      </c>
      <c r="AB86" t="s">
        <v>406</v>
      </c>
      <c r="AC86" t="s">
        <v>407</v>
      </c>
    </row>
    <row r="87" spans="1:29" x14ac:dyDescent="0.2">
      <c r="A87">
        <v>2029</v>
      </c>
      <c r="B87" t="s">
        <v>113</v>
      </c>
      <c r="C87" t="s">
        <v>294</v>
      </c>
      <c r="D87" t="s">
        <v>408</v>
      </c>
      <c r="E87" t="s">
        <v>34</v>
      </c>
      <c r="F87" t="s">
        <v>409</v>
      </c>
      <c r="G87" t="s">
        <v>365</v>
      </c>
      <c r="H87" t="s">
        <v>410</v>
      </c>
      <c r="I87" t="s">
        <v>411</v>
      </c>
      <c r="J87" t="s">
        <v>412</v>
      </c>
      <c r="K87" t="s">
        <v>413</v>
      </c>
      <c r="L87" t="s">
        <v>170</v>
      </c>
      <c r="M87" t="s">
        <v>66</v>
      </c>
      <c r="N87" t="s">
        <v>414</v>
      </c>
      <c r="O87" t="s">
        <v>415</v>
      </c>
      <c r="P87">
        <v>47.403399999999998</v>
      </c>
      <c r="Q87">
        <v>-79.622249999999994</v>
      </c>
      <c r="S87">
        <v>6500</v>
      </c>
      <c r="T87" t="s">
        <v>69</v>
      </c>
      <c r="U87" t="s">
        <v>416</v>
      </c>
      <c r="V87" t="s">
        <v>411</v>
      </c>
      <c r="W87" t="s">
        <v>70</v>
      </c>
      <c r="X87" t="s">
        <v>130</v>
      </c>
      <c r="Y87" t="s">
        <v>66</v>
      </c>
      <c r="Z87" t="s">
        <v>49</v>
      </c>
      <c r="AA87">
        <v>44780</v>
      </c>
      <c r="AB87" t="s">
        <v>417</v>
      </c>
      <c r="AC87" t="s">
        <v>418</v>
      </c>
    </row>
    <row r="88" spans="1:29" x14ac:dyDescent="0.2">
      <c r="A88">
        <v>2030</v>
      </c>
      <c r="B88" t="s">
        <v>31</v>
      </c>
      <c r="C88" t="s">
        <v>294</v>
      </c>
      <c r="D88" t="s">
        <v>419</v>
      </c>
      <c r="E88" t="s">
        <v>61</v>
      </c>
      <c r="F88" t="s">
        <v>419</v>
      </c>
      <c r="G88" t="s">
        <v>420</v>
      </c>
      <c r="H88" t="s">
        <v>421</v>
      </c>
      <c r="I88" t="s">
        <v>422</v>
      </c>
      <c r="J88" t="s">
        <v>423</v>
      </c>
      <c r="K88" t="s">
        <v>424</v>
      </c>
      <c r="L88" t="s">
        <v>394</v>
      </c>
      <c r="M88" t="s">
        <v>42</v>
      </c>
      <c r="N88">
        <v>92617</v>
      </c>
      <c r="O88" t="s">
        <v>425</v>
      </c>
      <c r="P88">
        <v>33.642735258494497</v>
      </c>
      <c r="Q88">
        <v>-117.855493916245</v>
      </c>
      <c r="R88">
        <v>73</v>
      </c>
      <c r="U88" t="s">
        <v>426</v>
      </c>
      <c r="V88" t="s">
        <v>422</v>
      </c>
      <c r="W88" t="s">
        <v>424</v>
      </c>
      <c r="X88" t="s">
        <v>394</v>
      </c>
      <c r="Y88" t="s">
        <v>42</v>
      </c>
      <c r="Z88" t="s">
        <v>49</v>
      </c>
      <c r="AA88">
        <v>44776</v>
      </c>
      <c r="AB88" t="s">
        <v>427</v>
      </c>
    </row>
    <row r="89" spans="1:29" x14ac:dyDescent="0.2">
      <c r="A89">
        <v>2031</v>
      </c>
      <c r="B89" t="s">
        <v>59</v>
      </c>
      <c r="C89" t="s">
        <v>294</v>
      </c>
      <c r="D89" t="s">
        <v>4739</v>
      </c>
      <c r="E89" t="s">
        <v>61</v>
      </c>
      <c r="F89" t="s">
        <v>4740</v>
      </c>
      <c r="G89" t="s">
        <v>365</v>
      </c>
      <c r="H89" t="s">
        <v>410</v>
      </c>
      <c r="I89" t="s">
        <v>4741</v>
      </c>
      <c r="J89" t="s">
        <v>4745</v>
      </c>
      <c r="K89" t="s">
        <v>4742</v>
      </c>
      <c r="L89" t="s">
        <v>850</v>
      </c>
      <c r="M89" t="s">
        <v>42</v>
      </c>
      <c r="N89">
        <v>85364</v>
      </c>
      <c r="P89">
        <v>32.718752630993002</v>
      </c>
      <c r="Q89">
        <v>-114.649997720877</v>
      </c>
      <c r="R89">
        <v>60</v>
      </c>
      <c r="S89">
        <v>12250</v>
      </c>
      <c r="T89" t="s">
        <v>69</v>
      </c>
      <c r="U89" t="s">
        <v>4739</v>
      </c>
      <c r="V89" t="s">
        <v>4741</v>
      </c>
      <c r="W89" t="s">
        <v>4742</v>
      </c>
      <c r="X89" t="s">
        <v>394</v>
      </c>
      <c r="Y89" t="s">
        <v>42</v>
      </c>
      <c r="Z89" t="s">
        <v>49</v>
      </c>
      <c r="AA89">
        <v>45092</v>
      </c>
      <c r="AB89" t="s">
        <v>4744</v>
      </c>
      <c r="AC89" t="s">
        <v>4743</v>
      </c>
    </row>
    <row r="90" spans="1:29" x14ac:dyDescent="0.2">
      <c r="A90">
        <v>2032</v>
      </c>
      <c r="B90" t="s">
        <v>113</v>
      </c>
      <c r="C90" t="s">
        <v>294</v>
      </c>
      <c r="D90" t="s">
        <v>428</v>
      </c>
      <c r="E90" t="s">
        <v>34</v>
      </c>
      <c r="F90" t="s">
        <v>429</v>
      </c>
      <c r="G90" t="s">
        <v>296</v>
      </c>
      <c r="H90" t="s">
        <v>430</v>
      </c>
      <c r="I90" t="s">
        <v>431</v>
      </c>
      <c r="J90" t="s">
        <v>432</v>
      </c>
      <c r="K90" t="s">
        <v>433</v>
      </c>
      <c r="L90" t="s">
        <v>130</v>
      </c>
      <c r="M90" t="s">
        <v>66</v>
      </c>
      <c r="N90" t="s">
        <v>434</v>
      </c>
      <c r="O90" t="s">
        <v>435</v>
      </c>
      <c r="P90">
        <v>44.244277552572299</v>
      </c>
      <c r="Q90">
        <v>-76.511177431348202</v>
      </c>
      <c r="R90">
        <v>10</v>
      </c>
      <c r="S90">
        <v>44300</v>
      </c>
      <c r="T90" t="s">
        <v>439</v>
      </c>
      <c r="U90" t="s">
        <v>436</v>
      </c>
      <c r="V90" t="s">
        <v>431</v>
      </c>
      <c r="W90" t="s">
        <v>433</v>
      </c>
      <c r="X90" t="s">
        <v>130</v>
      </c>
      <c r="Y90" t="s">
        <v>66</v>
      </c>
      <c r="Z90" t="s">
        <v>49</v>
      </c>
      <c r="AA90">
        <v>44776</v>
      </c>
      <c r="AB90" t="s">
        <v>437</v>
      </c>
      <c r="AC90" t="s">
        <v>438</v>
      </c>
    </row>
    <row r="91" spans="1:29" x14ac:dyDescent="0.2">
      <c r="A91">
        <v>2033</v>
      </c>
      <c r="B91" t="s">
        <v>113</v>
      </c>
      <c r="C91" t="s">
        <v>294</v>
      </c>
      <c r="D91" t="s">
        <v>2745</v>
      </c>
      <c r="E91" t="s">
        <v>34</v>
      </c>
      <c r="F91" t="s">
        <v>4677</v>
      </c>
      <c r="G91" t="s">
        <v>365</v>
      </c>
      <c r="H91" t="s">
        <v>117</v>
      </c>
      <c r="I91" t="s">
        <v>2747</v>
      </c>
      <c r="J91" t="s">
        <v>117</v>
      </c>
      <c r="K91" t="s">
        <v>4678</v>
      </c>
      <c r="L91" t="s">
        <v>127</v>
      </c>
      <c r="M91" t="s">
        <v>42</v>
      </c>
      <c r="P91">
        <v>44.111176168545001</v>
      </c>
      <c r="Q91">
        <v>-85.555218029920795</v>
      </c>
      <c r="R91">
        <v>1762.5</v>
      </c>
      <c r="S91">
        <v>150000</v>
      </c>
      <c r="T91" t="s">
        <v>347</v>
      </c>
      <c r="U91" t="s">
        <v>4681</v>
      </c>
      <c r="V91" t="s">
        <v>4683</v>
      </c>
      <c r="W91" t="s">
        <v>4682</v>
      </c>
      <c r="X91" t="s">
        <v>1061</v>
      </c>
      <c r="Y91" t="s">
        <v>191</v>
      </c>
      <c r="Z91" t="s">
        <v>49</v>
      </c>
      <c r="AA91">
        <v>45090</v>
      </c>
      <c r="AB91" t="s">
        <v>4680</v>
      </c>
      <c r="AC91" t="s">
        <v>4686</v>
      </c>
    </row>
    <row r="92" spans="1:29" x14ac:dyDescent="0.2">
      <c r="A92">
        <v>2034</v>
      </c>
      <c r="B92" t="s">
        <v>113</v>
      </c>
      <c r="C92" t="s">
        <v>294</v>
      </c>
      <c r="D92" t="s">
        <v>2745</v>
      </c>
      <c r="E92" t="s">
        <v>34</v>
      </c>
      <c r="F92" t="s">
        <v>4677</v>
      </c>
      <c r="G92" t="s">
        <v>296</v>
      </c>
      <c r="H92" t="s">
        <v>117</v>
      </c>
      <c r="I92" t="s">
        <v>2747</v>
      </c>
      <c r="J92" t="s">
        <v>117</v>
      </c>
      <c r="K92" t="s">
        <v>4678</v>
      </c>
      <c r="L92" t="s">
        <v>127</v>
      </c>
      <c r="M92" t="s">
        <v>42</v>
      </c>
      <c r="P92">
        <v>44.111176168545001</v>
      </c>
      <c r="Q92">
        <v>-85.555218029920795</v>
      </c>
      <c r="R92">
        <v>587.5</v>
      </c>
      <c r="S92">
        <v>50000</v>
      </c>
      <c r="T92" t="s">
        <v>4679</v>
      </c>
      <c r="U92" t="s">
        <v>4681</v>
      </c>
      <c r="V92" t="s">
        <v>4683</v>
      </c>
      <c r="W92" t="s">
        <v>4682</v>
      </c>
      <c r="Y92" t="s">
        <v>191</v>
      </c>
      <c r="Z92" t="s">
        <v>49</v>
      </c>
      <c r="AA92">
        <v>45090</v>
      </c>
      <c r="AB92" t="s">
        <v>4680</v>
      </c>
      <c r="AC92" t="s">
        <v>4686</v>
      </c>
    </row>
    <row r="93" spans="1:29" x14ac:dyDescent="0.2">
      <c r="A93">
        <v>2035</v>
      </c>
      <c r="B93" t="s">
        <v>192</v>
      </c>
      <c r="C93" t="s">
        <v>294</v>
      </c>
      <c r="D93" t="s">
        <v>4914</v>
      </c>
      <c r="E93" t="s">
        <v>61</v>
      </c>
      <c r="F93" t="s">
        <v>4756</v>
      </c>
      <c r="G93" t="s">
        <v>296</v>
      </c>
      <c r="H93" t="s">
        <v>4416</v>
      </c>
      <c r="I93" t="s">
        <v>4757</v>
      </c>
      <c r="J93" t="s">
        <v>117</v>
      </c>
      <c r="K93" t="s">
        <v>978</v>
      </c>
      <c r="L93" t="s">
        <v>127</v>
      </c>
      <c r="M93" t="s">
        <v>42</v>
      </c>
      <c r="P93">
        <v>42.522324325467302</v>
      </c>
      <c r="Q93">
        <v>-83.0404080309591</v>
      </c>
      <c r="R93">
        <v>125</v>
      </c>
      <c r="S93">
        <v>15000</v>
      </c>
      <c r="T93" t="s">
        <v>304</v>
      </c>
      <c r="U93" t="s">
        <v>4913</v>
      </c>
      <c r="V93" t="s">
        <v>4910</v>
      </c>
      <c r="W93" t="s">
        <v>4909</v>
      </c>
      <c r="X93" t="s">
        <v>4909</v>
      </c>
      <c r="Y93" t="s">
        <v>191</v>
      </c>
      <c r="Z93" t="s">
        <v>49</v>
      </c>
      <c r="AA93">
        <v>45095</v>
      </c>
      <c r="AB93" t="s">
        <v>4912</v>
      </c>
      <c r="AC93" t="s">
        <v>4911</v>
      </c>
    </row>
    <row r="94" spans="1:29" x14ac:dyDescent="0.2">
      <c r="A94">
        <v>2036</v>
      </c>
      <c r="B94" t="s">
        <v>31</v>
      </c>
      <c r="C94" t="s">
        <v>294</v>
      </c>
      <c r="D94" t="s">
        <v>440</v>
      </c>
      <c r="E94" t="s">
        <v>61</v>
      </c>
      <c r="F94" t="s">
        <v>441</v>
      </c>
      <c r="G94" t="s">
        <v>420</v>
      </c>
      <c r="H94" t="s">
        <v>421</v>
      </c>
      <c r="I94" t="s">
        <v>442</v>
      </c>
      <c r="J94" t="s">
        <v>443</v>
      </c>
      <c r="K94" t="s">
        <v>444</v>
      </c>
      <c r="L94" t="s">
        <v>445</v>
      </c>
      <c r="M94" t="s">
        <v>42</v>
      </c>
      <c r="N94">
        <v>98072</v>
      </c>
      <c r="O94" t="s">
        <v>446</v>
      </c>
      <c r="P94">
        <v>47.804716783481602</v>
      </c>
      <c r="Q94">
        <v>-122.118126471601</v>
      </c>
      <c r="S94">
        <v>120</v>
      </c>
      <c r="T94" t="s">
        <v>3312</v>
      </c>
      <c r="U94" t="s">
        <v>447</v>
      </c>
      <c r="V94" t="s">
        <v>442</v>
      </c>
      <c r="W94" t="s">
        <v>444</v>
      </c>
      <c r="X94" t="s">
        <v>445</v>
      </c>
      <c r="Y94" t="s">
        <v>42</v>
      </c>
      <c r="Z94" t="s">
        <v>49</v>
      </c>
      <c r="AA94">
        <v>44435</v>
      </c>
      <c r="AB94" t="s">
        <v>448</v>
      </c>
      <c r="AC94" t="s">
        <v>449</v>
      </c>
    </row>
    <row r="95" spans="1:29" x14ac:dyDescent="0.2">
      <c r="A95">
        <v>2037</v>
      </c>
      <c r="B95" t="s">
        <v>113</v>
      </c>
      <c r="C95" t="s">
        <v>294</v>
      </c>
      <c r="D95" t="s">
        <v>440</v>
      </c>
      <c r="E95" t="s">
        <v>61</v>
      </c>
      <c r="F95" t="s">
        <v>441</v>
      </c>
      <c r="G95" t="s">
        <v>420</v>
      </c>
      <c r="H95" t="s">
        <v>4445</v>
      </c>
      <c r="I95" t="s">
        <v>442</v>
      </c>
      <c r="J95" t="s">
        <v>443</v>
      </c>
      <c r="K95" t="s">
        <v>444</v>
      </c>
      <c r="L95" t="s">
        <v>445</v>
      </c>
      <c r="M95" t="s">
        <v>42</v>
      </c>
      <c r="N95">
        <v>98072</v>
      </c>
      <c r="O95" t="s">
        <v>446</v>
      </c>
      <c r="P95">
        <v>47.804716783481602</v>
      </c>
      <c r="Q95">
        <v>-122.118126471601</v>
      </c>
      <c r="R95">
        <v>200</v>
      </c>
      <c r="S95">
        <v>4000</v>
      </c>
      <c r="T95" t="s">
        <v>3312</v>
      </c>
      <c r="U95" t="s">
        <v>447</v>
      </c>
      <c r="V95" t="s">
        <v>442</v>
      </c>
      <c r="W95" t="s">
        <v>444</v>
      </c>
      <c r="X95" t="s">
        <v>445</v>
      </c>
      <c r="Y95" t="s">
        <v>42</v>
      </c>
      <c r="Z95" t="s">
        <v>49</v>
      </c>
      <c r="AA95">
        <v>45090</v>
      </c>
      <c r="AB95" t="s">
        <v>4687</v>
      </c>
    </row>
    <row r="96" spans="1:29" x14ac:dyDescent="0.2">
      <c r="A96">
        <v>2038</v>
      </c>
      <c r="B96" t="s">
        <v>113</v>
      </c>
      <c r="C96" t="s">
        <v>294</v>
      </c>
      <c r="D96" t="s">
        <v>4400</v>
      </c>
      <c r="E96" t="s">
        <v>61</v>
      </c>
      <c r="F96" t="s">
        <v>4401</v>
      </c>
      <c r="G96" t="s">
        <v>327</v>
      </c>
      <c r="H96" t="s">
        <v>650</v>
      </c>
      <c r="I96" t="s">
        <v>4402</v>
      </c>
      <c r="J96" t="s">
        <v>4447</v>
      </c>
      <c r="K96" t="s">
        <v>753</v>
      </c>
      <c r="L96" t="s">
        <v>754</v>
      </c>
      <c r="M96" t="s">
        <v>42</v>
      </c>
      <c r="N96">
        <v>63111</v>
      </c>
      <c r="O96" t="s">
        <v>4448</v>
      </c>
      <c r="P96">
        <v>38.547310113091498</v>
      </c>
      <c r="Q96">
        <v>-90.268866638617695</v>
      </c>
      <c r="R96">
        <v>150</v>
      </c>
      <c r="S96">
        <v>30000</v>
      </c>
      <c r="T96" t="s">
        <v>4403</v>
      </c>
      <c r="U96" t="s">
        <v>4404</v>
      </c>
      <c r="V96" t="s">
        <v>4402</v>
      </c>
      <c r="Y96" t="s">
        <v>4405</v>
      </c>
      <c r="Z96" t="s">
        <v>49</v>
      </c>
      <c r="AA96">
        <v>44892</v>
      </c>
      <c r="AB96" t="s">
        <v>4407</v>
      </c>
      <c r="AC96" t="s">
        <v>4449</v>
      </c>
    </row>
    <row r="97" spans="1:29" x14ac:dyDescent="0.2">
      <c r="A97">
        <v>2039</v>
      </c>
      <c r="B97" t="s">
        <v>113</v>
      </c>
      <c r="C97" t="s">
        <v>294</v>
      </c>
      <c r="D97" t="s">
        <v>450</v>
      </c>
      <c r="E97" t="s">
        <v>61</v>
      </c>
      <c r="F97" t="s">
        <v>451</v>
      </c>
      <c r="G97" t="s">
        <v>365</v>
      </c>
      <c r="H97" t="s">
        <v>391</v>
      </c>
      <c r="I97" t="s">
        <v>452</v>
      </c>
      <c r="J97" t="s">
        <v>117</v>
      </c>
      <c r="K97" t="s">
        <v>453</v>
      </c>
      <c r="L97" t="s">
        <v>41</v>
      </c>
      <c r="M97" t="s">
        <v>42</v>
      </c>
      <c r="N97">
        <v>89047</v>
      </c>
      <c r="O97" t="s">
        <v>454</v>
      </c>
      <c r="P97">
        <v>37.830315255827799</v>
      </c>
      <c r="Q97">
        <v>-117.818983562173</v>
      </c>
      <c r="R97">
        <v>290</v>
      </c>
      <c r="S97">
        <v>3630</v>
      </c>
      <c r="T97" t="s">
        <v>44</v>
      </c>
      <c r="U97" t="s">
        <v>455</v>
      </c>
      <c r="V97" t="s">
        <v>452</v>
      </c>
      <c r="W97" t="s">
        <v>456</v>
      </c>
      <c r="X97" t="s">
        <v>215</v>
      </c>
      <c r="Y97" t="s">
        <v>121</v>
      </c>
      <c r="Z97" t="s">
        <v>49</v>
      </c>
      <c r="AA97">
        <v>44776</v>
      </c>
      <c r="AC97" t="s">
        <v>4446</v>
      </c>
    </row>
    <row r="98" spans="1:29" x14ac:dyDescent="0.2">
      <c r="A98">
        <v>2040</v>
      </c>
      <c r="B98" t="s">
        <v>59</v>
      </c>
      <c r="C98" t="s">
        <v>294</v>
      </c>
      <c r="D98" t="s">
        <v>457</v>
      </c>
      <c r="E98" t="s">
        <v>61</v>
      </c>
      <c r="F98" t="s">
        <v>458</v>
      </c>
      <c r="G98" t="s">
        <v>365</v>
      </c>
      <c r="H98" t="s">
        <v>459</v>
      </c>
      <c r="I98" t="s">
        <v>460</v>
      </c>
      <c r="J98" t="s">
        <v>461</v>
      </c>
      <c r="K98" t="s">
        <v>462</v>
      </c>
      <c r="L98" t="s">
        <v>463</v>
      </c>
      <c r="M98" t="s">
        <v>42</v>
      </c>
      <c r="N98">
        <v>71730</v>
      </c>
      <c r="O98" t="s">
        <v>464</v>
      </c>
      <c r="P98">
        <v>33.185832660226403</v>
      </c>
      <c r="Q98">
        <v>-92.700848931600802</v>
      </c>
      <c r="R98">
        <v>144</v>
      </c>
      <c r="S98">
        <v>1310</v>
      </c>
      <c r="T98" t="s">
        <v>44</v>
      </c>
      <c r="U98" t="s">
        <v>465</v>
      </c>
      <c r="V98" t="s">
        <v>466</v>
      </c>
      <c r="W98" t="s">
        <v>467</v>
      </c>
      <c r="X98" t="s">
        <v>468</v>
      </c>
      <c r="Y98" t="s">
        <v>469</v>
      </c>
      <c r="Z98" t="s">
        <v>49</v>
      </c>
      <c r="AA98">
        <v>44776</v>
      </c>
      <c r="AB98" t="s">
        <v>470</v>
      </c>
      <c r="AC98" t="s">
        <v>471</v>
      </c>
    </row>
    <row r="99" spans="1:29" x14ac:dyDescent="0.2">
      <c r="A99">
        <v>2041</v>
      </c>
      <c r="B99" t="s">
        <v>59</v>
      </c>
      <c r="C99" t="s">
        <v>294</v>
      </c>
      <c r="D99" t="s">
        <v>457</v>
      </c>
      <c r="E99" t="s">
        <v>61</v>
      </c>
      <c r="F99" t="s">
        <v>472</v>
      </c>
      <c r="G99" t="s">
        <v>365</v>
      </c>
      <c r="H99" t="s">
        <v>459</v>
      </c>
      <c r="I99" t="s">
        <v>460</v>
      </c>
      <c r="J99" t="s">
        <v>473</v>
      </c>
      <c r="K99" t="s">
        <v>462</v>
      </c>
      <c r="L99" t="s">
        <v>463</v>
      </c>
      <c r="M99" t="s">
        <v>42</v>
      </c>
      <c r="N99">
        <v>71730</v>
      </c>
      <c r="O99" t="s">
        <v>464</v>
      </c>
      <c r="P99">
        <v>33.112126097714601</v>
      </c>
      <c r="Q99">
        <v>-92.667783460438599</v>
      </c>
      <c r="R99">
        <v>143</v>
      </c>
      <c r="S99">
        <v>1310</v>
      </c>
      <c r="T99" t="s">
        <v>44</v>
      </c>
      <c r="U99" t="s">
        <v>465</v>
      </c>
      <c r="V99" t="s">
        <v>466</v>
      </c>
      <c r="W99" t="s">
        <v>467</v>
      </c>
      <c r="X99" t="s">
        <v>468</v>
      </c>
      <c r="Y99" t="s">
        <v>469</v>
      </c>
      <c r="Z99" t="s">
        <v>49</v>
      </c>
      <c r="AA99">
        <v>44776</v>
      </c>
      <c r="AB99" t="s">
        <v>474</v>
      </c>
      <c r="AC99" t="s">
        <v>471</v>
      </c>
    </row>
    <row r="100" spans="1:29" x14ac:dyDescent="0.2">
      <c r="A100">
        <v>2042</v>
      </c>
      <c r="B100" t="s">
        <v>59</v>
      </c>
      <c r="C100" t="s">
        <v>294</v>
      </c>
      <c r="D100" t="s">
        <v>457</v>
      </c>
      <c r="E100" t="s">
        <v>61</v>
      </c>
      <c r="F100" t="s">
        <v>475</v>
      </c>
      <c r="G100" t="s">
        <v>365</v>
      </c>
      <c r="H100" t="s">
        <v>459</v>
      </c>
      <c r="I100" t="s">
        <v>460</v>
      </c>
      <c r="J100" t="s">
        <v>476</v>
      </c>
      <c r="K100" t="s">
        <v>477</v>
      </c>
      <c r="L100" t="s">
        <v>463</v>
      </c>
      <c r="M100" t="s">
        <v>42</v>
      </c>
      <c r="N100">
        <v>71753</v>
      </c>
      <c r="O100" t="s">
        <v>464</v>
      </c>
      <c r="P100">
        <v>33.184588450867203</v>
      </c>
      <c r="Q100">
        <v>-92.937015283719305</v>
      </c>
      <c r="R100">
        <v>143</v>
      </c>
      <c r="S100">
        <v>1310</v>
      </c>
      <c r="T100" t="s">
        <v>44</v>
      </c>
      <c r="U100" t="s">
        <v>465</v>
      </c>
      <c r="V100" t="s">
        <v>466</v>
      </c>
      <c r="W100" t="s">
        <v>467</v>
      </c>
      <c r="X100" t="s">
        <v>468</v>
      </c>
      <c r="Y100" t="s">
        <v>469</v>
      </c>
      <c r="Z100" t="s">
        <v>49</v>
      </c>
      <c r="AA100">
        <v>44776</v>
      </c>
      <c r="AB100" t="s">
        <v>478</v>
      </c>
      <c r="AC100" t="s">
        <v>471</v>
      </c>
    </row>
    <row r="101" spans="1:29" x14ac:dyDescent="0.2">
      <c r="A101">
        <v>2043</v>
      </c>
      <c r="B101" t="s">
        <v>113</v>
      </c>
      <c r="C101" t="s">
        <v>294</v>
      </c>
      <c r="D101" t="s">
        <v>862</v>
      </c>
      <c r="E101" t="s">
        <v>34</v>
      </c>
      <c r="F101" t="s">
        <v>4689</v>
      </c>
      <c r="G101" t="s">
        <v>327</v>
      </c>
      <c r="H101" t="s">
        <v>4690</v>
      </c>
      <c r="I101" t="s">
        <v>858</v>
      </c>
      <c r="J101" t="s">
        <v>4693</v>
      </c>
      <c r="K101" t="s">
        <v>885</v>
      </c>
      <c r="L101" t="s">
        <v>712</v>
      </c>
      <c r="M101" t="s">
        <v>42</v>
      </c>
      <c r="P101">
        <v>37.0456814281372</v>
      </c>
      <c r="Q101">
        <v>-87.306930454824297</v>
      </c>
      <c r="R101">
        <v>860</v>
      </c>
      <c r="S101">
        <v>120000</v>
      </c>
      <c r="T101" t="s">
        <v>347</v>
      </c>
      <c r="U101" t="s">
        <v>862</v>
      </c>
      <c r="V101" t="s">
        <v>858</v>
      </c>
      <c r="W101" t="s">
        <v>706</v>
      </c>
      <c r="X101" t="s">
        <v>831</v>
      </c>
      <c r="Y101" t="s">
        <v>2844</v>
      </c>
      <c r="Z101" t="s">
        <v>49</v>
      </c>
      <c r="AA101">
        <v>45091</v>
      </c>
      <c r="AB101" t="s">
        <v>4691</v>
      </c>
      <c r="AC101" t="s">
        <v>4692</v>
      </c>
    </row>
    <row r="102" spans="1:29" x14ac:dyDescent="0.2">
      <c r="A102">
        <v>2044</v>
      </c>
      <c r="B102" t="s">
        <v>59</v>
      </c>
      <c r="C102" t="s">
        <v>294</v>
      </c>
      <c r="D102" t="s">
        <v>2847</v>
      </c>
      <c r="E102" t="s">
        <v>61</v>
      </c>
      <c r="F102" t="s">
        <v>2847</v>
      </c>
      <c r="G102" t="s">
        <v>296</v>
      </c>
      <c r="H102" t="s">
        <v>4369</v>
      </c>
      <c r="I102" t="s">
        <v>2848</v>
      </c>
      <c r="J102" t="s">
        <v>2849</v>
      </c>
      <c r="K102" t="s">
        <v>2850</v>
      </c>
      <c r="L102" t="s">
        <v>712</v>
      </c>
      <c r="M102" t="s">
        <v>42</v>
      </c>
      <c r="N102">
        <v>38501</v>
      </c>
      <c r="O102" t="s">
        <v>2851</v>
      </c>
      <c r="P102">
        <v>36.200000000000003</v>
      </c>
      <c r="Q102">
        <v>-86</v>
      </c>
      <c r="R102">
        <v>2</v>
      </c>
      <c r="U102" t="s">
        <v>2847</v>
      </c>
      <c r="V102" t="s">
        <v>2848</v>
      </c>
      <c r="W102" t="s">
        <v>2850</v>
      </c>
      <c r="X102" t="s">
        <v>712</v>
      </c>
      <c r="Y102" t="s">
        <v>42</v>
      </c>
      <c r="Z102" t="s">
        <v>49</v>
      </c>
      <c r="AA102">
        <v>44891</v>
      </c>
      <c r="AB102" t="s">
        <v>2852</v>
      </c>
    </row>
    <row r="103" spans="1:29" x14ac:dyDescent="0.2">
      <c r="A103">
        <v>2045</v>
      </c>
      <c r="B103" t="s">
        <v>192</v>
      </c>
      <c r="C103" t="s">
        <v>294</v>
      </c>
      <c r="D103" t="s">
        <v>479</v>
      </c>
      <c r="E103" t="s">
        <v>34</v>
      </c>
      <c r="F103" t="s">
        <v>480</v>
      </c>
      <c r="G103" t="s">
        <v>365</v>
      </c>
      <c r="H103" t="s">
        <v>459</v>
      </c>
      <c r="I103" t="s">
        <v>481</v>
      </c>
      <c r="J103" t="s">
        <v>482</v>
      </c>
      <c r="K103" t="s">
        <v>483</v>
      </c>
      <c r="L103" t="s">
        <v>41</v>
      </c>
      <c r="M103" t="s">
        <v>42</v>
      </c>
      <c r="N103" t="s">
        <v>117</v>
      </c>
      <c r="O103" t="s">
        <v>484</v>
      </c>
      <c r="P103">
        <v>41.569975461099098</v>
      </c>
      <c r="Q103">
        <v>-117.785810940654</v>
      </c>
      <c r="R103">
        <v>65</v>
      </c>
      <c r="S103">
        <v>5640</v>
      </c>
      <c r="T103" t="s">
        <v>44</v>
      </c>
      <c r="U103" t="s">
        <v>479</v>
      </c>
      <c r="V103" t="s">
        <v>485</v>
      </c>
      <c r="W103" t="s">
        <v>65</v>
      </c>
      <c r="X103" t="s">
        <v>241</v>
      </c>
      <c r="Y103" t="s">
        <v>66</v>
      </c>
      <c r="Z103" t="s">
        <v>49</v>
      </c>
      <c r="AA103">
        <v>44776</v>
      </c>
      <c r="AB103" t="s">
        <v>486</v>
      </c>
      <c r="AC103" t="s">
        <v>487</v>
      </c>
    </row>
    <row r="104" spans="1:29" x14ac:dyDescent="0.2">
      <c r="A104">
        <v>2046</v>
      </c>
      <c r="B104" t="s">
        <v>31</v>
      </c>
      <c r="C104" t="s">
        <v>294</v>
      </c>
      <c r="D104" t="s">
        <v>488</v>
      </c>
      <c r="E104" t="s">
        <v>61</v>
      </c>
      <c r="F104" t="s">
        <v>489</v>
      </c>
      <c r="G104" t="s">
        <v>296</v>
      </c>
      <c r="H104" t="s">
        <v>490</v>
      </c>
      <c r="I104" t="s">
        <v>491</v>
      </c>
      <c r="J104" t="s">
        <v>492</v>
      </c>
      <c r="K104" t="s">
        <v>493</v>
      </c>
      <c r="L104" t="s">
        <v>48</v>
      </c>
      <c r="M104" t="s">
        <v>42</v>
      </c>
      <c r="N104">
        <v>28016</v>
      </c>
      <c r="O104" t="s">
        <v>494</v>
      </c>
      <c r="P104">
        <v>35.279777931537602</v>
      </c>
      <c r="Q104">
        <v>-81.309021189214405</v>
      </c>
      <c r="R104">
        <v>225</v>
      </c>
      <c r="U104" t="s">
        <v>488</v>
      </c>
      <c r="V104" t="s">
        <v>491</v>
      </c>
      <c r="W104" t="s">
        <v>495</v>
      </c>
      <c r="X104" t="s">
        <v>496</v>
      </c>
      <c r="Y104" t="s">
        <v>42</v>
      </c>
      <c r="Z104" t="s">
        <v>49</v>
      </c>
      <c r="AA104">
        <v>44776</v>
      </c>
      <c r="AB104" t="s">
        <v>497</v>
      </c>
      <c r="AC104" t="s">
        <v>498</v>
      </c>
    </row>
    <row r="105" spans="1:29" x14ac:dyDescent="0.2">
      <c r="A105">
        <v>2047</v>
      </c>
      <c r="B105" t="s">
        <v>31</v>
      </c>
      <c r="C105" t="s">
        <v>294</v>
      </c>
      <c r="D105" t="s">
        <v>488</v>
      </c>
      <c r="E105" t="s">
        <v>61</v>
      </c>
      <c r="F105" t="s">
        <v>489</v>
      </c>
      <c r="G105" t="s">
        <v>365</v>
      </c>
      <c r="H105" t="s">
        <v>391</v>
      </c>
      <c r="I105" t="s">
        <v>491</v>
      </c>
      <c r="J105" t="s">
        <v>492</v>
      </c>
      <c r="K105" t="s">
        <v>493</v>
      </c>
      <c r="L105" t="s">
        <v>48</v>
      </c>
      <c r="M105" t="s">
        <v>42</v>
      </c>
      <c r="N105">
        <v>28016</v>
      </c>
      <c r="O105" t="s">
        <v>494</v>
      </c>
      <c r="P105">
        <v>35.279777931537602</v>
      </c>
      <c r="Q105">
        <v>-81.309021189214405</v>
      </c>
      <c r="R105">
        <v>225</v>
      </c>
      <c r="U105" t="s">
        <v>488</v>
      </c>
      <c r="V105" t="s">
        <v>491</v>
      </c>
      <c r="W105" t="s">
        <v>495</v>
      </c>
      <c r="X105" t="s">
        <v>496</v>
      </c>
      <c r="Y105" t="s">
        <v>42</v>
      </c>
      <c r="Z105" t="s">
        <v>49</v>
      </c>
      <c r="AA105">
        <v>44776</v>
      </c>
      <c r="AB105" t="s">
        <v>497</v>
      </c>
      <c r="AC105" t="s">
        <v>498</v>
      </c>
    </row>
    <row r="106" spans="1:29" x14ac:dyDescent="0.2">
      <c r="A106">
        <v>2048</v>
      </c>
      <c r="B106" t="s">
        <v>499</v>
      </c>
      <c r="C106" t="s">
        <v>294</v>
      </c>
      <c r="D106" t="s">
        <v>488</v>
      </c>
      <c r="E106" t="s">
        <v>61</v>
      </c>
      <c r="F106" t="s">
        <v>489</v>
      </c>
      <c r="G106" t="s">
        <v>365</v>
      </c>
      <c r="H106" t="s">
        <v>391</v>
      </c>
      <c r="I106" t="s">
        <v>491</v>
      </c>
      <c r="J106" t="s">
        <v>492</v>
      </c>
      <c r="K106" t="s">
        <v>493</v>
      </c>
      <c r="L106" t="s">
        <v>48</v>
      </c>
      <c r="M106" t="s">
        <v>42</v>
      </c>
      <c r="N106">
        <v>28016</v>
      </c>
      <c r="O106" t="s">
        <v>494</v>
      </c>
      <c r="P106">
        <v>35.279777931537602</v>
      </c>
      <c r="Q106">
        <v>-81.309021189214405</v>
      </c>
      <c r="R106">
        <v>30</v>
      </c>
      <c r="S106">
        <v>1458.3333333333333</v>
      </c>
      <c r="T106" t="s">
        <v>44</v>
      </c>
      <c r="U106" t="s">
        <v>488</v>
      </c>
      <c r="V106" t="s">
        <v>491</v>
      </c>
      <c r="W106" t="s">
        <v>495</v>
      </c>
      <c r="X106" t="s">
        <v>496</v>
      </c>
      <c r="Y106" t="s">
        <v>42</v>
      </c>
      <c r="Z106" t="s">
        <v>49</v>
      </c>
      <c r="AA106">
        <v>44776</v>
      </c>
      <c r="AB106" t="s">
        <v>497</v>
      </c>
      <c r="AC106" t="s">
        <v>500</v>
      </c>
    </row>
    <row r="107" spans="1:29" x14ac:dyDescent="0.2">
      <c r="A107">
        <v>2049</v>
      </c>
      <c r="B107" t="s">
        <v>113</v>
      </c>
      <c r="C107" t="s">
        <v>32</v>
      </c>
      <c r="D107" t="s">
        <v>4825</v>
      </c>
      <c r="E107" t="s">
        <v>61</v>
      </c>
      <c r="F107" t="s">
        <v>4826</v>
      </c>
      <c r="G107" t="s">
        <v>613</v>
      </c>
      <c r="H107" t="s">
        <v>4087</v>
      </c>
      <c r="I107" t="s">
        <v>4827</v>
      </c>
      <c r="J107" t="s">
        <v>4828</v>
      </c>
      <c r="K107" t="s">
        <v>4829</v>
      </c>
      <c r="L107" t="s">
        <v>754</v>
      </c>
      <c r="M107" t="s">
        <v>42</v>
      </c>
      <c r="N107">
        <v>63645</v>
      </c>
      <c r="P107">
        <v>37.5650966269463</v>
      </c>
      <c r="Q107">
        <v>-90.292589459047704</v>
      </c>
      <c r="R107">
        <v>250</v>
      </c>
      <c r="U107" t="s">
        <v>4832</v>
      </c>
      <c r="V107" t="s">
        <v>4831</v>
      </c>
      <c r="W107" t="s">
        <v>753</v>
      </c>
      <c r="X107" t="s">
        <v>754</v>
      </c>
      <c r="Y107" t="s">
        <v>42</v>
      </c>
      <c r="Z107" t="s">
        <v>49</v>
      </c>
      <c r="AA107">
        <v>45094</v>
      </c>
      <c r="AB107" t="s">
        <v>4830</v>
      </c>
      <c r="AC107" t="s">
        <v>4834</v>
      </c>
    </row>
    <row r="108" spans="1:29" x14ac:dyDescent="0.2">
      <c r="A108">
        <v>2050</v>
      </c>
      <c r="B108" t="s">
        <v>59</v>
      </c>
      <c r="C108" t="s">
        <v>294</v>
      </c>
      <c r="D108" t="s">
        <v>4211</v>
      </c>
      <c r="E108" t="s">
        <v>34</v>
      </c>
      <c r="F108" t="s">
        <v>4214</v>
      </c>
      <c r="G108" t="s">
        <v>327</v>
      </c>
      <c r="H108" t="s">
        <v>650</v>
      </c>
      <c r="I108" t="s">
        <v>4212</v>
      </c>
      <c r="J108" t="s">
        <v>4215</v>
      </c>
      <c r="K108" t="s">
        <v>4213</v>
      </c>
      <c r="L108" t="s">
        <v>394</v>
      </c>
      <c r="M108" t="s">
        <v>42</v>
      </c>
      <c r="N108">
        <v>94043</v>
      </c>
      <c r="P108">
        <v>37.408885467002101</v>
      </c>
      <c r="Q108">
        <v>-122.079895300811</v>
      </c>
      <c r="R108">
        <v>30</v>
      </c>
      <c r="U108" t="s">
        <v>4214</v>
      </c>
      <c r="V108" t="s">
        <v>4212</v>
      </c>
      <c r="W108" t="s">
        <v>4213</v>
      </c>
      <c r="X108" t="s">
        <v>394</v>
      </c>
      <c r="Y108" t="s">
        <v>42</v>
      </c>
      <c r="Z108" t="s">
        <v>49</v>
      </c>
      <c r="AA108">
        <v>44891</v>
      </c>
      <c r="AB108" t="s">
        <v>4216</v>
      </c>
      <c r="AC108" t="s">
        <v>4217</v>
      </c>
    </row>
    <row r="109" spans="1:29" x14ac:dyDescent="0.2">
      <c r="A109">
        <v>2051</v>
      </c>
      <c r="B109" t="s">
        <v>192</v>
      </c>
      <c r="C109" t="s">
        <v>294</v>
      </c>
      <c r="D109" t="s">
        <v>2881</v>
      </c>
      <c r="E109" t="s">
        <v>61</v>
      </c>
      <c r="F109" t="s">
        <v>4817</v>
      </c>
      <c r="G109" t="s">
        <v>327</v>
      </c>
      <c r="H109" t="s">
        <v>650</v>
      </c>
      <c r="I109" t="s">
        <v>2883</v>
      </c>
      <c r="J109" t="s">
        <v>4822</v>
      </c>
      <c r="K109" t="s">
        <v>4816</v>
      </c>
      <c r="L109" t="s">
        <v>25</v>
      </c>
      <c r="M109" t="s">
        <v>66</v>
      </c>
      <c r="N109" t="s">
        <v>4819</v>
      </c>
      <c r="O109" t="s">
        <v>4820</v>
      </c>
      <c r="P109">
        <v>45.374029274095101</v>
      </c>
      <c r="Q109">
        <v>-73.6736126926168</v>
      </c>
      <c r="S109">
        <v>2400</v>
      </c>
      <c r="T109" t="s">
        <v>347</v>
      </c>
      <c r="U109" t="s">
        <v>2888</v>
      </c>
      <c r="V109" t="s">
        <v>2883</v>
      </c>
      <c r="W109" t="s">
        <v>2885</v>
      </c>
      <c r="X109" t="s">
        <v>241</v>
      </c>
      <c r="Y109" t="s">
        <v>66</v>
      </c>
      <c r="Z109" t="s">
        <v>49</v>
      </c>
      <c r="AA109">
        <v>45094</v>
      </c>
      <c r="AB109" t="s">
        <v>4815</v>
      </c>
      <c r="AC109" t="s">
        <v>4821</v>
      </c>
    </row>
    <row r="110" spans="1:29" x14ac:dyDescent="0.2">
      <c r="A110">
        <v>2052</v>
      </c>
      <c r="B110" t="s">
        <v>113</v>
      </c>
      <c r="C110" t="s">
        <v>294</v>
      </c>
      <c r="D110" t="s">
        <v>2890</v>
      </c>
      <c r="E110" t="s">
        <v>61</v>
      </c>
      <c r="F110" t="s">
        <v>767</v>
      </c>
      <c r="G110" t="s">
        <v>296</v>
      </c>
      <c r="H110" t="s">
        <v>4338</v>
      </c>
      <c r="I110" t="s">
        <v>2891</v>
      </c>
      <c r="J110" t="s">
        <v>2892</v>
      </c>
      <c r="K110" t="s">
        <v>314</v>
      </c>
      <c r="L110" t="s">
        <v>315</v>
      </c>
      <c r="M110" t="s">
        <v>42</v>
      </c>
      <c r="N110">
        <v>60616</v>
      </c>
      <c r="O110" t="s">
        <v>2893</v>
      </c>
      <c r="P110">
        <v>41.832362236698501</v>
      </c>
      <c r="Q110">
        <v>-87.628315088795205</v>
      </c>
      <c r="S110">
        <v>35</v>
      </c>
      <c r="T110" t="s">
        <v>4417</v>
      </c>
      <c r="U110" t="s">
        <v>2890</v>
      </c>
      <c r="V110" t="s">
        <v>2891</v>
      </c>
      <c r="W110" t="s">
        <v>314</v>
      </c>
      <c r="X110" t="s">
        <v>315</v>
      </c>
      <c r="Y110" t="s">
        <v>42</v>
      </c>
      <c r="Z110" t="s">
        <v>49</v>
      </c>
      <c r="AA110">
        <v>45092</v>
      </c>
      <c r="AB110" t="s">
        <v>4733</v>
      </c>
      <c r="AC110" t="s">
        <v>4734</v>
      </c>
    </row>
    <row r="111" spans="1:29" x14ac:dyDescent="0.2">
      <c r="A111">
        <v>2053</v>
      </c>
      <c r="B111" t="s">
        <v>59</v>
      </c>
      <c r="C111" t="s">
        <v>294</v>
      </c>
      <c r="D111" t="s">
        <v>501</v>
      </c>
      <c r="E111" t="s">
        <v>61</v>
      </c>
      <c r="F111" t="s">
        <v>501</v>
      </c>
      <c r="G111" t="s">
        <v>296</v>
      </c>
      <c r="H111" t="s">
        <v>318</v>
      </c>
      <c r="I111" t="s">
        <v>502</v>
      </c>
      <c r="J111" t="s">
        <v>503</v>
      </c>
      <c r="K111" t="s">
        <v>504</v>
      </c>
      <c r="L111" t="s">
        <v>394</v>
      </c>
      <c r="M111" t="s">
        <v>42</v>
      </c>
      <c r="N111">
        <v>90025</v>
      </c>
      <c r="O111" t="s">
        <v>505</v>
      </c>
      <c r="P111">
        <v>34.043774911117701</v>
      </c>
      <c r="Q111">
        <v>-118.467491629726</v>
      </c>
      <c r="R111">
        <v>97</v>
      </c>
      <c r="U111" t="s">
        <v>501</v>
      </c>
      <c r="V111" t="s">
        <v>502</v>
      </c>
      <c r="W111" t="s">
        <v>504</v>
      </c>
      <c r="X111" t="s">
        <v>394</v>
      </c>
      <c r="Y111" t="s">
        <v>42</v>
      </c>
      <c r="Z111" t="s">
        <v>49</v>
      </c>
      <c r="AA111">
        <v>44776</v>
      </c>
      <c r="AB111" t="s">
        <v>506</v>
      </c>
    </row>
    <row r="112" spans="1:29" x14ac:dyDescent="0.2">
      <c r="A112">
        <v>2054</v>
      </c>
      <c r="B112" t="s">
        <v>59</v>
      </c>
      <c r="C112" t="s">
        <v>294</v>
      </c>
      <c r="D112" t="s">
        <v>501</v>
      </c>
      <c r="E112" t="s">
        <v>61</v>
      </c>
      <c r="F112" t="s">
        <v>501</v>
      </c>
      <c r="G112" t="s">
        <v>296</v>
      </c>
      <c r="H112" t="s">
        <v>4337</v>
      </c>
      <c r="I112" t="s">
        <v>502</v>
      </c>
      <c r="J112" t="s">
        <v>503</v>
      </c>
      <c r="K112" t="s">
        <v>504</v>
      </c>
      <c r="L112" t="s">
        <v>394</v>
      </c>
      <c r="M112" t="s">
        <v>42</v>
      </c>
      <c r="N112">
        <v>90025</v>
      </c>
      <c r="O112" t="s">
        <v>505</v>
      </c>
      <c r="P112">
        <v>34.043757131072297</v>
      </c>
      <c r="Q112">
        <v>-118.46755600274101</v>
      </c>
      <c r="R112">
        <v>23</v>
      </c>
      <c r="U112" t="s">
        <v>501</v>
      </c>
      <c r="V112" t="s">
        <v>502</v>
      </c>
      <c r="W112" t="s">
        <v>504</v>
      </c>
      <c r="X112" t="s">
        <v>394</v>
      </c>
      <c r="Y112" t="s">
        <v>42</v>
      </c>
      <c r="Z112" t="s">
        <v>49</v>
      </c>
      <c r="AA112">
        <v>44891</v>
      </c>
      <c r="AB112" t="s">
        <v>2900</v>
      </c>
      <c r="AC112" t="s">
        <v>4336</v>
      </c>
    </row>
    <row r="113" spans="1:29" x14ac:dyDescent="0.2">
      <c r="A113">
        <v>2055</v>
      </c>
      <c r="B113" t="s">
        <v>113</v>
      </c>
      <c r="C113" t="s">
        <v>294</v>
      </c>
      <c r="D113" t="s">
        <v>174</v>
      </c>
      <c r="E113" t="s">
        <v>61</v>
      </c>
      <c r="F113" t="s">
        <v>507</v>
      </c>
      <c r="G113" t="s">
        <v>508</v>
      </c>
      <c r="H113" t="s">
        <v>391</v>
      </c>
      <c r="I113" t="s">
        <v>177</v>
      </c>
      <c r="J113" t="s">
        <v>509</v>
      </c>
      <c r="K113" t="s">
        <v>509</v>
      </c>
      <c r="L113" t="s">
        <v>25</v>
      </c>
      <c r="M113" t="s">
        <v>510</v>
      </c>
      <c r="N113" t="s">
        <v>117</v>
      </c>
      <c r="O113" t="s">
        <v>180</v>
      </c>
      <c r="P113">
        <v>46.364110441834001</v>
      </c>
      <c r="Q113">
        <v>-72.393053931178002</v>
      </c>
      <c r="R113">
        <v>69</v>
      </c>
      <c r="S113">
        <v>20000</v>
      </c>
      <c r="T113" t="s">
        <v>380</v>
      </c>
      <c r="U113" t="s">
        <v>181</v>
      </c>
      <c r="V113" t="s">
        <v>182</v>
      </c>
      <c r="W113" t="s">
        <v>183</v>
      </c>
      <c r="X113" t="s">
        <v>25</v>
      </c>
      <c r="Y113" t="s">
        <v>66</v>
      </c>
      <c r="Z113" t="s">
        <v>49</v>
      </c>
      <c r="AA113">
        <v>44424</v>
      </c>
      <c r="AB113" t="s">
        <v>511</v>
      </c>
      <c r="AC113" t="s">
        <v>512</v>
      </c>
    </row>
    <row r="114" spans="1:29" x14ac:dyDescent="0.2">
      <c r="A114">
        <v>2056</v>
      </c>
      <c r="B114" t="s">
        <v>113</v>
      </c>
      <c r="C114" t="s">
        <v>294</v>
      </c>
      <c r="D114" t="s">
        <v>193</v>
      </c>
      <c r="E114" t="s">
        <v>61</v>
      </c>
      <c r="F114" t="s">
        <v>513</v>
      </c>
      <c r="G114" t="s">
        <v>296</v>
      </c>
      <c r="H114" t="s">
        <v>318</v>
      </c>
      <c r="I114" t="s">
        <v>514</v>
      </c>
      <c r="J114" t="s">
        <v>509</v>
      </c>
      <c r="K114" t="s">
        <v>509</v>
      </c>
      <c r="L114" t="s">
        <v>25</v>
      </c>
      <c r="M114" t="s">
        <v>510</v>
      </c>
      <c r="N114" t="s">
        <v>117</v>
      </c>
      <c r="O114" t="s">
        <v>117</v>
      </c>
      <c r="P114">
        <v>46.351711092549699</v>
      </c>
      <c r="Q114">
        <v>-72.435137196265003</v>
      </c>
      <c r="R114">
        <v>89</v>
      </c>
      <c r="S114">
        <v>2000</v>
      </c>
      <c r="T114" t="s">
        <v>517</v>
      </c>
      <c r="U114" t="s">
        <v>193</v>
      </c>
      <c r="V114" t="s">
        <v>203</v>
      </c>
      <c r="W114" t="s">
        <v>80</v>
      </c>
      <c r="X114" t="s">
        <v>25</v>
      </c>
      <c r="Y114" t="s">
        <v>66</v>
      </c>
      <c r="Z114" t="s">
        <v>49</v>
      </c>
      <c r="AA114">
        <v>44776</v>
      </c>
      <c r="AB114" t="s">
        <v>515</v>
      </c>
      <c r="AC114" t="s">
        <v>516</v>
      </c>
    </row>
    <row r="115" spans="1:29" x14ac:dyDescent="0.2">
      <c r="A115">
        <v>2057</v>
      </c>
      <c r="B115" t="s">
        <v>31</v>
      </c>
      <c r="C115" t="s">
        <v>294</v>
      </c>
      <c r="D115" t="s">
        <v>4204</v>
      </c>
      <c r="E115" t="s">
        <v>61</v>
      </c>
      <c r="F115" t="s">
        <v>4695</v>
      </c>
      <c r="G115" t="s">
        <v>4205</v>
      </c>
      <c r="H115" t="s">
        <v>318</v>
      </c>
      <c r="I115" t="s">
        <v>4206</v>
      </c>
      <c r="J115" t="s">
        <v>4694</v>
      </c>
      <c r="K115" t="s">
        <v>2431</v>
      </c>
      <c r="L115" t="s">
        <v>712</v>
      </c>
      <c r="M115" t="s">
        <v>42</v>
      </c>
      <c r="N115">
        <v>37408</v>
      </c>
      <c r="O115" t="s">
        <v>4208</v>
      </c>
      <c r="P115">
        <v>35.0388653826694</v>
      </c>
      <c r="Q115">
        <v>-85.324031516251495</v>
      </c>
      <c r="S115">
        <v>2000</v>
      </c>
      <c r="T115" t="s">
        <v>4209</v>
      </c>
      <c r="U115" t="s">
        <v>4210</v>
      </c>
      <c r="V115" t="s">
        <v>4206</v>
      </c>
      <c r="W115" t="s">
        <v>395</v>
      </c>
      <c r="X115" t="s">
        <v>4706</v>
      </c>
      <c r="Y115" t="s">
        <v>121</v>
      </c>
      <c r="Z115" t="s">
        <v>49</v>
      </c>
      <c r="AA115">
        <v>45091</v>
      </c>
      <c r="AB115" t="s">
        <v>4697</v>
      </c>
      <c r="AC115" t="s">
        <v>4698</v>
      </c>
    </row>
    <row r="116" spans="1:29" x14ac:dyDescent="0.2">
      <c r="A116">
        <v>2058</v>
      </c>
      <c r="B116" t="s">
        <v>192</v>
      </c>
      <c r="C116" t="s">
        <v>294</v>
      </c>
      <c r="D116" t="s">
        <v>4204</v>
      </c>
      <c r="E116" t="s">
        <v>61</v>
      </c>
      <c r="F116" t="s">
        <v>4695</v>
      </c>
      <c r="G116" t="s">
        <v>4205</v>
      </c>
      <c r="H116" t="s">
        <v>318</v>
      </c>
      <c r="I116" t="s">
        <v>4206</v>
      </c>
      <c r="J116" t="s">
        <v>4694</v>
      </c>
      <c r="K116" t="s">
        <v>2431</v>
      </c>
      <c r="L116" t="s">
        <v>712</v>
      </c>
      <c r="M116" t="s">
        <v>42</v>
      </c>
      <c r="N116">
        <v>37408</v>
      </c>
      <c r="O116" t="s">
        <v>4208</v>
      </c>
      <c r="P116">
        <v>35.0388653826694</v>
      </c>
      <c r="Q116">
        <v>-85.324031516251495</v>
      </c>
      <c r="S116">
        <v>10000</v>
      </c>
      <c r="T116" t="s">
        <v>4209</v>
      </c>
      <c r="U116" t="s">
        <v>4210</v>
      </c>
      <c r="V116" t="s">
        <v>4206</v>
      </c>
      <c r="W116" t="s">
        <v>395</v>
      </c>
      <c r="X116" t="s">
        <v>4706</v>
      </c>
      <c r="Y116" t="s">
        <v>121</v>
      </c>
      <c r="Z116" t="s">
        <v>49</v>
      </c>
      <c r="AA116">
        <v>45091</v>
      </c>
      <c r="AB116" t="s">
        <v>4697</v>
      </c>
      <c r="AC116" t="s">
        <v>4698</v>
      </c>
    </row>
    <row r="117" spans="1:29" x14ac:dyDescent="0.2">
      <c r="A117">
        <v>2059</v>
      </c>
      <c r="B117" t="s">
        <v>113</v>
      </c>
      <c r="C117" t="s">
        <v>294</v>
      </c>
      <c r="D117" t="s">
        <v>4460</v>
      </c>
      <c r="E117" t="s">
        <v>61</v>
      </c>
      <c r="F117" t="s">
        <v>4696</v>
      </c>
      <c r="G117" t="s">
        <v>4205</v>
      </c>
      <c r="H117" t="s">
        <v>318</v>
      </c>
      <c r="I117" t="s">
        <v>4206</v>
      </c>
      <c r="J117" t="s">
        <v>4207</v>
      </c>
      <c r="K117" t="s">
        <v>2431</v>
      </c>
      <c r="L117" t="s">
        <v>712</v>
      </c>
      <c r="M117" t="s">
        <v>42</v>
      </c>
      <c r="N117">
        <v>37419</v>
      </c>
      <c r="O117" t="s">
        <v>4208</v>
      </c>
      <c r="P117">
        <v>35.012020865607099</v>
      </c>
      <c r="Q117">
        <v>-85.379126892073899</v>
      </c>
      <c r="R117">
        <v>1000</v>
      </c>
      <c r="S117">
        <v>80000</v>
      </c>
      <c r="T117" t="s">
        <v>4209</v>
      </c>
      <c r="U117" t="s">
        <v>4210</v>
      </c>
      <c r="V117" t="s">
        <v>4206</v>
      </c>
      <c r="W117" t="s">
        <v>395</v>
      </c>
      <c r="X117" t="s">
        <v>4706</v>
      </c>
      <c r="Y117" t="s">
        <v>121</v>
      </c>
      <c r="Z117" t="s">
        <v>49</v>
      </c>
      <c r="AA117">
        <v>44899</v>
      </c>
      <c r="AB117" t="s">
        <v>4406</v>
      </c>
      <c r="AC117" t="s">
        <v>4459</v>
      </c>
    </row>
    <row r="118" spans="1:29" x14ac:dyDescent="0.2">
      <c r="A118">
        <v>2060</v>
      </c>
      <c r="B118" t="s">
        <v>31</v>
      </c>
      <c r="C118" t="s">
        <v>294</v>
      </c>
      <c r="D118" t="s">
        <v>518</v>
      </c>
      <c r="E118" t="s">
        <v>61</v>
      </c>
      <c r="F118" t="s">
        <v>518</v>
      </c>
      <c r="G118" t="s">
        <v>296</v>
      </c>
      <c r="H118" t="s">
        <v>519</v>
      </c>
      <c r="I118" t="s">
        <v>520</v>
      </c>
      <c r="J118" t="s">
        <v>521</v>
      </c>
      <c r="K118" t="s">
        <v>522</v>
      </c>
      <c r="L118" t="s">
        <v>127</v>
      </c>
      <c r="M118" t="s">
        <v>42</v>
      </c>
      <c r="N118">
        <v>48118</v>
      </c>
      <c r="O118" t="s">
        <v>523</v>
      </c>
      <c r="P118">
        <v>42.324164646779103</v>
      </c>
      <c r="Q118">
        <v>-84.033761317615898</v>
      </c>
      <c r="R118" t="s">
        <v>524</v>
      </c>
      <c r="U118" t="s">
        <v>520</v>
      </c>
      <c r="V118" t="s">
        <v>525</v>
      </c>
      <c r="W118" t="s">
        <v>522</v>
      </c>
      <c r="X118" t="s">
        <v>127</v>
      </c>
      <c r="Y118" t="s">
        <v>42</v>
      </c>
      <c r="Z118" t="s">
        <v>49</v>
      </c>
      <c r="AA118">
        <v>44776</v>
      </c>
      <c r="AB118" t="s">
        <v>526</v>
      </c>
      <c r="AC118" t="s">
        <v>527</v>
      </c>
    </row>
    <row r="119" spans="1:29" x14ac:dyDescent="0.2">
      <c r="A119">
        <v>2061</v>
      </c>
      <c r="B119" t="s">
        <v>31</v>
      </c>
      <c r="C119" t="s">
        <v>294</v>
      </c>
      <c r="D119" t="s">
        <v>528</v>
      </c>
      <c r="E119" t="s">
        <v>34</v>
      </c>
      <c r="F119" t="s">
        <v>529</v>
      </c>
      <c r="G119" t="s">
        <v>365</v>
      </c>
      <c r="H119" t="s">
        <v>391</v>
      </c>
      <c r="I119" t="s">
        <v>530</v>
      </c>
      <c r="J119" t="s">
        <v>531</v>
      </c>
      <c r="K119" t="s">
        <v>493</v>
      </c>
      <c r="L119" t="s">
        <v>48</v>
      </c>
      <c r="M119" t="s">
        <v>42</v>
      </c>
      <c r="N119">
        <v>28016</v>
      </c>
      <c r="O119" t="s">
        <v>532</v>
      </c>
      <c r="P119">
        <v>35.360361173243497</v>
      </c>
      <c r="Q119">
        <v>-81.296462248504795</v>
      </c>
      <c r="U119" t="s">
        <v>528</v>
      </c>
      <c r="V119" t="s">
        <v>530</v>
      </c>
      <c r="W119" t="s">
        <v>533</v>
      </c>
      <c r="X119" t="s">
        <v>48</v>
      </c>
      <c r="Y119" t="s">
        <v>42</v>
      </c>
      <c r="Z119" t="s">
        <v>49</v>
      </c>
      <c r="AA119">
        <v>44422</v>
      </c>
      <c r="AB119" t="s">
        <v>534</v>
      </c>
    </row>
    <row r="120" spans="1:29" x14ac:dyDescent="0.2">
      <c r="A120">
        <v>2062</v>
      </c>
      <c r="B120" t="s">
        <v>113</v>
      </c>
      <c r="C120" t="s">
        <v>294</v>
      </c>
      <c r="D120" t="s">
        <v>528</v>
      </c>
      <c r="E120" t="s">
        <v>34</v>
      </c>
      <c r="F120" t="s">
        <v>4307</v>
      </c>
      <c r="G120" t="s">
        <v>365</v>
      </c>
      <c r="H120" t="s">
        <v>4308</v>
      </c>
      <c r="I120" t="s">
        <v>530</v>
      </c>
      <c r="K120" t="s">
        <v>4309</v>
      </c>
      <c r="L120" t="s">
        <v>712</v>
      </c>
      <c r="M120" t="s">
        <v>42</v>
      </c>
      <c r="R120">
        <v>120</v>
      </c>
      <c r="S120">
        <v>8700</v>
      </c>
      <c r="T120" t="s">
        <v>44</v>
      </c>
      <c r="U120" t="s">
        <v>528</v>
      </c>
      <c r="V120" t="s">
        <v>530</v>
      </c>
      <c r="W120" t="s">
        <v>533</v>
      </c>
      <c r="X120" t="s">
        <v>48</v>
      </c>
      <c r="Y120" t="s">
        <v>42</v>
      </c>
      <c r="Z120" t="s">
        <v>49</v>
      </c>
      <c r="AA120">
        <v>44899</v>
      </c>
      <c r="AB120" t="s">
        <v>4462</v>
      </c>
      <c r="AC120" t="s">
        <v>4461</v>
      </c>
    </row>
    <row r="121" spans="1:29" x14ac:dyDescent="0.2">
      <c r="A121">
        <v>2063</v>
      </c>
      <c r="B121" t="s">
        <v>59</v>
      </c>
      <c r="C121" t="s">
        <v>294</v>
      </c>
      <c r="D121" t="s">
        <v>2958</v>
      </c>
      <c r="E121" t="s">
        <v>61</v>
      </c>
      <c r="F121" t="s">
        <v>2959</v>
      </c>
      <c r="G121" t="s">
        <v>4331</v>
      </c>
      <c r="H121" t="s">
        <v>4332</v>
      </c>
      <c r="I121" t="s">
        <v>2960</v>
      </c>
      <c r="J121" t="s">
        <v>2961</v>
      </c>
      <c r="K121" t="s">
        <v>1205</v>
      </c>
      <c r="L121" t="s">
        <v>321</v>
      </c>
      <c r="M121" t="s">
        <v>42</v>
      </c>
      <c r="N121">
        <v>14850</v>
      </c>
      <c r="O121" t="s">
        <v>2962</v>
      </c>
      <c r="P121">
        <v>42.422580836428203</v>
      </c>
      <c r="Q121">
        <v>-76.501857393269404</v>
      </c>
      <c r="U121" t="s">
        <v>2958</v>
      </c>
      <c r="V121" t="s">
        <v>2960</v>
      </c>
      <c r="W121" t="s">
        <v>1205</v>
      </c>
      <c r="X121" t="s">
        <v>321</v>
      </c>
      <c r="Y121" t="s">
        <v>42</v>
      </c>
      <c r="Z121" t="s">
        <v>49</v>
      </c>
      <c r="AA121">
        <v>44891</v>
      </c>
      <c r="AB121" t="s">
        <v>2963</v>
      </c>
      <c r="AC121" t="s">
        <v>4333</v>
      </c>
    </row>
    <row r="122" spans="1:29" x14ac:dyDescent="0.2">
      <c r="A122">
        <v>2064</v>
      </c>
      <c r="B122" t="s">
        <v>31</v>
      </c>
      <c r="C122" t="s">
        <v>294</v>
      </c>
      <c r="D122" t="s">
        <v>535</v>
      </c>
      <c r="E122" t="s">
        <v>61</v>
      </c>
      <c r="F122" t="s">
        <v>536</v>
      </c>
      <c r="G122" t="s">
        <v>296</v>
      </c>
      <c r="H122" t="s">
        <v>297</v>
      </c>
      <c r="I122" t="s">
        <v>537</v>
      </c>
      <c r="J122" t="s">
        <v>538</v>
      </c>
      <c r="K122" t="s">
        <v>539</v>
      </c>
      <c r="L122" t="s">
        <v>48</v>
      </c>
      <c r="M122" t="s">
        <v>42</v>
      </c>
      <c r="N122">
        <v>28655</v>
      </c>
      <c r="O122" t="s">
        <v>540</v>
      </c>
      <c r="P122">
        <v>35.7317910373324</v>
      </c>
      <c r="Q122">
        <v>-81.724254443171006</v>
      </c>
      <c r="U122" t="s">
        <v>535</v>
      </c>
      <c r="V122" t="s">
        <v>537</v>
      </c>
      <c r="W122" t="s">
        <v>541</v>
      </c>
      <c r="X122" t="s">
        <v>542</v>
      </c>
      <c r="Y122" t="s">
        <v>543</v>
      </c>
      <c r="Z122" t="s">
        <v>49</v>
      </c>
      <c r="AA122">
        <v>44899</v>
      </c>
      <c r="AB122" t="s">
        <v>537</v>
      </c>
      <c r="AC122" t="s">
        <v>544</v>
      </c>
    </row>
    <row r="123" spans="1:29" x14ac:dyDescent="0.2">
      <c r="A123">
        <v>2065</v>
      </c>
      <c r="B123" t="s">
        <v>31</v>
      </c>
      <c r="C123" t="s">
        <v>294</v>
      </c>
      <c r="D123" t="s">
        <v>535</v>
      </c>
      <c r="E123" t="s">
        <v>61</v>
      </c>
      <c r="F123" t="s">
        <v>545</v>
      </c>
      <c r="G123" t="s">
        <v>296</v>
      </c>
      <c r="H123" t="s">
        <v>297</v>
      </c>
      <c r="I123" t="s">
        <v>537</v>
      </c>
      <c r="J123" t="s">
        <v>546</v>
      </c>
      <c r="K123" t="s">
        <v>547</v>
      </c>
      <c r="L123" t="s">
        <v>496</v>
      </c>
      <c r="M123" t="s">
        <v>42</v>
      </c>
      <c r="N123">
        <v>19608</v>
      </c>
      <c r="O123" t="s">
        <v>548</v>
      </c>
      <c r="P123">
        <v>40.304335499614503</v>
      </c>
      <c r="Q123">
        <v>-76.046881712878104</v>
      </c>
      <c r="U123" t="s">
        <v>535</v>
      </c>
      <c r="V123" t="s">
        <v>537</v>
      </c>
      <c r="W123" t="s">
        <v>541</v>
      </c>
      <c r="X123" t="s">
        <v>542</v>
      </c>
      <c r="Y123" t="s">
        <v>543</v>
      </c>
      <c r="Z123" t="s">
        <v>49</v>
      </c>
      <c r="AA123">
        <v>44899</v>
      </c>
      <c r="AB123" t="s">
        <v>549</v>
      </c>
    </row>
    <row r="124" spans="1:29" x14ac:dyDescent="0.2">
      <c r="A124">
        <v>2066</v>
      </c>
      <c r="B124" t="s">
        <v>31</v>
      </c>
      <c r="C124" t="s">
        <v>294</v>
      </c>
      <c r="D124" t="s">
        <v>535</v>
      </c>
      <c r="E124" t="s">
        <v>61</v>
      </c>
      <c r="F124" t="s">
        <v>550</v>
      </c>
      <c r="G124" t="s">
        <v>296</v>
      </c>
      <c r="H124" t="s">
        <v>297</v>
      </c>
      <c r="I124" t="s">
        <v>537</v>
      </c>
      <c r="J124" t="s">
        <v>551</v>
      </c>
      <c r="K124" t="s">
        <v>552</v>
      </c>
      <c r="L124" t="s">
        <v>496</v>
      </c>
      <c r="M124" t="s">
        <v>42</v>
      </c>
      <c r="N124">
        <v>15857</v>
      </c>
      <c r="O124" t="s">
        <v>553</v>
      </c>
      <c r="P124">
        <v>41.431434406432999</v>
      </c>
      <c r="Q124">
        <v>-78.543045646695305</v>
      </c>
      <c r="U124" t="s">
        <v>535</v>
      </c>
      <c r="V124" t="s">
        <v>537</v>
      </c>
      <c r="W124" t="s">
        <v>541</v>
      </c>
      <c r="X124" t="s">
        <v>542</v>
      </c>
      <c r="Y124" t="s">
        <v>543</v>
      </c>
      <c r="Z124" t="s">
        <v>49</v>
      </c>
      <c r="AA124">
        <v>44899</v>
      </c>
      <c r="AB124" t="s">
        <v>537</v>
      </c>
    </row>
    <row r="125" spans="1:29" x14ac:dyDescent="0.2">
      <c r="A125">
        <v>2067</v>
      </c>
      <c r="B125" t="s">
        <v>31</v>
      </c>
      <c r="C125" t="s">
        <v>294</v>
      </c>
      <c r="D125" t="s">
        <v>535</v>
      </c>
      <c r="E125" t="s">
        <v>61</v>
      </c>
      <c r="F125" t="s">
        <v>554</v>
      </c>
      <c r="G125" t="s">
        <v>296</v>
      </c>
      <c r="H125" t="s">
        <v>297</v>
      </c>
      <c r="I125" t="s">
        <v>537</v>
      </c>
      <c r="J125" t="s">
        <v>555</v>
      </c>
      <c r="K125" t="s">
        <v>556</v>
      </c>
      <c r="L125" t="s">
        <v>394</v>
      </c>
      <c r="M125" t="s">
        <v>42</v>
      </c>
      <c r="N125">
        <v>91355</v>
      </c>
      <c r="O125" t="s">
        <v>557</v>
      </c>
      <c r="P125">
        <v>34.436055757100398</v>
      </c>
      <c r="Q125">
        <v>-118.588908832101</v>
      </c>
      <c r="U125" t="s">
        <v>535</v>
      </c>
      <c r="V125" t="s">
        <v>537</v>
      </c>
      <c r="W125" t="s">
        <v>541</v>
      </c>
      <c r="X125" t="s">
        <v>542</v>
      </c>
      <c r="Y125" t="s">
        <v>543</v>
      </c>
      <c r="Z125" t="s">
        <v>49</v>
      </c>
      <c r="AA125">
        <v>44899</v>
      </c>
      <c r="AB125" t="s">
        <v>537</v>
      </c>
    </row>
    <row r="126" spans="1:29" x14ac:dyDescent="0.2">
      <c r="A126">
        <v>2068</v>
      </c>
      <c r="B126" t="s">
        <v>31</v>
      </c>
      <c r="C126" t="s">
        <v>294</v>
      </c>
      <c r="D126" t="s">
        <v>558</v>
      </c>
      <c r="E126" t="s">
        <v>61</v>
      </c>
      <c r="F126" t="s">
        <v>559</v>
      </c>
      <c r="G126" t="s">
        <v>365</v>
      </c>
      <c r="H126" t="s">
        <v>560</v>
      </c>
      <c r="I126" t="s">
        <v>163</v>
      </c>
      <c r="J126" t="s">
        <v>561</v>
      </c>
      <c r="K126" t="s">
        <v>559</v>
      </c>
      <c r="L126" t="s">
        <v>405</v>
      </c>
      <c r="M126" t="s">
        <v>66</v>
      </c>
      <c r="N126" t="s">
        <v>562</v>
      </c>
      <c r="O126" t="s">
        <v>563</v>
      </c>
      <c r="P126">
        <v>53.719682066525301</v>
      </c>
      <c r="Q126">
        <v>-113.190432815544</v>
      </c>
      <c r="R126">
        <v>750</v>
      </c>
      <c r="S126">
        <v>31184</v>
      </c>
      <c r="T126" t="s">
        <v>567</v>
      </c>
      <c r="U126" t="s">
        <v>558</v>
      </c>
      <c r="V126" t="s">
        <v>564</v>
      </c>
      <c r="W126" t="s">
        <v>70</v>
      </c>
      <c r="X126" t="s">
        <v>130</v>
      </c>
      <c r="Y126" t="s">
        <v>70</v>
      </c>
      <c r="Z126" t="s">
        <v>49</v>
      </c>
      <c r="AA126">
        <v>44776</v>
      </c>
      <c r="AB126" t="s">
        <v>565</v>
      </c>
      <c r="AC126" t="s">
        <v>566</v>
      </c>
    </row>
    <row r="127" spans="1:29" x14ac:dyDescent="0.2">
      <c r="A127">
        <v>2069</v>
      </c>
      <c r="B127" t="s">
        <v>31</v>
      </c>
      <c r="C127" t="s">
        <v>294</v>
      </c>
      <c r="D127" t="s">
        <v>558</v>
      </c>
      <c r="E127" t="s">
        <v>61</v>
      </c>
      <c r="F127" t="s">
        <v>559</v>
      </c>
      <c r="G127" t="s">
        <v>365</v>
      </c>
      <c r="H127" t="s">
        <v>568</v>
      </c>
      <c r="I127" t="s">
        <v>163</v>
      </c>
      <c r="J127" t="s">
        <v>561</v>
      </c>
      <c r="K127" t="s">
        <v>559</v>
      </c>
      <c r="L127" t="s">
        <v>405</v>
      </c>
      <c r="M127" t="s">
        <v>66</v>
      </c>
      <c r="N127" t="s">
        <v>562</v>
      </c>
      <c r="O127" t="s">
        <v>563</v>
      </c>
      <c r="P127">
        <v>53.719682066525301</v>
      </c>
      <c r="Q127">
        <v>-113.190432815544</v>
      </c>
      <c r="R127">
        <v>750</v>
      </c>
      <c r="S127">
        <v>3526</v>
      </c>
      <c r="T127" t="s">
        <v>570</v>
      </c>
      <c r="U127" t="s">
        <v>558</v>
      </c>
      <c r="V127" t="s">
        <v>569</v>
      </c>
      <c r="W127" t="s">
        <v>70</v>
      </c>
      <c r="X127" t="s">
        <v>170</v>
      </c>
      <c r="Y127" t="s">
        <v>66</v>
      </c>
      <c r="Z127" t="s">
        <v>49</v>
      </c>
      <c r="AA127">
        <v>44776</v>
      </c>
      <c r="AB127" t="s">
        <v>565</v>
      </c>
      <c r="AC127" t="s">
        <v>566</v>
      </c>
    </row>
    <row r="128" spans="1:29" x14ac:dyDescent="0.2">
      <c r="A128">
        <v>2070</v>
      </c>
      <c r="B128" t="s">
        <v>59</v>
      </c>
      <c r="C128" t="s">
        <v>294</v>
      </c>
      <c r="D128" t="s">
        <v>4736</v>
      </c>
      <c r="E128" t="s">
        <v>34</v>
      </c>
      <c r="F128" t="s">
        <v>574</v>
      </c>
      <c r="G128" t="s">
        <v>420</v>
      </c>
      <c r="H128" t="s">
        <v>421</v>
      </c>
      <c r="I128" t="s">
        <v>572</v>
      </c>
      <c r="J128" t="s">
        <v>573</v>
      </c>
      <c r="K128" t="s">
        <v>574</v>
      </c>
      <c r="L128" t="s">
        <v>394</v>
      </c>
      <c r="M128" t="s">
        <v>42</v>
      </c>
      <c r="N128">
        <v>94501</v>
      </c>
      <c r="O128" t="s">
        <v>575</v>
      </c>
      <c r="P128">
        <v>37.7871635582854</v>
      </c>
      <c r="Q128">
        <v>-122.277362231468</v>
      </c>
      <c r="R128">
        <v>350</v>
      </c>
      <c r="S128">
        <v>20</v>
      </c>
      <c r="T128" t="s">
        <v>4463</v>
      </c>
      <c r="U128" t="s">
        <v>571</v>
      </c>
      <c r="V128" t="s">
        <v>576</v>
      </c>
      <c r="W128" t="s">
        <v>574</v>
      </c>
      <c r="X128" t="s">
        <v>394</v>
      </c>
      <c r="Y128" t="s">
        <v>42</v>
      </c>
      <c r="Z128" t="s">
        <v>49</v>
      </c>
      <c r="AA128">
        <v>45092</v>
      </c>
      <c r="AB128" t="s">
        <v>4737</v>
      </c>
      <c r="AC128" t="s">
        <v>4735</v>
      </c>
    </row>
    <row r="129" spans="1:29" x14ac:dyDescent="0.2">
      <c r="A129">
        <v>2071</v>
      </c>
      <c r="B129" t="s">
        <v>113</v>
      </c>
      <c r="C129" t="s">
        <v>294</v>
      </c>
      <c r="D129" t="s">
        <v>571</v>
      </c>
      <c r="E129" t="s">
        <v>34</v>
      </c>
      <c r="F129" t="s">
        <v>2767</v>
      </c>
      <c r="G129" t="s">
        <v>420</v>
      </c>
      <c r="H129" t="s">
        <v>421</v>
      </c>
      <c r="I129" t="s">
        <v>572</v>
      </c>
      <c r="J129" t="s">
        <v>4738</v>
      </c>
      <c r="K129" t="s">
        <v>2767</v>
      </c>
      <c r="L129" t="s">
        <v>445</v>
      </c>
      <c r="M129" t="s">
        <v>42</v>
      </c>
      <c r="N129">
        <v>98837</v>
      </c>
      <c r="P129">
        <v>47.141408317326203</v>
      </c>
      <c r="Q129">
        <v>-119.19109836871201</v>
      </c>
      <c r="R129">
        <v>300</v>
      </c>
      <c r="S129">
        <v>150</v>
      </c>
      <c r="T129" t="s">
        <v>4463</v>
      </c>
      <c r="U129" t="s">
        <v>571</v>
      </c>
      <c r="V129" t="s">
        <v>576</v>
      </c>
      <c r="W129" t="s">
        <v>574</v>
      </c>
      <c r="X129" t="s">
        <v>394</v>
      </c>
      <c r="Y129" t="s">
        <v>42</v>
      </c>
      <c r="Z129" t="s">
        <v>49</v>
      </c>
      <c r="AA129">
        <v>45092</v>
      </c>
      <c r="AB129" t="s">
        <v>4464</v>
      </c>
      <c r="AC129" t="s">
        <v>4465</v>
      </c>
    </row>
    <row r="130" spans="1:29" x14ac:dyDescent="0.2">
      <c r="A130">
        <v>2072</v>
      </c>
      <c r="B130" t="s">
        <v>113</v>
      </c>
      <c r="C130" t="s">
        <v>294</v>
      </c>
      <c r="D130" t="s">
        <v>577</v>
      </c>
      <c r="E130" t="s">
        <v>61</v>
      </c>
      <c r="F130" t="s">
        <v>578</v>
      </c>
      <c r="G130" t="s">
        <v>365</v>
      </c>
      <c r="H130" t="s">
        <v>459</v>
      </c>
      <c r="I130" t="s">
        <v>579</v>
      </c>
      <c r="J130" t="s">
        <v>580</v>
      </c>
      <c r="K130" t="s">
        <v>581</v>
      </c>
      <c r="L130" t="s">
        <v>582</v>
      </c>
      <c r="M130" t="s">
        <v>371</v>
      </c>
      <c r="N130" t="s">
        <v>117</v>
      </c>
      <c r="O130" t="s">
        <v>583</v>
      </c>
      <c r="P130">
        <v>29.809914301978001</v>
      </c>
      <c r="Q130">
        <v>-109.141236942421</v>
      </c>
      <c r="R130">
        <v>169</v>
      </c>
      <c r="S130">
        <v>6580</v>
      </c>
      <c r="T130" t="s">
        <v>44</v>
      </c>
      <c r="U130" t="s">
        <v>584</v>
      </c>
      <c r="V130" t="s">
        <v>579</v>
      </c>
      <c r="W130" t="s">
        <v>585</v>
      </c>
      <c r="X130" t="s">
        <v>586</v>
      </c>
      <c r="Y130" t="s">
        <v>587</v>
      </c>
      <c r="Z130" t="s">
        <v>49</v>
      </c>
      <c r="AA130">
        <v>44776</v>
      </c>
      <c r="AB130" t="s">
        <v>588</v>
      </c>
      <c r="AC130" t="s">
        <v>589</v>
      </c>
    </row>
    <row r="131" spans="1:29" x14ac:dyDescent="0.2">
      <c r="A131">
        <v>2073</v>
      </c>
      <c r="B131" t="s">
        <v>31</v>
      </c>
      <c r="C131" t="s">
        <v>294</v>
      </c>
      <c r="D131" t="s">
        <v>590</v>
      </c>
      <c r="E131" t="s">
        <v>61</v>
      </c>
      <c r="F131" t="s">
        <v>591</v>
      </c>
      <c r="G131" t="s">
        <v>296</v>
      </c>
      <c r="H131" t="s">
        <v>318</v>
      </c>
      <c r="I131" t="s">
        <v>592</v>
      </c>
      <c r="J131" t="s">
        <v>593</v>
      </c>
      <c r="K131" t="s">
        <v>594</v>
      </c>
      <c r="L131" t="s">
        <v>315</v>
      </c>
      <c r="M131" t="s">
        <v>42</v>
      </c>
      <c r="N131">
        <v>60638</v>
      </c>
      <c r="O131" t="s">
        <v>595</v>
      </c>
      <c r="P131">
        <v>41.773344110620798</v>
      </c>
      <c r="Q131">
        <v>-87.752246344006295</v>
      </c>
      <c r="R131">
        <v>300</v>
      </c>
      <c r="U131" t="s">
        <v>590</v>
      </c>
      <c r="V131" t="s">
        <v>592</v>
      </c>
      <c r="W131" t="s">
        <v>314</v>
      </c>
      <c r="X131" t="s">
        <v>315</v>
      </c>
      <c r="Y131" t="s">
        <v>42</v>
      </c>
      <c r="Z131" t="s">
        <v>49</v>
      </c>
      <c r="AA131">
        <v>44780</v>
      </c>
      <c r="AB131" t="s">
        <v>596</v>
      </c>
      <c r="AC131" t="s">
        <v>597</v>
      </c>
    </row>
    <row r="132" spans="1:29" x14ac:dyDescent="0.2">
      <c r="A132">
        <v>2074</v>
      </c>
      <c r="B132" t="s">
        <v>31</v>
      </c>
      <c r="C132" t="s">
        <v>294</v>
      </c>
      <c r="D132" t="s">
        <v>590</v>
      </c>
      <c r="E132" t="s">
        <v>61</v>
      </c>
      <c r="F132" t="s">
        <v>598</v>
      </c>
      <c r="G132" t="s">
        <v>296</v>
      </c>
      <c r="H132" t="s">
        <v>318</v>
      </c>
      <c r="I132" t="s">
        <v>592</v>
      </c>
      <c r="J132" t="s">
        <v>599</v>
      </c>
      <c r="K132" t="s">
        <v>314</v>
      </c>
      <c r="L132" t="s">
        <v>315</v>
      </c>
      <c r="M132" t="s">
        <v>42</v>
      </c>
      <c r="N132">
        <v>60632</v>
      </c>
      <c r="O132" t="s">
        <v>600</v>
      </c>
      <c r="P132">
        <v>41.827085773592003</v>
      </c>
      <c r="Q132">
        <v>-87.731517745859804</v>
      </c>
      <c r="R132">
        <v>300</v>
      </c>
      <c r="U132" t="s">
        <v>590</v>
      </c>
      <c r="V132" t="s">
        <v>592</v>
      </c>
      <c r="W132" t="s">
        <v>314</v>
      </c>
      <c r="X132" t="s">
        <v>315</v>
      </c>
      <c r="Y132" t="s">
        <v>42</v>
      </c>
      <c r="Z132" t="s">
        <v>49</v>
      </c>
      <c r="AA132">
        <v>44780</v>
      </c>
      <c r="AB132" t="s">
        <v>601</v>
      </c>
      <c r="AC132" t="s">
        <v>597</v>
      </c>
    </row>
    <row r="133" spans="1:29" x14ac:dyDescent="0.2">
      <c r="A133">
        <v>2075</v>
      </c>
      <c r="B133" t="s">
        <v>192</v>
      </c>
      <c r="C133" t="s">
        <v>294</v>
      </c>
      <c r="D133" t="s">
        <v>4414</v>
      </c>
      <c r="E133" t="s">
        <v>61</v>
      </c>
      <c r="F133" t="s">
        <v>4415</v>
      </c>
      <c r="G133" t="s">
        <v>420</v>
      </c>
      <c r="H133" t="s">
        <v>4416</v>
      </c>
      <c r="I133" t="s">
        <v>4418</v>
      </c>
      <c r="J133" t="s">
        <v>4422</v>
      </c>
      <c r="K133" t="s">
        <v>4423</v>
      </c>
      <c r="L133" t="s">
        <v>2270</v>
      </c>
      <c r="M133" t="s">
        <v>42</v>
      </c>
      <c r="N133">
        <v>71373</v>
      </c>
      <c r="P133">
        <v>31.5480766284055</v>
      </c>
      <c r="Q133">
        <v>-91.487466659750297</v>
      </c>
      <c r="R133">
        <v>101</v>
      </c>
      <c r="S133">
        <v>11250</v>
      </c>
      <c r="T133" t="s">
        <v>4417</v>
      </c>
      <c r="U133" t="s">
        <v>4420</v>
      </c>
      <c r="V133" t="s">
        <v>4418</v>
      </c>
      <c r="W133" t="s">
        <v>4421</v>
      </c>
      <c r="X133" t="s">
        <v>120</v>
      </c>
      <c r="Y133" t="s">
        <v>121</v>
      </c>
      <c r="Z133" t="s">
        <v>49</v>
      </c>
      <c r="AA133">
        <v>44892</v>
      </c>
      <c r="AB133" t="s">
        <v>4419</v>
      </c>
      <c r="AC133" t="s">
        <v>4732</v>
      </c>
    </row>
    <row r="134" spans="1:29" x14ac:dyDescent="0.2">
      <c r="A134">
        <v>2076</v>
      </c>
      <c r="B134" t="s">
        <v>192</v>
      </c>
      <c r="C134" t="s">
        <v>294</v>
      </c>
      <c r="D134" t="s">
        <v>958</v>
      </c>
      <c r="E134" t="s">
        <v>61</v>
      </c>
      <c r="F134" t="s">
        <v>4809</v>
      </c>
      <c r="G134" t="s">
        <v>365</v>
      </c>
      <c r="H134" t="s">
        <v>4308</v>
      </c>
      <c r="I134" t="s">
        <v>959</v>
      </c>
      <c r="J134" t="s">
        <v>4810</v>
      </c>
      <c r="K134" t="s">
        <v>4811</v>
      </c>
      <c r="L134" t="s">
        <v>741</v>
      </c>
      <c r="M134" t="s">
        <v>42</v>
      </c>
      <c r="N134">
        <v>78380</v>
      </c>
      <c r="P134">
        <v>28.337244202207401</v>
      </c>
      <c r="Q134">
        <v>-97.671116644717202</v>
      </c>
      <c r="R134">
        <v>400</v>
      </c>
      <c r="S134">
        <v>50</v>
      </c>
      <c r="T134" t="s">
        <v>4812</v>
      </c>
      <c r="U134" t="s">
        <v>958</v>
      </c>
      <c r="V134" t="s">
        <v>959</v>
      </c>
      <c r="W134" t="s">
        <v>956</v>
      </c>
      <c r="X134" t="s">
        <v>741</v>
      </c>
      <c r="Y134" t="s">
        <v>42</v>
      </c>
      <c r="Z134" t="s">
        <v>49</v>
      </c>
      <c r="AA134">
        <v>45094</v>
      </c>
      <c r="AB134" t="s">
        <v>4813</v>
      </c>
      <c r="AC134" t="s">
        <v>4814</v>
      </c>
    </row>
    <row r="135" spans="1:29" x14ac:dyDescent="0.2">
      <c r="A135">
        <v>2077</v>
      </c>
      <c r="B135" t="s">
        <v>192</v>
      </c>
      <c r="C135" t="s">
        <v>294</v>
      </c>
      <c r="D135" t="s">
        <v>958</v>
      </c>
      <c r="E135" t="s">
        <v>61</v>
      </c>
      <c r="F135" t="s">
        <v>5081</v>
      </c>
      <c r="G135" t="s">
        <v>365</v>
      </c>
      <c r="H135" t="s">
        <v>327</v>
      </c>
      <c r="I135" t="s">
        <v>959</v>
      </c>
      <c r="J135" t="s">
        <v>955</v>
      </c>
      <c r="K135" t="s">
        <v>956</v>
      </c>
      <c r="L135" t="s">
        <v>741</v>
      </c>
      <c r="M135" t="s">
        <v>42</v>
      </c>
      <c r="N135">
        <v>78725</v>
      </c>
      <c r="O135" t="s">
        <v>957</v>
      </c>
      <c r="P135">
        <v>30.23</v>
      </c>
      <c r="Q135">
        <v>-97.6</v>
      </c>
      <c r="R135" t="s">
        <v>703</v>
      </c>
      <c r="U135" t="s">
        <v>958</v>
      </c>
      <c r="V135" t="s">
        <v>959</v>
      </c>
      <c r="W135" t="s">
        <v>956</v>
      </c>
      <c r="X135" t="s">
        <v>741</v>
      </c>
      <c r="Y135" t="s">
        <v>42</v>
      </c>
      <c r="Z135" t="s">
        <v>49</v>
      </c>
      <c r="AA135">
        <v>45094</v>
      </c>
      <c r="AB135" t="s">
        <v>960</v>
      </c>
    </row>
    <row r="136" spans="1:29" x14ac:dyDescent="0.2">
      <c r="A136">
        <v>2078</v>
      </c>
      <c r="B136" t="s">
        <v>59</v>
      </c>
      <c r="C136" t="s">
        <v>294</v>
      </c>
      <c r="D136" t="s">
        <v>237</v>
      </c>
      <c r="E136" t="s">
        <v>34</v>
      </c>
      <c r="F136" t="s">
        <v>608</v>
      </c>
      <c r="G136" t="s">
        <v>365</v>
      </c>
      <c r="H136" t="s">
        <v>410</v>
      </c>
      <c r="I136" t="s">
        <v>239</v>
      </c>
      <c r="J136" t="s">
        <v>4218</v>
      </c>
      <c r="K136" t="s">
        <v>117</v>
      </c>
      <c r="L136" t="s">
        <v>741</v>
      </c>
      <c r="M136" t="s">
        <v>42</v>
      </c>
      <c r="N136" t="s">
        <v>117</v>
      </c>
      <c r="O136" t="s">
        <v>117</v>
      </c>
      <c r="P136">
        <v>29.6072933822301</v>
      </c>
      <c r="Q136">
        <v>-95.523344038028199</v>
      </c>
      <c r="R136">
        <v>1170</v>
      </c>
      <c r="S136">
        <v>5500</v>
      </c>
      <c r="T136" t="s">
        <v>69</v>
      </c>
      <c r="U136" t="s">
        <v>237</v>
      </c>
      <c r="V136" t="s">
        <v>239</v>
      </c>
      <c r="W136" t="s">
        <v>65</v>
      </c>
      <c r="X136" t="s">
        <v>241</v>
      </c>
      <c r="Y136" t="s">
        <v>66</v>
      </c>
      <c r="Z136" t="s">
        <v>49</v>
      </c>
      <c r="AA136">
        <v>44780</v>
      </c>
      <c r="AB136" t="s">
        <v>609</v>
      </c>
    </row>
    <row r="137" spans="1:29" x14ac:dyDescent="0.2">
      <c r="A137">
        <v>2079</v>
      </c>
      <c r="B137" t="s">
        <v>59</v>
      </c>
      <c r="C137" t="s">
        <v>294</v>
      </c>
      <c r="D137" t="s">
        <v>237</v>
      </c>
      <c r="E137" t="s">
        <v>34</v>
      </c>
      <c r="F137" t="s">
        <v>608</v>
      </c>
      <c r="G137" t="s">
        <v>365</v>
      </c>
      <c r="H137" t="s">
        <v>610</v>
      </c>
      <c r="I137" t="s">
        <v>239</v>
      </c>
      <c r="J137" t="s">
        <v>4218</v>
      </c>
      <c r="K137" t="s">
        <v>117</v>
      </c>
      <c r="L137" t="s">
        <v>741</v>
      </c>
      <c r="M137" t="s">
        <v>42</v>
      </c>
      <c r="N137" t="s">
        <v>117</v>
      </c>
      <c r="O137" t="s">
        <v>117</v>
      </c>
      <c r="P137">
        <v>29.6072933822301</v>
      </c>
      <c r="Q137">
        <v>-95.523344038028199</v>
      </c>
      <c r="R137">
        <v>1170</v>
      </c>
      <c r="S137">
        <v>62700</v>
      </c>
      <c r="T137" t="s">
        <v>94</v>
      </c>
      <c r="U137" t="s">
        <v>237</v>
      </c>
      <c r="V137" t="s">
        <v>239</v>
      </c>
      <c r="W137" t="s">
        <v>65</v>
      </c>
      <c r="X137" t="s">
        <v>241</v>
      </c>
      <c r="Y137" t="s">
        <v>66</v>
      </c>
      <c r="Z137" t="s">
        <v>49</v>
      </c>
      <c r="AA137">
        <v>44780</v>
      </c>
      <c r="AB137" t="s">
        <v>609</v>
      </c>
    </row>
    <row r="138" spans="1:29" x14ac:dyDescent="0.2">
      <c r="A138">
        <v>2080</v>
      </c>
      <c r="B138" t="s">
        <v>31</v>
      </c>
      <c r="C138" t="s">
        <v>294</v>
      </c>
      <c r="D138" t="s">
        <v>611</v>
      </c>
      <c r="E138" t="s">
        <v>61</v>
      </c>
      <c r="F138" t="s">
        <v>612</v>
      </c>
      <c r="G138" t="s">
        <v>613</v>
      </c>
      <c r="H138" t="s">
        <v>614</v>
      </c>
      <c r="I138" t="s">
        <v>615</v>
      </c>
      <c r="J138" t="s">
        <v>616</v>
      </c>
      <c r="K138" t="s">
        <v>617</v>
      </c>
      <c r="L138" t="s">
        <v>130</v>
      </c>
      <c r="M138" t="s">
        <v>66</v>
      </c>
      <c r="N138" t="s">
        <v>618</v>
      </c>
      <c r="O138" t="s">
        <v>619</v>
      </c>
      <c r="P138">
        <v>42.9459691278389</v>
      </c>
      <c r="Q138">
        <v>-82.418163399797606</v>
      </c>
      <c r="R138">
        <v>32</v>
      </c>
      <c r="S138">
        <v>4000</v>
      </c>
      <c r="T138" t="s">
        <v>624</v>
      </c>
      <c r="U138" t="s">
        <v>620</v>
      </c>
      <c r="V138" t="s">
        <v>621</v>
      </c>
      <c r="W138" t="s">
        <v>355</v>
      </c>
      <c r="X138" t="s">
        <v>355</v>
      </c>
      <c r="Y138" t="s">
        <v>356</v>
      </c>
      <c r="Z138" t="s">
        <v>49</v>
      </c>
      <c r="AA138">
        <v>44776</v>
      </c>
      <c r="AB138" t="s">
        <v>622</v>
      </c>
      <c r="AC138" t="s">
        <v>623</v>
      </c>
    </row>
    <row r="139" spans="1:29" x14ac:dyDescent="0.2">
      <c r="A139">
        <v>2081</v>
      </c>
      <c r="B139" t="s">
        <v>192</v>
      </c>
      <c r="C139" t="s">
        <v>294</v>
      </c>
      <c r="D139" t="s">
        <v>4799</v>
      </c>
      <c r="E139" t="s">
        <v>61</v>
      </c>
      <c r="F139" t="s">
        <v>4800</v>
      </c>
      <c r="G139" t="s">
        <v>365</v>
      </c>
      <c r="H139" t="s">
        <v>4087</v>
      </c>
      <c r="I139" t="s">
        <v>4804</v>
      </c>
      <c r="K139" t="s">
        <v>509</v>
      </c>
      <c r="L139" t="s">
        <v>25</v>
      </c>
      <c r="M139" t="s">
        <v>66</v>
      </c>
      <c r="P139">
        <v>46.353216995090001</v>
      </c>
      <c r="Q139">
        <v>-72.431768926018194</v>
      </c>
      <c r="R139">
        <v>200</v>
      </c>
      <c r="S139">
        <v>30000</v>
      </c>
      <c r="T139" t="s">
        <v>347</v>
      </c>
      <c r="U139" t="s">
        <v>4801</v>
      </c>
      <c r="V139" t="s">
        <v>4805</v>
      </c>
      <c r="W139" t="s">
        <v>4806</v>
      </c>
      <c r="X139" t="s">
        <v>4807</v>
      </c>
      <c r="Y139" t="s">
        <v>4808</v>
      </c>
      <c r="Z139" t="s">
        <v>49</v>
      </c>
      <c r="AA139">
        <v>45094</v>
      </c>
      <c r="AB139" t="s">
        <v>4802</v>
      </c>
      <c r="AC139" t="s">
        <v>4803</v>
      </c>
    </row>
    <row r="140" spans="1:29" x14ac:dyDescent="0.2">
      <c r="A140">
        <v>2082</v>
      </c>
      <c r="B140" t="s">
        <v>113</v>
      </c>
      <c r="C140" t="s">
        <v>294</v>
      </c>
      <c r="D140" t="s">
        <v>4836</v>
      </c>
      <c r="E140" t="s">
        <v>61</v>
      </c>
      <c r="F140" t="s">
        <v>4839</v>
      </c>
      <c r="G140" t="s">
        <v>327</v>
      </c>
      <c r="H140" t="s">
        <v>4087</v>
      </c>
      <c r="I140" t="s">
        <v>4837</v>
      </c>
      <c r="K140" t="s">
        <v>4835</v>
      </c>
      <c r="L140" t="s">
        <v>130</v>
      </c>
      <c r="M140" t="s">
        <v>66</v>
      </c>
      <c r="P140">
        <v>44.278312020813097</v>
      </c>
      <c r="Q140">
        <v>-76.712296150783104</v>
      </c>
      <c r="R140">
        <v>600</v>
      </c>
      <c r="U140" t="s">
        <v>3048</v>
      </c>
      <c r="V140" t="s">
        <v>3044</v>
      </c>
      <c r="W140" t="s">
        <v>3049</v>
      </c>
      <c r="X140" t="s">
        <v>3050</v>
      </c>
      <c r="Y140" t="s">
        <v>3051</v>
      </c>
      <c r="Z140" t="s">
        <v>49</v>
      </c>
      <c r="AA140">
        <v>45094</v>
      </c>
      <c r="AB140" t="s">
        <v>4838</v>
      </c>
      <c r="AC140" t="s">
        <v>4840</v>
      </c>
    </row>
    <row r="141" spans="1:29" x14ac:dyDescent="0.2">
      <c r="A141">
        <v>2083</v>
      </c>
      <c r="B141" t="s">
        <v>31</v>
      </c>
      <c r="C141" t="s">
        <v>294</v>
      </c>
      <c r="D141" t="s">
        <v>248</v>
      </c>
      <c r="E141" t="s">
        <v>61</v>
      </c>
      <c r="F141" t="s">
        <v>631</v>
      </c>
      <c r="G141" t="s">
        <v>365</v>
      </c>
      <c r="H141" t="s">
        <v>560</v>
      </c>
      <c r="I141" t="s">
        <v>632</v>
      </c>
      <c r="J141" t="s">
        <v>633</v>
      </c>
      <c r="K141" t="s">
        <v>107</v>
      </c>
      <c r="L141" t="s">
        <v>130</v>
      </c>
      <c r="M141" t="s">
        <v>66</v>
      </c>
      <c r="N141" t="s">
        <v>634</v>
      </c>
      <c r="O141" t="s">
        <v>635</v>
      </c>
      <c r="P141">
        <v>46.448134425030702</v>
      </c>
      <c r="Q141">
        <v>-81.0841214581597</v>
      </c>
      <c r="R141">
        <v>4000</v>
      </c>
      <c r="S141">
        <v>66000</v>
      </c>
      <c r="T141" t="s">
        <v>94</v>
      </c>
      <c r="U141" t="s">
        <v>255</v>
      </c>
      <c r="V141" t="s">
        <v>250</v>
      </c>
      <c r="W141" t="s">
        <v>256</v>
      </c>
      <c r="X141" t="s">
        <v>256</v>
      </c>
      <c r="Y141" t="s">
        <v>257</v>
      </c>
      <c r="Z141" t="s">
        <v>49</v>
      </c>
      <c r="AA141">
        <v>44780</v>
      </c>
      <c r="AB141" t="s">
        <v>636</v>
      </c>
      <c r="AC141" t="s">
        <v>637</v>
      </c>
    </row>
    <row r="142" spans="1:29" x14ac:dyDescent="0.2">
      <c r="A142">
        <v>2084</v>
      </c>
      <c r="B142" t="s">
        <v>31</v>
      </c>
      <c r="C142" t="s">
        <v>294</v>
      </c>
      <c r="D142" t="s">
        <v>248</v>
      </c>
      <c r="E142" t="s">
        <v>61</v>
      </c>
      <c r="F142" t="s">
        <v>631</v>
      </c>
      <c r="G142" t="s">
        <v>365</v>
      </c>
      <c r="H142" t="s">
        <v>568</v>
      </c>
      <c r="I142" t="s">
        <v>632</v>
      </c>
      <c r="J142" t="s">
        <v>633</v>
      </c>
      <c r="K142" t="s">
        <v>107</v>
      </c>
      <c r="L142" t="s">
        <v>130</v>
      </c>
      <c r="M142" t="s">
        <v>66</v>
      </c>
      <c r="N142" t="s">
        <v>634</v>
      </c>
      <c r="O142" t="s">
        <v>635</v>
      </c>
      <c r="P142">
        <v>46.448134425030702</v>
      </c>
      <c r="Q142">
        <v>-81.0841214581597</v>
      </c>
      <c r="R142">
        <v>4000</v>
      </c>
      <c r="S142">
        <v>1400</v>
      </c>
      <c r="T142" t="s">
        <v>69</v>
      </c>
      <c r="U142" t="s">
        <v>255</v>
      </c>
      <c r="V142" t="s">
        <v>250</v>
      </c>
      <c r="W142" t="s">
        <v>256</v>
      </c>
      <c r="X142" t="s">
        <v>256</v>
      </c>
      <c r="Y142" t="s">
        <v>257</v>
      </c>
      <c r="Z142" t="s">
        <v>49</v>
      </c>
      <c r="AA142">
        <v>44780</v>
      </c>
      <c r="AB142" t="s">
        <v>638</v>
      </c>
      <c r="AC142" t="s">
        <v>637</v>
      </c>
    </row>
    <row r="143" spans="1:29" x14ac:dyDescent="0.2">
      <c r="A143">
        <v>2085</v>
      </c>
      <c r="B143" t="s">
        <v>31</v>
      </c>
      <c r="C143" t="s">
        <v>294</v>
      </c>
      <c r="D143" t="s">
        <v>248</v>
      </c>
      <c r="E143" t="s">
        <v>61</v>
      </c>
      <c r="F143" t="s">
        <v>639</v>
      </c>
      <c r="G143" t="s">
        <v>365</v>
      </c>
      <c r="H143" t="s">
        <v>560</v>
      </c>
      <c r="I143" t="s">
        <v>640</v>
      </c>
      <c r="J143" t="s">
        <v>641</v>
      </c>
      <c r="K143" t="s">
        <v>642</v>
      </c>
      <c r="L143" t="s">
        <v>643</v>
      </c>
      <c r="M143" t="s">
        <v>66</v>
      </c>
      <c r="N143" t="s">
        <v>644</v>
      </c>
      <c r="O143" t="s">
        <v>271</v>
      </c>
      <c r="P143">
        <v>47.424355706583398</v>
      </c>
      <c r="Q143">
        <v>-53.816613358123199</v>
      </c>
      <c r="R143">
        <v>500</v>
      </c>
      <c r="S143">
        <v>50000</v>
      </c>
      <c r="T143" t="s">
        <v>94</v>
      </c>
      <c r="U143" t="s">
        <v>255</v>
      </c>
      <c r="V143" t="s">
        <v>250</v>
      </c>
      <c r="W143" t="s">
        <v>256</v>
      </c>
      <c r="X143" t="s">
        <v>256</v>
      </c>
      <c r="Y143" t="s">
        <v>257</v>
      </c>
      <c r="Z143" t="s">
        <v>49</v>
      </c>
      <c r="AA143">
        <v>44780</v>
      </c>
      <c r="AB143" t="s">
        <v>645</v>
      </c>
    </row>
    <row r="144" spans="1:29" x14ac:dyDescent="0.2">
      <c r="A144">
        <v>2086</v>
      </c>
      <c r="B144" t="s">
        <v>31</v>
      </c>
      <c r="C144" t="s">
        <v>294</v>
      </c>
      <c r="D144" t="s">
        <v>248</v>
      </c>
      <c r="E144" t="s">
        <v>61</v>
      </c>
      <c r="F144" t="s">
        <v>639</v>
      </c>
      <c r="G144" t="s">
        <v>365</v>
      </c>
      <c r="H144" t="s">
        <v>568</v>
      </c>
      <c r="I144" t="s">
        <v>640</v>
      </c>
      <c r="J144" t="s">
        <v>641</v>
      </c>
      <c r="K144" t="s">
        <v>642</v>
      </c>
      <c r="L144" t="s">
        <v>643</v>
      </c>
      <c r="M144" t="s">
        <v>66</v>
      </c>
      <c r="N144" t="s">
        <v>644</v>
      </c>
      <c r="O144" t="s">
        <v>271</v>
      </c>
      <c r="P144">
        <v>47.424355706583398</v>
      </c>
      <c r="Q144">
        <v>-53.816613358123199</v>
      </c>
      <c r="R144">
        <v>500</v>
      </c>
      <c r="S144">
        <v>1700</v>
      </c>
      <c r="T144" t="s">
        <v>69</v>
      </c>
      <c r="U144" t="s">
        <v>255</v>
      </c>
      <c r="V144" t="s">
        <v>250</v>
      </c>
      <c r="W144" t="s">
        <v>256</v>
      </c>
      <c r="X144" t="s">
        <v>256</v>
      </c>
      <c r="Y144" t="s">
        <v>257</v>
      </c>
      <c r="Z144" t="s">
        <v>49</v>
      </c>
      <c r="AA144">
        <v>44780</v>
      </c>
      <c r="AB144" t="s">
        <v>646</v>
      </c>
    </row>
    <row r="145" spans="1:29" x14ac:dyDescent="0.2">
      <c r="A145">
        <v>4000</v>
      </c>
      <c r="B145" t="s">
        <v>59</v>
      </c>
      <c r="C145" t="s">
        <v>294</v>
      </c>
      <c r="D145" t="s">
        <v>2458</v>
      </c>
      <c r="E145" t="s">
        <v>34</v>
      </c>
      <c r="F145" t="s">
        <v>2459</v>
      </c>
      <c r="G145" t="s">
        <v>680</v>
      </c>
      <c r="H145" t="s">
        <v>4340</v>
      </c>
      <c r="I145" t="s">
        <v>2460</v>
      </c>
      <c r="J145" t="s">
        <v>2461</v>
      </c>
      <c r="K145" t="s">
        <v>2462</v>
      </c>
      <c r="L145" t="s">
        <v>334</v>
      </c>
      <c r="M145" t="s">
        <v>42</v>
      </c>
      <c r="N145" t="s">
        <v>2463</v>
      </c>
      <c r="O145" t="s">
        <v>2464</v>
      </c>
      <c r="P145">
        <v>42.3604747455975</v>
      </c>
      <c r="Q145">
        <v>-71.104283712274807</v>
      </c>
      <c r="R145">
        <v>110</v>
      </c>
      <c r="U145" t="s">
        <v>2458</v>
      </c>
      <c r="V145" t="s">
        <v>2460</v>
      </c>
      <c r="W145" t="s">
        <v>2462</v>
      </c>
      <c r="X145" t="s">
        <v>334</v>
      </c>
      <c r="Y145" t="s">
        <v>42</v>
      </c>
      <c r="Z145" t="s">
        <v>49</v>
      </c>
      <c r="AA145">
        <v>44891</v>
      </c>
      <c r="AB145" t="s">
        <v>4339</v>
      </c>
      <c r="AC145" t="s">
        <v>4341</v>
      </c>
    </row>
    <row r="146" spans="1:29" x14ac:dyDescent="0.2">
      <c r="A146">
        <v>4001</v>
      </c>
      <c r="B146" t="s">
        <v>31</v>
      </c>
      <c r="C146" t="s">
        <v>294</v>
      </c>
      <c r="D146" t="s">
        <v>647</v>
      </c>
      <c r="E146" t="s">
        <v>61</v>
      </c>
      <c r="F146" t="s">
        <v>648</v>
      </c>
      <c r="G146" t="s">
        <v>680</v>
      </c>
      <c r="H146" t="s">
        <v>650</v>
      </c>
      <c r="I146" t="s">
        <v>4630</v>
      </c>
      <c r="J146" t="s">
        <v>330</v>
      </c>
      <c r="K146" t="s">
        <v>331</v>
      </c>
      <c r="L146" t="s">
        <v>127</v>
      </c>
      <c r="M146" t="s">
        <v>42</v>
      </c>
      <c r="N146">
        <v>48377</v>
      </c>
      <c r="O146" t="s">
        <v>652</v>
      </c>
      <c r="P146">
        <v>42.490551826460603</v>
      </c>
      <c r="Q146">
        <v>-83.487059742135301</v>
      </c>
      <c r="S146">
        <v>1</v>
      </c>
      <c r="T146" t="s">
        <v>658</v>
      </c>
      <c r="U146" t="s">
        <v>653</v>
      </c>
      <c r="V146" t="s">
        <v>654</v>
      </c>
      <c r="W146" t="s">
        <v>655</v>
      </c>
      <c r="X146" t="s">
        <v>656</v>
      </c>
      <c r="Y146" t="s">
        <v>191</v>
      </c>
      <c r="Z146" t="s">
        <v>49</v>
      </c>
      <c r="AA146">
        <v>44781</v>
      </c>
      <c r="AB146" t="s">
        <v>657</v>
      </c>
    </row>
    <row r="147" spans="1:29" x14ac:dyDescent="0.2">
      <c r="A147">
        <v>4002</v>
      </c>
      <c r="B147" t="s">
        <v>31</v>
      </c>
      <c r="C147" t="s">
        <v>294</v>
      </c>
      <c r="D147" t="s">
        <v>659</v>
      </c>
      <c r="E147" t="s">
        <v>61</v>
      </c>
      <c r="F147" t="s">
        <v>659</v>
      </c>
      <c r="G147" t="s">
        <v>660</v>
      </c>
      <c r="H147" t="s">
        <v>661</v>
      </c>
      <c r="I147" t="s">
        <v>662</v>
      </c>
      <c r="J147" t="s">
        <v>663</v>
      </c>
      <c r="K147" t="s">
        <v>664</v>
      </c>
      <c r="L147" t="s">
        <v>628</v>
      </c>
      <c r="M147" t="s">
        <v>42</v>
      </c>
      <c r="N147">
        <v>46013</v>
      </c>
      <c r="O147" t="s">
        <v>665</v>
      </c>
      <c r="P147">
        <v>40.040127158277102</v>
      </c>
      <c r="Q147">
        <v>-85.728121531397605</v>
      </c>
      <c r="R147">
        <v>106</v>
      </c>
      <c r="U147" t="s">
        <v>659</v>
      </c>
      <c r="V147" t="s">
        <v>666</v>
      </c>
      <c r="W147" t="s">
        <v>667</v>
      </c>
      <c r="X147" t="s">
        <v>41</v>
      </c>
      <c r="Y147" t="s">
        <v>42</v>
      </c>
      <c r="Z147" t="s">
        <v>49</v>
      </c>
      <c r="AA147">
        <v>44777</v>
      </c>
      <c r="AB147" t="s">
        <v>668</v>
      </c>
      <c r="AC147" t="s">
        <v>669</v>
      </c>
    </row>
    <row r="148" spans="1:29" x14ac:dyDescent="0.2">
      <c r="A148">
        <v>4003</v>
      </c>
      <c r="B148" t="s">
        <v>113</v>
      </c>
      <c r="C148" t="s">
        <v>294</v>
      </c>
      <c r="D148" t="s">
        <v>670</v>
      </c>
      <c r="E148" t="s">
        <v>34</v>
      </c>
      <c r="F148" t="s">
        <v>670</v>
      </c>
      <c r="G148" t="s">
        <v>671</v>
      </c>
      <c r="H148" t="s">
        <v>650</v>
      </c>
      <c r="I148" t="s">
        <v>672</v>
      </c>
      <c r="J148" t="s">
        <v>673</v>
      </c>
      <c r="K148" t="s">
        <v>674</v>
      </c>
      <c r="L148" t="s">
        <v>675</v>
      </c>
      <c r="M148" t="s">
        <v>42</v>
      </c>
      <c r="N148">
        <v>84003</v>
      </c>
      <c r="O148" t="s">
        <v>676</v>
      </c>
      <c r="P148">
        <v>40.362076105102901</v>
      </c>
      <c r="Q148">
        <v>-111.791206172873</v>
      </c>
      <c r="S148">
        <v>15</v>
      </c>
      <c r="T148" t="s">
        <v>658</v>
      </c>
      <c r="U148" t="s">
        <v>670</v>
      </c>
      <c r="V148" t="s">
        <v>672</v>
      </c>
      <c r="W148" t="s">
        <v>674</v>
      </c>
      <c r="X148" t="s">
        <v>675</v>
      </c>
      <c r="Y148" t="s">
        <v>42</v>
      </c>
      <c r="Z148" t="s">
        <v>49</v>
      </c>
      <c r="AA148">
        <v>44840</v>
      </c>
      <c r="AB148" t="s">
        <v>677</v>
      </c>
    </row>
    <row r="149" spans="1:29" x14ac:dyDescent="0.2">
      <c r="A149">
        <v>4004</v>
      </c>
      <c r="B149" t="s">
        <v>31</v>
      </c>
      <c r="C149" t="s">
        <v>294</v>
      </c>
      <c r="D149" t="s">
        <v>678</v>
      </c>
      <c r="E149" t="s">
        <v>61</v>
      </c>
      <c r="F149" t="s">
        <v>679</v>
      </c>
      <c r="G149" t="s">
        <v>680</v>
      </c>
      <c r="H149" t="s">
        <v>681</v>
      </c>
      <c r="I149" t="s">
        <v>682</v>
      </c>
      <c r="J149" t="s">
        <v>683</v>
      </c>
      <c r="K149" t="s">
        <v>684</v>
      </c>
      <c r="L149" t="s">
        <v>394</v>
      </c>
      <c r="M149" t="s">
        <v>42</v>
      </c>
      <c r="N149">
        <v>92008</v>
      </c>
      <c r="O149" t="s">
        <v>685</v>
      </c>
      <c r="P149">
        <v>37.212400000000002</v>
      </c>
      <c r="Q149">
        <v>-93.227900000000005</v>
      </c>
      <c r="U149" t="s">
        <v>678</v>
      </c>
      <c r="V149" t="s">
        <v>682</v>
      </c>
      <c r="W149" t="s">
        <v>684</v>
      </c>
      <c r="X149" t="s">
        <v>394</v>
      </c>
      <c r="Y149" t="s">
        <v>42</v>
      </c>
      <c r="Z149" t="s">
        <v>49</v>
      </c>
      <c r="AB149" t="s">
        <v>686</v>
      </c>
      <c r="AC149" t="s">
        <v>687</v>
      </c>
    </row>
    <row r="150" spans="1:29" x14ac:dyDescent="0.2">
      <c r="A150">
        <v>4005</v>
      </c>
      <c r="B150" t="s">
        <v>113</v>
      </c>
      <c r="C150" t="s">
        <v>294</v>
      </c>
      <c r="D150" t="s">
        <v>5089</v>
      </c>
      <c r="E150" t="s">
        <v>61</v>
      </c>
      <c r="F150" t="s">
        <v>5093</v>
      </c>
      <c r="G150" t="s">
        <v>680</v>
      </c>
      <c r="H150" t="s">
        <v>4375</v>
      </c>
      <c r="I150" t="s">
        <v>2518</v>
      </c>
      <c r="J150" t="s">
        <v>5097</v>
      </c>
      <c r="K150" t="s">
        <v>5092</v>
      </c>
      <c r="L150" t="s">
        <v>286</v>
      </c>
      <c r="M150" t="s">
        <v>42</v>
      </c>
      <c r="N150">
        <v>80601</v>
      </c>
      <c r="P150">
        <v>39.976900837806198</v>
      </c>
      <c r="Q150">
        <v>-104.76452339158401</v>
      </c>
      <c r="R150">
        <v>330</v>
      </c>
      <c r="S150">
        <v>5</v>
      </c>
      <c r="T150" t="s">
        <v>658</v>
      </c>
      <c r="U150" t="s">
        <v>2516</v>
      </c>
      <c r="V150" t="s">
        <v>2518</v>
      </c>
      <c r="W150" t="s">
        <v>964</v>
      </c>
      <c r="X150" t="s">
        <v>394</v>
      </c>
      <c r="Y150" t="s">
        <v>42</v>
      </c>
      <c r="Z150" t="s">
        <v>49</v>
      </c>
      <c r="AA150">
        <v>45096</v>
      </c>
      <c r="AB150" t="s">
        <v>5096</v>
      </c>
      <c r="AC150" t="s">
        <v>5098</v>
      </c>
    </row>
    <row r="151" spans="1:29" x14ac:dyDescent="0.2">
      <c r="A151">
        <v>4006</v>
      </c>
      <c r="B151" t="s">
        <v>31</v>
      </c>
      <c r="C151" t="s">
        <v>294</v>
      </c>
      <c r="D151" t="s">
        <v>688</v>
      </c>
      <c r="E151" t="s">
        <v>34</v>
      </c>
      <c r="F151" t="s">
        <v>688</v>
      </c>
      <c r="G151" t="s">
        <v>671</v>
      </c>
      <c r="H151" t="s">
        <v>650</v>
      </c>
      <c r="I151" t="s">
        <v>689</v>
      </c>
      <c r="J151" t="s">
        <v>690</v>
      </c>
      <c r="K151" t="s">
        <v>691</v>
      </c>
      <c r="L151" t="s">
        <v>25</v>
      </c>
      <c r="M151" t="s">
        <v>66</v>
      </c>
      <c r="N151" t="s">
        <v>692</v>
      </c>
      <c r="O151" t="s">
        <v>693</v>
      </c>
      <c r="P151">
        <v>45.556091015749701</v>
      </c>
      <c r="Q151">
        <v>-73.425185844494905</v>
      </c>
      <c r="S151">
        <v>0</v>
      </c>
      <c r="T151" t="s">
        <v>658</v>
      </c>
      <c r="U151" t="s">
        <v>688</v>
      </c>
      <c r="V151" t="s">
        <v>689</v>
      </c>
      <c r="W151" t="s">
        <v>691</v>
      </c>
      <c r="X151" t="s">
        <v>25</v>
      </c>
      <c r="Y151" t="s">
        <v>66</v>
      </c>
      <c r="Z151" t="s">
        <v>49</v>
      </c>
      <c r="AA151">
        <v>44777</v>
      </c>
      <c r="AB151" t="s">
        <v>694</v>
      </c>
      <c r="AC151" t="s">
        <v>695</v>
      </c>
    </row>
    <row r="152" spans="1:29" x14ac:dyDescent="0.2">
      <c r="A152">
        <v>4007</v>
      </c>
      <c r="B152" t="s">
        <v>192</v>
      </c>
      <c r="C152" t="s">
        <v>294</v>
      </c>
      <c r="D152" t="s">
        <v>697</v>
      </c>
      <c r="E152" t="s">
        <v>61</v>
      </c>
      <c r="F152" t="s">
        <v>698</v>
      </c>
      <c r="G152" t="s">
        <v>680</v>
      </c>
      <c r="H152" t="s">
        <v>681</v>
      </c>
      <c r="I152" t="s">
        <v>699</v>
      </c>
      <c r="J152" t="s">
        <v>4563</v>
      </c>
      <c r="K152" t="s">
        <v>701</v>
      </c>
      <c r="L152" t="s">
        <v>702</v>
      </c>
      <c r="M152" t="s">
        <v>42</v>
      </c>
      <c r="N152">
        <v>42740</v>
      </c>
      <c r="O152" t="s">
        <v>703</v>
      </c>
      <c r="P152">
        <v>37.6</v>
      </c>
      <c r="Q152">
        <v>-85.9</v>
      </c>
      <c r="R152">
        <v>5000</v>
      </c>
      <c r="S152">
        <v>86</v>
      </c>
      <c r="T152" t="s">
        <v>658</v>
      </c>
      <c r="U152" t="s">
        <v>704</v>
      </c>
      <c r="V152" t="s">
        <v>699</v>
      </c>
      <c r="W152" t="s">
        <v>705</v>
      </c>
      <c r="X152" t="s">
        <v>706</v>
      </c>
      <c r="Y152" t="s">
        <v>707</v>
      </c>
      <c r="Z152" t="s">
        <v>49</v>
      </c>
      <c r="AA152">
        <v>45096</v>
      </c>
      <c r="AB152" t="s">
        <v>4968</v>
      </c>
      <c r="AC152" t="s">
        <v>4969</v>
      </c>
    </row>
    <row r="153" spans="1:29" x14ac:dyDescent="0.2">
      <c r="A153">
        <v>4008</v>
      </c>
      <c r="B153" t="s">
        <v>113</v>
      </c>
      <c r="C153" t="s">
        <v>294</v>
      </c>
      <c r="D153" t="s">
        <v>4305</v>
      </c>
      <c r="E153" t="s">
        <v>61</v>
      </c>
      <c r="F153" t="s">
        <v>709</v>
      </c>
      <c r="G153" t="s">
        <v>660</v>
      </c>
      <c r="H153" t="s">
        <v>328</v>
      </c>
      <c r="I153" t="s">
        <v>699</v>
      </c>
      <c r="J153" t="s">
        <v>4564</v>
      </c>
      <c r="K153" t="s">
        <v>711</v>
      </c>
      <c r="L153" t="s">
        <v>712</v>
      </c>
      <c r="M153" t="s">
        <v>42</v>
      </c>
      <c r="N153">
        <v>38069</v>
      </c>
      <c r="O153" t="s">
        <v>703</v>
      </c>
      <c r="P153">
        <v>35.402915620047601</v>
      </c>
      <c r="Q153">
        <v>-89.417311946036904</v>
      </c>
      <c r="R153">
        <v>5800</v>
      </c>
      <c r="S153">
        <v>43</v>
      </c>
      <c r="T153" t="s">
        <v>714</v>
      </c>
      <c r="U153" t="s">
        <v>704</v>
      </c>
      <c r="V153" t="s">
        <v>699</v>
      </c>
      <c r="W153" t="s">
        <v>705</v>
      </c>
      <c r="X153" t="s">
        <v>706</v>
      </c>
      <c r="Y153" t="s">
        <v>707</v>
      </c>
      <c r="Z153" t="s">
        <v>49</v>
      </c>
      <c r="AA153">
        <v>44890</v>
      </c>
      <c r="AB153" t="s">
        <v>4304</v>
      </c>
      <c r="AC153" t="s">
        <v>708</v>
      </c>
    </row>
    <row r="154" spans="1:29" x14ac:dyDescent="0.2">
      <c r="A154">
        <v>4009</v>
      </c>
      <c r="B154" t="s">
        <v>113</v>
      </c>
      <c r="C154" t="s">
        <v>294</v>
      </c>
      <c r="D154" t="s">
        <v>4475</v>
      </c>
      <c r="E154" t="s">
        <v>61</v>
      </c>
      <c r="F154" t="s">
        <v>4477</v>
      </c>
      <c r="G154" t="s">
        <v>4478</v>
      </c>
      <c r="H154" t="s">
        <v>4479</v>
      </c>
      <c r="I154" t="s">
        <v>4476</v>
      </c>
      <c r="J154" t="s">
        <v>4480</v>
      </c>
      <c r="L154" t="s">
        <v>4481</v>
      </c>
      <c r="M154" t="s">
        <v>371</v>
      </c>
      <c r="N154" t="s">
        <v>4482</v>
      </c>
      <c r="O154" t="s">
        <v>4506</v>
      </c>
      <c r="P154">
        <v>22.462813418990599</v>
      </c>
      <c r="Q154">
        <v>-100.870698010767</v>
      </c>
      <c r="R154">
        <v>500</v>
      </c>
      <c r="S154">
        <v>9</v>
      </c>
      <c r="T154" t="s">
        <v>658</v>
      </c>
      <c r="U154" t="s">
        <v>1164</v>
      </c>
      <c r="V154" t="s">
        <v>4483</v>
      </c>
      <c r="W154" t="s">
        <v>1166</v>
      </c>
      <c r="X154" t="s">
        <v>1167</v>
      </c>
      <c r="Y154" t="s">
        <v>543</v>
      </c>
      <c r="Z154" t="s">
        <v>49</v>
      </c>
      <c r="AA154">
        <v>45084</v>
      </c>
      <c r="AB154" t="s">
        <v>4484</v>
      </c>
    </row>
    <row r="155" spans="1:29" x14ac:dyDescent="0.2">
      <c r="A155">
        <v>4010</v>
      </c>
      <c r="B155" t="s">
        <v>31</v>
      </c>
      <c r="C155" t="s">
        <v>294</v>
      </c>
      <c r="D155" t="s">
        <v>4485</v>
      </c>
      <c r="E155" t="s">
        <v>61</v>
      </c>
      <c r="F155" t="s">
        <v>4487</v>
      </c>
      <c r="G155" t="s">
        <v>4478</v>
      </c>
      <c r="H155" t="s">
        <v>4488</v>
      </c>
      <c r="I155" t="s">
        <v>4486</v>
      </c>
      <c r="J155" t="s">
        <v>4537</v>
      </c>
      <c r="K155" t="s">
        <v>1804</v>
      </c>
      <c r="L155" t="s">
        <v>1805</v>
      </c>
      <c r="M155" t="s">
        <v>42</v>
      </c>
      <c r="N155" t="s">
        <v>4538</v>
      </c>
      <c r="O155" t="s">
        <v>4539</v>
      </c>
      <c r="P155">
        <v>36.895567189474903</v>
      </c>
      <c r="Q155">
        <v>-76.191424753963304</v>
      </c>
      <c r="S155">
        <v>2</v>
      </c>
      <c r="T155" t="s">
        <v>658</v>
      </c>
      <c r="U155" t="s">
        <v>4540</v>
      </c>
      <c r="V155" t="s">
        <v>4541</v>
      </c>
      <c r="W155" t="s">
        <v>4542</v>
      </c>
      <c r="X155" t="s">
        <v>1167</v>
      </c>
      <c r="Y155" t="s">
        <v>543</v>
      </c>
      <c r="Z155" t="s">
        <v>49</v>
      </c>
      <c r="AA155">
        <v>45084</v>
      </c>
      <c r="AB155" t="s">
        <v>4543</v>
      </c>
    </row>
    <row r="156" spans="1:29" x14ac:dyDescent="0.2">
      <c r="A156">
        <v>4011</v>
      </c>
      <c r="B156" t="s">
        <v>113</v>
      </c>
      <c r="C156" t="s">
        <v>294</v>
      </c>
      <c r="D156" t="s">
        <v>715</v>
      </c>
      <c r="E156" t="s">
        <v>61</v>
      </c>
      <c r="F156" t="s">
        <v>715</v>
      </c>
      <c r="G156" t="s">
        <v>680</v>
      </c>
      <c r="H156" t="s">
        <v>681</v>
      </c>
      <c r="I156" t="s">
        <v>716</v>
      </c>
      <c r="J156" t="s">
        <v>717</v>
      </c>
      <c r="K156" t="s">
        <v>91</v>
      </c>
      <c r="L156" t="s">
        <v>25</v>
      </c>
      <c r="M156" t="s">
        <v>66</v>
      </c>
      <c r="N156" t="s">
        <v>718</v>
      </c>
      <c r="O156" t="s">
        <v>719</v>
      </c>
      <c r="P156">
        <v>45.62</v>
      </c>
      <c r="Q156">
        <v>-73.5</v>
      </c>
      <c r="R156" t="s">
        <v>703</v>
      </c>
      <c r="S156">
        <v>60</v>
      </c>
      <c r="T156" t="s">
        <v>714</v>
      </c>
      <c r="U156" t="s">
        <v>715</v>
      </c>
      <c r="V156" t="s">
        <v>716</v>
      </c>
      <c r="W156" t="s">
        <v>720</v>
      </c>
      <c r="X156" t="s">
        <v>721</v>
      </c>
      <c r="Y156" t="s">
        <v>587</v>
      </c>
      <c r="Z156" t="s">
        <v>73</v>
      </c>
      <c r="AA156">
        <v>44777</v>
      </c>
      <c r="AB156" t="s">
        <v>722</v>
      </c>
      <c r="AC156" t="s">
        <v>703</v>
      </c>
    </row>
    <row r="157" spans="1:29" x14ac:dyDescent="0.2">
      <c r="A157">
        <v>4012</v>
      </c>
      <c r="B157" t="s">
        <v>113</v>
      </c>
      <c r="C157" t="s">
        <v>696</v>
      </c>
      <c r="D157" t="s">
        <v>4544</v>
      </c>
      <c r="E157" t="s">
        <v>61</v>
      </c>
      <c r="F157" t="s">
        <v>4547</v>
      </c>
      <c r="G157" t="s">
        <v>680</v>
      </c>
      <c r="H157" t="s">
        <v>681</v>
      </c>
      <c r="I157" t="s">
        <v>4552</v>
      </c>
      <c r="J157" t="s">
        <v>4545</v>
      </c>
      <c r="K157" t="s">
        <v>352</v>
      </c>
      <c r="L157" t="s">
        <v>127</v>
      </c>
      <c r="M157" t="s">
        <v>42</v>
      </c>
      <c r="N157">
        <v>49037</v>
      </c>
      <c r="O157" t="s">
        <v>4546</v>
      </c>
      <c r="P157">
        <v>42.3357616120662</v>
      </c>
      <c r="Q157">
        <v>-85.269506097448897</v>
      </c>
      <c r="S157">
        <v>0</v>
      </c>
      <c r="T157" t="s">
        <v>658</v>
      </c>
      <c r="U157" t="s">
        <v>4548</v>
      </c>
      <c r="V157" t="s">
        <v>4549</v>
      </c>
      <c r="W157" t="s">
        <v>4550</v>
      </c>
      <c r="X157" t="s">
        <v>4551</v>
      </c>
      <c r="Y157" t="s">
        <v>191</v>
      </c>
      <c r="Z157" t="s">
        <v>49</v>
      </c>
      <c r="AA157">
        <v>45088</v>
      </c>
      <c r="AB157" t="s">
        <v>4553</v>
      </c>
    </row>
    <row r="158" spans="1:29" x14ac:dyDescent="0.2">
      <c r="A158">
        <v>4013</v>
      </c>
      <c r="B158" t="s">
        <v>31</v>
      </c>
      <c r="C158" t="s">
        <v>294</v>
      </c>
      <c r="D158" t="s">
        <v>723</v>
      </c>
      <c r="E158" t="s">
        <v>34</v>
      </c>
      <c r="F158" t="s">
        <v>724</v>
      </c>
      <c r="G158" t="s">
        <v>671</v>
      </c>
      <c r="H158" t="s">
        <v>349</v>
      </c>
      <c r="I158" t="s">
        <v>725</v>
      </c>
      <c r="J158" t="s">
        <v>726</v>
      </c>
      <c r="K158" t="s">
        <v>727</v>
      </c>
      <c r="L158" t="s">
        <v>127</v>
      </c>
      <c r="M158" t="s">
        <v>42</v>
      </c>
      <c r="N158">
        <v>49423</v>
      </c>
      <c r="O158" t="s">
        <v>728</v>
      </c>
      <c r="P158">
        <v>42.752875215960003</v>
      </c>
      <c r="Q158">
        <v>-86.108588430493199</v>
      </c>
      <c r="R158">
        <v>85</v>
      </c>
      <c r="S158">
        <v>1646</v>
      </c>
      <c r="T158" t="s">
        <v>734</v>
      </c>
      <c r="U158" t="s">
        <v>729</v>
      </c>
      <c r="V158" t="s">
        <v>730</v>
      </c>
      <c r="W158" t="s">
        <v>731</v>
      </c>
      <c r="X158" t="s">
        <v>732</v>
      </c>
      <c r="Y158" t="s">
        <v>42</v>
      </c>
      <c r="Z158" t="s">
        <v>49</v>
      </c>
      <c r="AA158">
        <v>45088</v>
      </c>
      <c r="AB158" t="s">
        <v>4586</v>
      </c>
      <c r="AC158" t="s">
        <v>733</v>
      </c>
    </row>
    <row r="159" spans="1:29" x14ac:dyDescent="0.2">
      <c r="A159">
        <v>4014</v>
      </c>
      <c r="B159" t="s">
        <v>113</v>
      </c>
      <c r="C159" t="s">
        <v>294</v>
      </c>
      <c r="D159" t="s">
        <v>4489</v>
      </c>
      <c r="E159" t="s">
        <v>34</v>
      </c>
      <c r="F159" t="s">
        <v>4491</v>
      </c>
      <c r="G159" t="s">
        <v>4478</v>
      </c>
      <c r="H159" t="s">
        <v>4479</v>
      </c>
      <c r="I159" t="s">
        <v>4490</v>
      </c>
      <c r="J159" t="s">
        <v>117</v>
      </c>
      <c r="K159" t="s">
        <v>4492</v>
      </c>
      <c r="L159" t="s">
        <v>4493</v>
      </c>
      <c r="M159" t="s">
        <v>371</v>
      </c>
      <c r="N159" t="s">
        <v>117</v>
      </c>
      <c r="O159" t="s">
        <v>117</v>
      </c>
      <c r="P159">
        <v>31.694694256782199</v>
      </c>
      <c r="Q159">
        <v>-106.429035910149</v>
      </c>
      <c r="S159">
        <v>80</v>
      </c>
      <c r="T159" t="s">
        <v>658</v>
      </c>
      <c r="U159" t="s">
        <v>4494</v>
      </c>
      <c r="V159" t="s">
        <v>4495</v>
      </c>
      <c r="W159" t="s">
        <v>189</v>
      </c>
      <c r="X159" t="s">
        <v>190</v>
      </c>
      <c r="Y159" t="s">
        <v>191</v>
      </c>
      <c r="Z159" t="s">
        <v>49</v>
      </c>
      <c r="AA159">
        <v>45087</v>
      </c>
      <c r="AB159" t="s">
        <v>4496</v>
      </c>
      <c r="AC159" t="s">
        <v>4497</v>
      </c>
    </row>
    <row r="160" spans="1:29" x14ac:dyDescent="0.2">
      <c r="A160">
        <v>4015</v>
      </c>
      <c r="B160" t="s">
        <v>31</v>
      </c>
      <c r="C160" t="s">
        <v>294</v>
      </c>
      <c r="D160" t="s">
        <v>2629</v>
      </c>
      <c r="E160" t="s">
        <v>61</v>
      </c>
      <c r="F160" t="s">
        <v>736</v>
      </c>
      <c r="G160" t="s">
        <v>680</v>
      </c>
      <c r="H160" t="s">
        <v>737</v>
      </c>
      <c r="I160" t="s">
        <v>738</v>
      </c>
      <c r="J160" t="s">
        <v>2630</v>
      </c>
      <c r="K160" t="s">
        <v>743</v>
      </c>
      <c r="L160" t="s">
        <v>604</v>
      </c>
      <c r="M160" t="s">
        <v>42</v>
      </c>
      <c r="N160">
        <v>55112</v>
      </c>
      <c r="O160" t="s">
        <v>2631</v>
      </c>
      <c r="P160">
        <v>45.056700610341601</v>
      </c>
      <c r="Q160">
        <v>-93.197425902183696</v>
      </c>
      <c r="R160">
        <v>6</v>
      </c>
      <c r="S160">
        <v>0</v>
      </c>
      <c r="T160" t="s">
        <v>658</v>
      </c>
      <c r="U160" t="s">
        <v>735</v>
      </c>
      <c r="V160" t="s">
        <v>738</v>
      </c>
      <c r="W160" t="s">
        <v>743</v>
      </c>
      <c r="X160" t="s">
        <v>604</v>
      </c>
      <c r="Y160" t="s">
        <v>42</v>
      </c>
      <c r="Z160" t="s">
        <v>49</v>
      </c>
      <c r="AA160">
        <v>44888</v>
      </c>
      <c r="AB160" t="s">
        <v>4281</v>
      </c>
      <c r="AC160" t="s">
        <v>4282</v>
      </c>
    </row>
    <row r="161" spans="1:29" x14ac:dyDescent="0.2">
      <c r="A161">
        <v>4016</v>
      </c>
      <c r="B161" t="s">
        <v>31</v>
      </c>
      <c r="C161" t="s">
        <v>294</v>
      </c>
      <c r="D161" t="s">
        <v>735</v>
      </c>
      <c r="E161" t="s">
        <v>61</v>
      </c>
      <c r="F161" t="s">
        <v>736</v>
      </c>
      <c r="G161" t="s">
        <v>680</v>
      </c>
      <c r="H161" t="s">
        <v>737</v>
      </c>
      <c r="I161" t="s">
        <v>738</v>
      </c>
      <c r="J161" t="s">
        <v>739</v>
      </c>
      <c r="K161" t="s">
        <v>740</v>
      </c>
      <c r="L161" t="s">
        <v>741</v>
      </c>
      <c r="M161" t="s">
        <v>42</v>
      </c>
      <c r="N161">
        <v>79415</v>
      </c>
      <c r="O161" t="s">
        <v>742</v>
      </c>
      <c r="P161">
        <v>33.625616357787202</v>
      </c>
      <c r="Q161">
        <v>-101.87330093863</v>
      </c>
      <c r="R161">
        <v>6</v>
      </c>
      <c r="S161">
        <v>1</v>
      </c>
      <c r="T161" t="s">
        <v>734</v>
      </c>
      <c r="U161" t="s">
        <v>735</v>
      </c>
      <c r="V161" t="s">
        <v>738</v>
      </c>
      <c r="W161" t="s">
        <v>743</v>
      </c>
      <c r="X161" t="s">
        <v>604</v>
      </c>
      <c r="Y161" t="s">
        <v>42</v>
      </c>
      <c r="Z161" t="s">
        <v>49</v>
      </c>
      <c r="AA161">
        <v>44777</v>
      </c>
      <c r="AB161" t="s">
        <v>744</v>
      </c>
    </row>
    <row r="162" spans="1:29" x14ac:dyDescent="0.2">
      <c r="A162">
        <v>4017</v>
      </c>
      <c r="B162" t="s">
        <v>31</v>
      </c>
      <c r="C162" t="s">
        <v>294</v>
      </c>
      <c r="D162" t="s">
        <v>745</v>
      </c>
      <c r="E162" t="s">
        <v>34</v>
      </c>
      <c r="F162" t="s">
        <v>746</v>
      </c>
      <c r="G162" t="s">
        <v>680</v>
      </c>
      <c r="H162" t="s">
        <v>681</v>
      </c>
      <c r="I162" t="s">
        <v>747</v>
      </c>
      <c r="J162" t="s">
        <v>748</v>
      </c>
      <c r="K162" t="s">
        <v>749</v>
      </c>
      <c r="L162" t="s">
        <v>241</v>
      </c>
      <c r="M162" t="s">
        <v>66</v>
      </c>
      <c r="N162" t="s">
        <v>750</v>
      </c>
      <c r="O162" t="s">
        <v>751</v>
      </c>
      <c r="P162">
        <v>49.151970910832503</v>
      </c>
      <c r="Q162">
        <v>-122.85931363087801</v>
      </c>
      <c r="U162" t="s">
        <v>752</v>
      </c>
      <c r="V162" t="s">
        <v>747</v>
      </c>
      <c r="W162" t="s">
        <v>753</v>
      </c>
      <c r="X162" t="s">
        <v>754</v>
      </c>
      <c r="Y162" t="s">
        <v>42</v>
      </c>
      <c r="Z162" t="s">
        <v>49</v>
      </c>
      <c r="AA162">
        <v>44415</v>
      </c>
      <c r="AB162" t="s">
        <v>755</v>
      </c>
      <c r="AC162" t="s">
        <v>756</v>
      </c>
    </row>
    <row r="163" spans="1:29" x14ac:dyDescent="0.2">
      <c r="A163">
        <v>4018</v>
      </c>
      <c r="B163" t="s">
        <v>31</v>
      </c>
      <c r="C163" t="s">
        <v>294</v>
      </c>
      <c r="D163" t="s">
        <v>745</v>
      </c>
      <c r="E163" t="s">
        <v>34</v>
      </c>
      <c r="F163" t="s">
        <v>757</v>
      </c>
      <c r="G163" t="s">
        <v>680</v>
      </c>
      <c r="H163" t="s">
        <v>681</v>
      </c>
      <c r="I163" t="s">
        <v>747</v>
      </c>
      <c r="J163" t="s">
        <v>758</v>
      </c>
      <c r="K163" t="s">
        <v>759</v>
      </c>
      <c r="L163" t="s">
        <v>754</v>
      </c>
      <c r="M163" t="s">
        <v>42</v>
      </c>
      <c r="N163">
        <v>64804</v>
      </c>
      <c r="O163" t="s">
        <v>760</v>
      </c>
      <c r="P163">
        <v>37.064363364696398</v>
      </c>
      <c r="Q163">
        <v>-94.400859746606699</v>
      </c>
      <c r="U163" t="s">
        <v>752</v>
      </c>
      <c r="V163" t="s">
        <v>747</v>
      </c>
      <c r="W163" t="s">
        <v>753</v>
      </c>
      <c r="X163" t="s">
        <v>754</v>
      </c>
      <c r="Y163" t="s">
        <v>42</v>
      </c>
      <c r="Z163" t="s">
        <v>49</v>
      </c>
      <c r="AA163">
        <v>44415</v>
      </c>
      <c r="AB163" t="s">
        <v>747</v>
      </c>
      <c r="AC163" t="s">
        <v>761</v>
      </c>
    </row>
    <row r="164" spans="1:29" x14ac:dyDescent="0.2">
      <c r="A164">
        <v>4019</v>
      </c>
      <c r="B164" t="s">
        <v>31</v>
      </c>
      <c r="C164" t="s">
        <v>294</v>
      </c>
      <c r="D164" t="s">
        <v>745</v>
      </c>
      <c r="E164" t="s">
        <v>34</v>
      </c>
      <c r="F164" t="s">
        <v>762</v>
      </c>
      <c r="G164" t="s">
        <v>680</v>
      </c>
      <c r="H164" t="s">
        <v>681</v>
      </c>
      <c r="I164" t="s">
        <v>747</v>
      </c>
      <c r="J164" t="s">
        <v>763</v>
      </c>
      <c r="K164" t="s">
        <v>759</v>
      </c>
      <c r="L164" t="s">
        <v>754</v>
      </c>
      <c r="M164" t="s">
        <v>42</v>
      </c>
      <c r="N164">
        <v>64801</v>
      </c>
      <c r="O164" t="s">
        <v>764</v>
      </c>
      <c r="P164">
        <v>37.094787005651298</v>
      </c>
      <c r="Q164">
        <v>-94.528397473064302</v>
      </c>
      <c r="U164" t="s">
        <v>752</v>
      </c>
      <c r="V164" t="s">
        <v>747</v>
      </c>
      <c r="W164" t="s">
        <v>753</v>
      </c>
      <c r="X164" t="s">
        <v>754</v>
      </c>
      <c r="Y164" t="s">
        <v>42</v>
      </c>
      <c r="Z164" t="s">
        <v>49</v>
      </c>
      <c r="AA164">
        <v>44415</v>
      </c>
      <c r="AB164" t="s">
        <v>747</v>
      </c>
      <c r="AC164" t="s">
        <v>765</v>
      </c>
    </row>
    <row r="165" spans="1:29" x14ac:dyDescent="0.2">
      <c r="A165">
        <v>4020</v>
      </c>
      <c r="B165" t="s">
        <v>59</v>
      </c>
      <c r="C165" t="s">
        <v>294</v>
      </c>
      <c r="D165" t="s">
        <v>2153</v>
      </c>
      <c r="E165" t="s">
        <v>61</v>
      </c>
      <c r="F165" t="s">
        <v>2153</v>
      </c>
      <c r="G165" t="s">
        <v>680</v>
      </c>
      <c r="H165" t="s">
        <v>681</v>
      </c>
      <c r="I165" t="s">
        <v>2155</v>
      </c>
      <c r="J165" t="s">
        <v>2156</v>
      </c>
      <c r="K165" t="s">
        <v>2157</v>
      </c>
      <c r="L165" t="s">
        <v>496</v>
      </c>
      <c r="M165" t="s">
        <v>42</v>
      </c>
      <c r="N165">
        <v>16803</v>
      </c>
      <c r="O165" t="s">
        <v>2158</v>
      </c>
      <c r="P165">
        <v>40.778985731443299</v>
      </c>
      <c r="Q165">
        <v>-77.895136133007597</v>
      </c>
      <c r="R165">
        <v>12</v>
      </c>
      <c r="S165">
        <v>0</v>
      </c>
      <c r="T165" t="s">
        <v>658</v>
      </c>
      <c r="U165" t="s">
        <v>2153</v>
      </c>
      <c r="V165" t="s">
        <v>2155</v>
      </c>
      <c r="W165" t="s">
        <v>2157</v>
      </c>
      <c r="X165" t="s">
        <v>496</v>
      </c>
      <c r="Y165" t="s">
        <v>42</v>
      </c>
      <c r="Z165" t="s">
        <v>49</v>
      </c>
      <c r="AA165">
        <v>44888</v>
      </c>
      <c r="AB165" t="s">
        <v>2674</v>
      </c>
      <c r="AC165" t="s">
        <v>4285</v>
      </c>
    </row>
    <row r="166" spans="1:29" x14ac:dyDescent="0.2">
      <c r="A166">
        <v>4021</v>
      </c>
      <c r="B166" t="s">
        <v>31</v>
      </c>
      <c r="C166" t="s">
        <v>294</v>
      </c>
      <c r="D166" t="s">
        <v>766</v>
      </c>
      <c r="E166" t="s">
        <v>61</v>
      </c>
      <c r="F166" t="s">
        <v>767</v>
      </c>
      <c r="G166" t="s">
        <v>680</v>
      </c>
      <c r="H166" t="s">
        <v>681</v>
      </c>
      <c r="I166" t="s">
        <v>768</v>
      </c>
      <c r="J166" t="s">
        <v>769</v>
      </c>
      <c r="K166" t="s">
        <v>770</v>
      </c>
      <c r="L166" t="s">
        <v>334</v>
      </c>
      <c r="M166" t="s">
        <v>42</v>
      </c>
      <c r="N166" t="s">
        <v>771</v>
      </c>
      <c r="O166" t="s">
        <v>772</v>
      </c>
      <c r="P166">
        <v>41.904347405854502</v>
      </c>
      <c r="Q166">
        <v>-71.024498958320706</v>
      </c>
      <c r="R166">
        <v>120</v>
      </c>
      <c r="U166" t="s">
        <v>773</v>
      </c>
      <c r="V166" t="s">
        <v>774</v>
      </c>
      <c r="W166" t="s">
        <v>775</v>
      </c>
      <c r="X166" t="s">
        <v>741</v>
      </c>
      <c r="Y166" t="s">
        <v>42</v>
      </c>
      <c r="Z166" t="s">
        <v>49</v>
      </c>
      <c r="AA166">
        <v>44777</v>
      </c>
      <c r="AB166" t="s">
        <v>776</v>
      </c>
      <c r="AC166" t="s">
        <v>777</v>
      </c>
    </row>
    <row r="167" spans="1:29" x14ac:dyDescent="0.2">
      <c r="A167">
        <v>4022</v>
      </c>
      <c r="B167" t="s">
        <v>31</v>
      </c>
      <c r="C167" t="s">
        <v>294</v>
      </c>
      <c r="D167" t="s">
        <v>778</v>
      </c>
      <c r="E167" t="s">
        <v>61</v>
      </c>
      <c r="F167" t="s">
        <v>779</v>
      </c>
      <c r="G167" t="s">
        <v>671</v>
      </c>
      <c r="H167" t="s">
        <v>328</v>
      </c>
      <c r="I167" t="s">
        <v>780</v>
      </c>
      <c r="J167" t="s">
        <v>781</v>
      </c>
      <c r="K167" t="s">
        <v>779</v>
      </c>
      <c r="L167" t="s">
        <v>130</v>
      </c>
      <c r="M167" t="s">
        <v>66</v>
      </c>
      <c r="N167" t="s">
        <v>782</v>
      </c>
      <c r="O167" t="s">
        <v>783</v>
      </c>
      <c r="P167">
        <v>43.603811074216999</v>
      </c>
      <c r="Q167">
        <v>-79.737918358262206</v>
      </c>
      <c r="R167">
        <v>65</v>
      </c>
      <c r="U167" t="s">
        <v>778</v>
      </c>
      <c r="V167" t="s">
        <v>780</v>
      </c>
      <c r="W167" t="s">
        <v>779</v>
      </c>
      <c r="X167" t="s">
        <v>130</v>
      </c>
      <c r="Y167" t="s">
        <v>66</v>
      </c>
      <c r="Z167" t="s">
        <v>49</v>
      </c>
      <c r="AA167">
        <v>44777</v>
      </c>
      <c r="AB167" t="s">
        <v>784</v>
      </c>
      <c r="AC167" t="s">
        <v>785</v>
      </c>
    </row>
    <row r="168" spans="1:29" x14ac:dyDescent="0.2">
      <c r="A168">
        <v>4023</v>
      </c>
      <c r="B168" t="s">
        <v>113</v>
      </c>
      <c r="C168" t="s">
        <v>294</v>
      </c>
      <c r="D168" t="s">
        <v>778</v>
      </c>
      <c r="E168" t="s">
        <v>61</v>
      </c>
      <c r="F168" t="s">
        <v>4557</v>
      </c>
      <c r="G168" t="s">
        <v>680</v>
      </c>
      <c r="H168" t="s">
        <v>681</v>
      </c>
      <c r="I168" t="s">
        <v>780</v>
      </c>
      <c r="K168" t="s">
        <v>4557</v>
      </c>
      <c r="L168" t="s">
        <v>321</v>
      </c>
      <c r="M168" t="s">
        <v>4514</v>
      </c>
      <c r="P168">
        <v>42.101382314515703</v>
      </c>
      <c r="Q168">
        <v>-79.241098150721498</v>
      </c>
      <c r="R168">
        <v>250</v>
      </c>
      <c r="S168">
        <v>0</v>
      </c>
      <c r="T168" t="s">
        <v>658</v>
      </c>
      <c r="U168" t="s">
        <v>778</v>
      </c>
      <c r="V168" t="s">
        <v>780</v>
      </c>
      <c r="W168" t="s">
        <v>779</v>
      </c>
      <c r="X168" t="s">
        <v>130</v>
      </c>
      <c r="Y168" t="s">
        <v>66</v>
      </c>
      <c r="Z168" t="s">
        <v>49</v>
      </c>
      <c r="AA168">
        <v>45088</v>
      </c>
      <c r="AB168" t="s">
        <v>4558</v>
      </c>
      <c r="AC168" t="s">
        <v>4559</v>
      </c>
    </row>
    <row r="169" spans="1:29" x14ac:dyDescent="0.2">
      <c r="A169">
        <v>4024</v>
      </c>
      <c r="B169" t="s">
        <v>31</v>
      </c>
      <c r="C169" t="s">
        <v>294</v>
      </c>
      <c r="D169" t="s">
        <v>795</v>
      </c>
      <c r="E169" t="s">
        <v>34</v>
      </c>
      <c r="F169" t="s">
        <v>796</v>
      </c>
      <c r="G169" t="s">
        <v>671</v>
      </c>
      <c r="H169" t="s">
        <v>328</v>
      </c>
      <c r="I169" t="s">
        <v>797</v>
      </c>
      <c r="J169" t="s">
        <v>798</v>
      </c>
      <c r="K169" t="s">
        <v>799</v>
      </c>
      <c r="L169" t="s">
        <v>394</v>
      </c>
      <c r="M169" t="s">
        <v>42</v>
      </c>
      <c r="N169" t="s">
        <v>800</v>
      </c>
      <c r="O169" t="s">
        <v>801</v>
      </c>
      <c r="P169">
        <v>34.302284460282699</v>
      </c>
      <c r="Q169">
        <v>-118.461357446913</v>
      </c>
      <c r="U169" t="s">
        <v>797</v>
      </c>
      <c r="V169" t="s">
        <v>795</v>
      </c>
      <c r="W169" t="s">
        <v>802</v>
      </c>
      <c r="X169" t="s">
        <v>496</v>
      </c>
      <c r="Y169" t="s">
        <v>42</v>
      </c>
      <c r="Z169" t="s">
        <v>49</v>
      </c>
      <c r="AA169">
        <v>44429</v>
      </c>
      <c r="AB169" t="s">
        <v>803</v>
      </c>
    </row>
    <row r="170" spans="1:29" x14ac:dyDescent="0.2">
      <c r="A170">
        <v>4025</v>
      </c>
      <c r="B170" t="s">
        <v>59</v>
      </c>
      <c r="C170" t="s">
        <v>294</v>
      </c>
      <c r="D170" t="s">
        <v>2701</v>
      </c>
      <c r="E170" t="s">
        <v>34</v>
      </c>
      <c r="F170" t="s">
        <v>2702</v>
      </c>
      <c r="G170" t="s">
        <v>660</v>
      </c>
      <c r="H170" t="s">
        <v>4293</v>
      </c>
      <c r="I170" t="s">
        <v>2703</v>
      </c>
      <c r="J170" t="s">
        <v>2704</v>
      </c>
      <c r="K170" t="s">
        <v>964</v>
      </c>
      <c r="L170" t="s">
        <v>394</v>
      </c>
      <c r="M170" t="s">
        <v>42</v>
      </c>
      <c r="N170">
        <v>94538</v>
      </c>
      <c r="O170" t="s">
        <v>2705</v>
      </c>
      <c r="P170">
        <v>37.482105255957201</v>
      </c>
      <c r="Q170">
        <v>-121.944321289149</v>
      </c>
      <c r="R170">
        <v>215</v>
      </c>
      <c r="U170" t="s">
        <v>2701</v>
      </c>
      <c r="V170" t="s">
        <v>2703</v>
      </c>
      <c r="W170" t="s">
        <v>964</v>
      </c>
      <c r="X170" t="s">
        <v>394</v>
      </c>
      <c r="Y170" t="s">
        <v>42</v>
      </c>
      <c r="Z170" t="s">
        <v>49</v>
      </c>
      <c r="AA170">
        <v>44890</v>
      </c>
      <c r="AB170" t="s">
        <v>2706</v>
      </c>
      <c r="AC170" t="s">
        <v>2707</v>
      </c>
    </row>
    <row r="171" spans="1:29" x14ac:dyDescent="0.2">
      <c r="A171">
        <v>4026</v>
      </c>
      <c r="B171" t="s">
        <v>59</v>
      </c>
      <c r="C171" t="s">
        <v>294</v>
      </c>
      <c r="D171" t="s">
        <v>2708</v>
      </c>
      <c r="E171" t="s">
        <v>34</v>
      </c>
      <c r="F171" t="s">
        <v>787</v>
      </c>
      <c r="G171" t="s">
        <v>671</v>
      </c>
      <c r="H171" t="s">
        <v>328</v>
      </c>
      <c r="I171" t="s">
        <v>793</v>
      </c>
      <c r="J171" t="s">
        <v>789</v>
      </c>
      <c r="K171" t="s">
        <v>790</v>
      </c>
      <c r="L171" t="s">
        <v>628</v>
      </c>
      <c r="M171" t="s">
        <v>42</v>
      </c>
      <c r="N171">
        <v>46256</v>
      </c>
      <c r="O171" t="s">
        <v>791</v>
      </c>
      <c r="P171">
        <v>39.916858099796201</v>
      </c>
      <c r="Q171">
        <v>-86.034603047559699</v>
      </c>
      <c r="R171">
        <v>49</v>
      </c>
      <c r="S171">
        <v>1</v>
      </c>
      <c r="T171" t="s">
        <v>658</v>
      </c>
      <c r="U171" t="s">
        <v>792</v>
      </c>
      <c r="V171" t="s">
        <v>793</v>
      </c>
      <c r="W171" t="s">
        <v>790</v>
      </c>
      <c r="X171" t="s">
        <v>628</v>
      </c>
      <c r="Y171" t="s">
        <v>42</v>
      </c>
      <c r="Z171" t="s">
        <v>49</v>
      </c>
      <c r="AA171">
        <v>44890</v>
      </c>
      <c r="AB171" t="s">
        <v>4297</v>
      </c>
      <c r="AC171" t="s">
        <v>4296</v>
      </c>
    </row>
    <row r="172" spans="1:29" x14ac:dyDescent="0.2">
      <c r="A172">
        <v>4027</v>
      </c>
      <c r="B172" t="s">
        <v>192</v>
      </c>
      <c r="C172" t="s">
        <v>696</v>
      </c>
      <c r="D172" t="s">
        <v>804</v>
      </c>
      <c r="E172" t="s">
        <v>61</v>
      </c>
      <c r="F172" t="s">
        <v>1309</v>
      </c>
      <c r="G172" t="s">
        <v>680</v>
      </c>
      <c r="H172" t="s">
        <v>328</v>
      </c>
      <c r="I172" t="s">
        <v>806</v>
      </c>
      <c r="J172" t="s">
        <v>807</v>
      </c>
      <c r="K172" t="s">
        <v>808</v>
      </c>
      <c r="L172" t="s">
        <v>702</v>
      </c>
      <c r="M172" t="s">
        <v>42</v>
      </c>
      <c r="N172">
        <v>42101</v>
      </c>
      <c r="O172" t="s">
        <v>809</v>
      </c>
      <c r="P172">
        <v>37.04</v>
      </c>
      <c r="Q172">
        <v>-86.3</v>
      </c>
      <c r="R172">
        <v>2000</v>
      </c>
      <c r="S172">
        <v>30</v>
      </c>
      <c r="T172" t="s">
        <v>658</v>
      </c>
      <c r="U172" t="s">
        <v>805</v>
      </c>
      <c r="V172" t="s">
        <v>810</v>
      </c>
      <c r="W172" t="s">
        <v>811</v>
      </c>
      <c r="X172" t="s">
        <v>812</v>
      </c>
      <c r="Y172" t="s">
        <v>356</v>
      </c>
      <c r="Z172" t="s">
        <v>49</v>
      </c>
      <c r="AA172">
        <v>45096</v>
      </c>
      <c r="AB172" t="s">
        <v>4982</v>
      </c>
      <c r="AC172" t="s">
        <v>4981</v>
      </c>
    </row>
    <row r="173" spans="1:29" x14ac:dyDescent="0.2">
      <c r="A173">
        <v>4028</v>
      </c>
      <c r="B173" t="s">
        <v>31</v>
      </c>
      <c r="C173" t="s">
        <v>294</v>
      </c>
      <c r="D173" t="s">
        <v>804</v>
      </c>
      <c r="E173" t="s">
        <v>61</v>
      </c>
      <c r="F173" t="s">
        <v>813</v>
      </c>
      <c r="G173" t="s">
        <v>660</v>
      </c>
      <c r="H173" t="s">
        <v>328</v>
      </c>
      <c r="I173" t="s">
        <v>814</v>
      </c>
      <c r="J173" t="s">
        <v>815</v>
      </c>
      <c r="K173" t="s">
        <v>816</v>
      </c>
      <c r="L173" t="s">
        <v>712</v>
      </c>
      <c r="M173" t="s">
        <v>42</v>
      </c>
      <c r="N173">
        <v>37167</v>
      </c>
      <c r="O173" t="s">
        <v>817</v>
      </c>
      <c r="P173">
        <v>35.960161911556398</v>
      </c>
      <c r="Q173">
        <v>-86.483048188817307</v>
      </c>
      <c r="R173">
        <v>350</v>
      </c>
      <c r="S173">
        <v>6</v>
      </c>
      <c r="T173" t="s">
        <v>658</v>
      </c>
      <c r="U173" t="s">
        <v>818</v>
      </c>
      <c r="V173" t="s">
        <v>810</v>
      </c>
      <c r="W173" t="s">
        <v>811</v>
      </c>
      <c r="X173" t="s">
        <v>812</v>
      </c>
      <c r="Y173" t="s">
        <v>356</v>
      </c>
      <c r="Z173" t="s">
        <v>49</v>
      </c>
      <c r="AA173">
        <v>44890</v>
      </c>
      <c r="AB173" t="s">
        <v>4306</v>
      </c>
      <c r="AC173" t="s">
        <v>819</v>
      </c>
    </row>
    <row r="174" spans="1:29" x14ac:dyDescent="0.2">
      <c r="A174">
        <v>4029</v>
      </c>
      <c r="B174" t="s">
        <v>192</v>
      </c>
      <c r="C174" t="s">
        <v>294</v>
      </c>
      <c r="D174" t="s">
        <v>804</v>
      </c>
      <c r="E174" t="s">
        <v>61</v>
      </c>
      <c r="F174" t="s">
        <v>4560</v>
      </c>
      <c r="G174" t="s">
        <v>680</v>
      </c>
      <c r="H174" t="s">
        <v>681</v>
      </c>
      <c r="I174" t="s">
        <v>814</v>
      </c>
      <c r="J174" t="s">
        <v>4561</v>
      </c>
      <c r="K174" t="s">
        <v>4562</v>
      </c>
      <c r="L174" t="s">
        <v>1162</v>
      </c>
      <c r="M174" t="s">
        <v>4514</v>
      </c>
      <c r="N174" t="s">
        <v>117</v>
      </c>
      <c r="O174" t="s">
        <v>117</v>
      </c>
      <c r="P174">
        <v>34.195189633732397</v>
      </c>
      <c r="Q174">
        <v>-79.762674752288305</v>
      </c>
      <c r="R174">
        <v>1170</v>
      </c>
      <c r="S174">
        <v>30</v>
      </c>
      <c r="T174" t="s">
        <v>658</v>
      </c>
      <c r="U174" t="s">
        <v>818</v>
      </c>
      <c r="V174" t="s">
        <v>810</v>
      </c>
      <c r="W174" t="s">
        <v>811</v>
      </c>
      <c r="X174" t="s">
        <v>812</v>
      </c>
      <c r="Y174" t="s">
        <v>356</v>
      </c>
      <c r="Z174" t="s">
        <v>49</v>
      </c>
      <c r="AA174">
        <v>45088</v>
      </c>
      <c r="AB174" t="s">
        <v>4984</v>
      </c>
      <c r="AC174" t="s">
        <v>4985</v>
      </c>
    </row>
    <row r="175" spans="1:29" x14ac:dyDescent="0.2">
      <c r="A175">
        <v>4030</v>
      </c>
      <c r="B175" t="s">
        <v>113</v>
      </c>
      <c r="C175" t="s">
        <v>294</v>
      </c>
      <c r="D175" t="s">
        <v>1383</v>
      </c>
      <c r="E175" t="s">
        <v>34</v>
      </c>
      <c r="F175" t="s">
        <v>5015</v>
      </c>
      <c r="G175" t="s">
        <v>680</v>
      </c>
      <c r="H175" t="s">
        <v>650</v>
      </c>
      <c r="I175" t="s">
        <v>5011</v>
      </c>
      <c r="K175" t="s">
        <v>5012</v>
      </c>
      <c r="L175" t="s">
        <v>127</v>
      </c>
      <c r="M175" t="s">
        <v>42</v>
      </c>
      <c r="P175">
        <v>42.280462271338401</v>
      </c>
      <c r="Q175">
        <v>-84.959887720388096</v>
      </c>
      <c r="R175">
        <v>2500</v>
      </c>
      <c r="S175">
        <v>35</v>
      </c>
      <c r="T175" t="s">
        <v>658</v>
      </c>
      <c r="U175" t="s">
        <v>1383</v>
      </c>
      <c r="V175" t="s">
        <v>5011</v>
      </c>
      <c r="W175" t="s">
        <v>1400</v>
      </c>
      <c r="X175" t="s">
        <v>127</v>
      </c>
      <c r="Y175" t="s">
        <v>42</v>
      </c>
      <c r="Z175" t="s">
        <v>49</v>
      </c>
      <c r="AA175">
        <v>45096</v>
      </c>
      <c r="AB175" t="s">
        <v>5013</v>
      </c>
      <c r="AC175" t="s">
        <v>5014</v>
      </c>
    </row>
    <row r="176" spans="1:29" x14ac:dyDescent="0.2">
      <c r="A176">
        <v>4031</v>
      </c>
      <c r="B176" t="s">
        <v>31</v>
      </c>
      <c r="C176" t="s">
        <v>294</v>
      </c>
      <c r="D176" t="s">
        <v>820</v>
      </c>
      <c r="E176" t="s">
        <v>34</v>
      </c>
      <c r="F176" t="s">
        <v>820</v>
      </c>
      <c r="G176" t="s">
        <v>680</v>
      </c>
      <c r="H176" t="s">
        <v>681</v>
      </c>
      <c r="I176" t="s">
        <v>821</v>
      </c>
      <c r="J176" t="s">
        <v>822</v>
      </c>
      <c r="K176" t="s">
        <v>823</v>
      </c>
      <c r="L176" t="s">
        <v>286</v>
      </c>
      <c r="M176" t="s">
        <v>42</v>
      </c>
      <c r="N176">
        <v>80241</v>
      </c>
      <c r="O176" t="s">
        <v>824</v>
      </c>
      <c r="P176">
        <v>39.920424677799602</v>
      </c>
      <c r="Q176">
        <v>-104.98311545595</v>
      </c>
      <c r="R176">
        <v>50</v>
      </c>
      <c r="U176" t="s">
        <v>820</v>
      </c>
      <c r="V176" t="s">
        <v>821</v>
      </c>
      <c r="W176" t="s">
        <v>823</v>
      </c>
      <c r="X176" t="s">
        <v>286</v>
      </c>
      <c r="Y176" t="s">
        <v>42</v>
      </c>
      <c r="Z176" t="s">
        <v>49</v>
      </c>
      <c r="AA176">
        <v>44780</v>
      </c>
      <c r="AB176" t="s">
        <v>825</v>
      </c>
    </row>
    <row r="177" spans="1:29" x14ac:dyDescent="0.2">
      <c r="A177">
        <v>4032</v>
      </c>
      <c r="B177" t="s">
        <v>113</v>
      </c>
      <c r="C177" t="s">
        <v>294</v>
      </c>
      <c r="D177" t="s">
        <v>4565</v>
      </c>
      <c r="E177" t="s">
        <v>61</v>
      </c>
      <c r="F177" t="s">
        <v>4566</v>
      </c>
      <c r="G177" t="s">
        <v>680</v>
      </c>
      <c r="H177" t="s">
        <v>4567</v>
      </c>
      <c r="I177" t="s">
        <v>4569</v>
      </c>
      <c r="J177" t="s">
        <v>4568</v>
      </c>
      <c r="L177" t="s">
        <v>918</v>
      </c>
      <c r="M177" t="s">
        <v>4514</v>
      </c>
      <c r="P177">
        <v>34.2673932940044</v>
      </c>
      <c r="Q177">
        <v>-79.760065192782093</v>
      </c>
      <c r="R177">
        <v>720</v>
      </c>
      <c r="S177">
        <v>34</v>
      </c>
      <c r="T177" t="s">
        <v>658</v>
      </c>
      <c r="U177" t="s">
        <v>4565</v>
      </c>
      <c r="V177" t="s">
        <v>4569</v>
      </c>
      <c r="W177" t="s">
        <v>4571</v>
      </c>
      <c r="X177" t="s">
        <v>4571</v>
      </c>
      <c r="Y177" t="s">
        <v>3051</v>
      </c>
      <c r="Z177" t="s">
        <v>49</v>
      </c>
      <c r="AA177">
        <v>45088</v>
      </c>
      <c r="AB177" t="s">
        <v>4570</v>
      </c>
      <c r="AC177" t="s">
        <v>4572</v>
      </c>
    </row>
    <row r="178" spans="1:29" x14ac:dyDescent="0.2">
      <c r="A178">
        <v>4033</v>
      </c>
      <c r="B178" t="s">
        <v>113</v>
      </c>
      <c r="C178" t="s">
        <v>294</v>
      </c>
      <c r="D178" t="s">
        <v>5016</v>
      </c>
      <c r="E178" t="s">
        <v>34</v>
      </c>
      <c r="F178" t="s">
        <v>5028</v>
      </c>
      <c r="G178" t="s">
        <v>5017</v>
      </c>
      <c r="H178" t="s">
        <v>5018</v>
      </c>
      <c r="I178" t="s">
        <v>5025</v>
      </c>
      <c r="K178" t="s">
        <v>5019</v>
      </c>
      <c r="L178" t="s">
        <v>628</v>
      </c>
      <c r="M178" t="s">
        <v>42</v>
      </c>
      <c r="P178">
        <v>41.7067108249136</v>
      </c>
      <c r="Q178">
        <v>-86.498274978759</v>
      </c>
      <c r="R178">
        <v>1700</v>
      </c>
      <c r="S178">
        <v>30</v>
      </c>
      <c r="T178" t="s">
        <v>658</v>
      </c>
      <c r="U178" t="s">
        <v>5020</v>
      </c>
      <c r="V178" t="s">
        <v>5025</v>
      </c>
      <c r="W178" t="s">
        <v>5024</v>
      </c>
      <c r="X178" t="s">
        <v>5023</v>
      </c>
      <c r="Y178" t="s">
        <v>4808</v>
      </c>
      <c r="Z178" t="s">
        <v>49</v>
      </c>
      <c r="AA178">
        <v>45096</v>
      </c>
      <c r="AB178" t="s">
        <v>5027</v>
      </c>
      <c r="AC178" t="s">
        <v>5026</v>
      </c>
    </row>
    <row r="179" spans="1:29" x14ac:dyDescent="0.2">
      <c r="A179">
        <v>4034</v>
      </c>
      <c r="B179" t="s">
        <v>192</v>
      </c>
      <c r="C179" t="s">
        <v>294</v>
      </c>
      <c r="D179" t="s">
        <v>826</v>
      </c>
      <c r="E179" t="s">
        <v>34</v>
      </c>
      <c r="F179" t="s">
        <v>4592</v>
      </c>
      <c r="G179" t="s">
        <v>660</v>
      </c>
      <c r="H179" t="s">
        <v>681</v>
      </c>
      <c r="I179" t="s">
        <v>4594</v>
      </c>
      <c r="J179" t="s">
        <v>4595</v>
      </c>
      <c r="K179" t="s">
        <v>4593</v>
      </c>
      <c r="L179" t="s">
        <v>341</v>
      </c>
      <c r="M179" t="s">
        <v>4514</v>
      </c>
      <c r="N179">
        <v>43128</v>
      </c>
      <c r="O179" t="s">
        <v>117</v>
      </c>
      <c r="P179">
        <v>39.630107135506499</v>
      </c>
      <c r="Q179">
        <v>-83.565148093683803</v>
      </c>
      <c r="R179">
        <v>2200</v>
      </c>
      <c r="S179">
        <v>40</v>
      </c>
      <c r="T179" t="s">
        <v>658</v>
      </c>
      <c r="U179" t="s">
        <v>828</v>
      </c>
      <c r="V179" t="s">
        <v>829</v>
      </c>
      <c r="W179" t="s">
        <v>830</v>
      </c>
      <c r="X179" t="s">
        <v>831</v>
      </c>
      <c r="Y179" t="s">
        <v>832</v>
      </c>
      <c r="Z179" t="s">
        <v>49</v>
      </c>
      <c r="AA179">
        <v>45088</v>
      </c>
      <c r="AB179" t="s">
        <v>4597</v>
      </c>
      <c r="AC179" t="s">
        <v>4596</v>
      </c>
    </row>
    <row r="180" spans="1:29" x14ac:dyDescent="0.2">
      <c r="A180">
        <v>4035</v>
      </c>
      <c r="B180" t="s">
        <v>113</v>
      </c>
      <c r="C180" t="s">
        <v>294</v>
      </c>
      <c r="D180" t="s">
        <v>5001</v>
      </c>
      <c r="E180" t="s">
        <v>34</v>
      </c>
      <c r="F180" t="s">
        <v>5007</v>
      </c>
      <c r="G180" t="s">
        <v>680</v>
      </c>
      <c r="H180" t="s">
        <v>681</v>
      </c>
      <c r="I180" t="s">
        <v>5008</v>
      </c>
      <c r="J180" t="s">
        <v>5010</v>
      </c>
      <c r="L180" t="s">
        <v>918</v>
      </c>
      <c r="M180" t="s">
        <v>42</v>
      </c>
      <c r="P180">
        <v>32.170062625405599</v>
      </c>
      <c r="Q180">
        <v>-81.455761492072099</v>
      </c>
      <c r="S180">
        <v>30</v>
      </c>
      <c r="T180" t="s">
        <v>658</v>
      </c>
      <c r="U180" t="s">
        <v>5002</v>
      </c>
      <c r="V180" t="s">
        <v>5003</v>
      </c>
      <c r="W180" t="s">
        <v>5004</v>
      </c>
      <c r="X180" t="s">
        <v>5005</v>
      </c>
      <c r="Y180" t="s">
        <v>4581</v>
      </c>
      <c r="Z180" t="s">
        <v>49</v>
      </c>
      <c r="AA180">
        <v>45088</v>
      </c>
      <c r="AB180" t="s">
        <v>5006</v>
      </c>
      <c r="AC180" t="s">
        <v>5009</v>
      </c>
    </row>
    <row r="181" spans="1:29" x14ac:dyDescent="0.2">
      <c r="A181">
        <v>4036</v>
      </c>
      <c r="B181" t="s">
        <v>113</v>
      </c>
      <c r="C181" t="s">
        <v>294</v>
      </c>
      <c r="D181" t="s">
        <v>4574</v>
      </c>
      <c r="E181" t="s">
        <v>61</v>
      </c>
      <c r="F181" t="s">
        <v>4573</v>
      </c>
      <c r="G181" t="s">
        <v>660</v>
      </c>
      <c r="H181" t="s">
        <v>681</v>
      </c>
      <c r="I181" t="s">
        <v>4583</v>
      </c>
      <c r="J181" t="s">
        <v>4576</v>
      </c>
      <c r="K181" t="s">
        <v>117</v>
      </c>
      <c r="L181" t="s">
        <v>918</v>
      </c>
      <c r="M181" t="s">
        <v>4514</v>
      </c>
      <c r="N181" t="s">
        <v>117</v>
      </c>
      <c r="O181" t="s">
        <v>117</v>
      </c>
      <c r="P181">
        <v>34.2664660058321</v>
      </c>
      <c r="Q181">
        <v>-84.8155940253084</v>
      </c>
      <c r="R181">
        <v>3500</v>
      </c>
      <c r="S181">
        <v>35</v>
      </c>
      <c r="T181" t="s">
        <v>658</v>
      </c>
      <c r="U181" t="s">
        <v>4577</v>
      </c>
      <c r="V181" t="s">
        <v>4582</v>
      </c>
      <c r="W181" t="s">
        <v>4579</v>
      </c>
      <c r="X181" t="s">
        <v>4580</v>
      </c>
      <c r="Y181" t="s">
        <v>4581</v>
      </c>
      <c r="Z181" t="s">
        <v>49</v>
      </c>
      <c r="AA181">
        <v>45088</v>
      </c>
      <c r="AB181" t="s">
        <v>4578</v>
      </c>
      <c r="AC181" t="s">
        <v>4575</v>
      </c>
    </row>
    <row r="182" spans="1:29" x14ac:dyDescent="0.2">
      <c r="A182">
        <v>4037</v>
      </c>
      <c r="B182" t="s">
        <v>31</v>
      </c>
      <c r="C182" t="s">
        <v>294</v>
      </c>
      <c r="D182" t="s">
        <v>5065</v>
      </c>
      <c r="E182" t="s">
        <v>61</v>
      </c>
      <c r="F182" t="s">
        <v>834</v>
      </c>
      <c r="G182" t="s">
        <v>680</v>
      </c>
      <c r="H182" t="s">
        <v>681</v>
      </c>
      <c r="I182" t="s">
        <v>835</v>
      </c>
      <c r="J182" t="s">
        <v>836</v>
      </c>
      <c r="K182" t="s">
        <v>837</v>
      </c>
      <c r="L182" t="s">
        <v>321</v>
      </c>
      <c r="M182" t="s">
        <v>42</v>
      </c>
      <c r="N182">
        <v>13760</v>
      </c>
      <c r="O182" t="s">
        <v>838</v>
      </c>
      <c r="P182">
        <v>42.104971638309401</v>
      </c>
      <c r="Q182">
        <v>-76.044493930507997</v>
      </c>
      <c r="R182">
        <v>100</v>
      </c>
      <c r="S182">
        <v>1</v>
      </c>
      <c r="T182" t="s">
        <v>658</v>
      </c>
      <c r="U182" t="s">
        <v>839</v>
      </c>
      <c r="V182" t="s">
        <v>840</v>
      </c>
      <c r="W182" t="s">
        <v>456</v>
      </c>
      <c r="X182" t="s">
        <v>215</v>
      </c>
      <c r="Y182" t="s">
        <v>121</v>
      </c>
      <c r="Z182" t="s">
        <v>49</v>
      </c>
      <c r="AA182">
        <v>45088</v>
      </c>
      <c r="AB182" t="s">
        <v>841</v>
      </c>
      <c r="AC182" t="s">
        <v>842</v>
      </c>
    </row>
    <row r="183" spans="1:29" x14ac:dyDescent="0.2">
      <c r="A183">
        <v>4038</v>
      </c>
      <c r="B183" t="s">
        <v>192</v>
      </c>
      <c r="C183" t="s">
        <v>294</v>
      </c>
      <c r="D183" t="s">
        <v>5065</v>
      </c>
      <c r="E183" t="s">
        <v>61</v>
      </c>
      <c r="F183" t="s">
        <v>843</v>
      </c>
      <c r="G183" t="s">
        <v>680</v>
      </c>
      <c r="H183" t="s">
        <v>681</v>
      </c>
      <c r="I183" t="s">
        <v>835</v>
      </c>
      <c r="J183" t="s">
        <v>836</v>
      </c>
      <c r="K183" t="s">
        <v>837</v>
      </c>
      <c r="L183" t="s">
        <v>321</v>
      </c>
      <c r="M183" t="s">
        <v>42</v>
      </c>
      <c r="N183">
        <v>13760</v>
      </c>
      <c r="O183" t="s">
        <v>838</v>
      </c>
      <c r="P183">
        <v>42.104971638309401</v>
      </c>
      <c r="Q183">
        <v>-76.044493930507997</v>
      </c>
      <c r="R183">
        <v>1600</v>
      </c>
      <c r="S183">
        <v>29</v>
      </c>
      <c r="T183" t="s">
        <v>658</v>
      </c>
      <c r="U183" t="s">
        <v>839</v>
      </c>
      <c r="V183" t="s">
        <v>840</v>
      </c>
      <c r="W183" t="s">
        <v>456</v>
      </c>
      <c r="X183" t="s">
        <v>215</v>
      </c>
      <c r="Y183" t="s">
        <v>121</v>
      </c>
      <c r="Z183" t="s">
        <v>49</v>
      </c>
      <c r="AA183">
        <v>45088</v>
      </c>
      <c r="AB183" t="s">
        <v>844</v>
      </c>
      <c r="AC183" t="s">
        <v>845</v>
      </c>
    </row>
    <row r="184" spans="1:29" x14ac:dyDescent="0.2">
      <c r="A184">
        <v>4039</v>
      </c>
      <c r="B184" t="s">
        <v>113</v>
      </c>
      <c r="C184" t="s">
        <v>294</v>
      </c>
      <c r="D184" t="s">
        <v>5065</v>
      </c>
      <c r="E184" t="s">
        <v>61</v>
      </c>
      <c r="F184" t="s">
        <v>843</v>
      </c>
      <c r="G184" t="s">
        <v>680</v>
      </c>
      <c r="H184" t="s">
        <v>681</v>
      </c>
      <c r="I184" t="s">
        <v>835</v>
      </c>
      <c r="J184" t="s">
        <v>836</v>
      </c>
      <c r="K184" t="s">
        <v>837</v>
      </c>
      <c r="L184" t="s">
        <v>321</v>
      </c>
      <c r="M184" t="s">
        <v>42</v>
      </c>
      <c r="N184">
        <v>13760</v>
      </c>
      <c r="O184" t="s">
        <v>838</v>
      </c>
      <c r="P184">
        <v>42.104971638309401</v>
      </c>
      <c r="Q184">
        <v>-76.044493930507997</v>
      </c>
      <c r="R184">
        <v>800</v>
      </c>
      <c r="S184">
        <v>8</v>
      </c>
      <c r="T184" t="s">
        <v>658</v>
      </c>
      <c r="U184" t="s">
        <v>839</v>
      </c>
      <c r="V184" t="s">
        <v>840</v>
      </c>
      <c r="W184" t="s">
        <v>456</v>
      </c>
      <c r="X184" t="s">
        <v>215</v>
      </c>
      <c r="Y184" t="s">
        <v>121</v>
      </c>
      <c r="Z184" t="s">
        <v>49</v>
      </c>
      <c r="AA184">
        <v>45088</v>
      </c>
      <c r="AB184" t="s">
        <v>4584</v>
      </c>
      <c r="AC184" t="s">
        <v>845</v>
      </c>
    </row>
    <row r="185" spans="1:29" x14ac:dyDescent="0.2">
      <c r="A185">
        <v>4040</v>
      </c>
      <c r="B185" t="s">
        <v>59</v>
      </c>
      <c r="C185" t="s">
        <v>294</v>
      </c>
      <c r="D185" t="s">
        <v>2791</v>
      </c>
      <c r="E185" t="s">
        <v>61</v>
      </c>
      <c r="F185" t="s">
        <v>2791</v>
      </c>
      <c r="G185" t="s">
        <v>680</v>
      </c>
      <c r="H185" t="s">
        <v>4302</v>
      </c>
      <c r="I185" t="s">
        <v>2792</v>
      </c>
      <c r="J185" t="s">
        <v>2793</v>
      </c>
      <c r="K185" t="s">
        <v>2527</v>
      </c>
      <c r="L185" t="s">
        <v>1498</v>
      </c>
      <c r="M185" t="s">
        <v>42</v>
      </c>
      <c r="N185">
        <v>20740</v>
      </c>
      <c r="O185" t="s">
        <v>2794</v>
      </c>
      <c r="P185">
        <v>38.979861145704</v>
      </c>
      <c r="Q185">
        <v>-76.925657899884996</v>
      </c>
      <c r="R185">
        <v>43</v>
      </c>
      <c r="S185">
        <v>0</v>
      </c>
      <c r="T185" t="s">
        <v>658</v>
      </c>
      <c r="U185" t="s">
        <v>2791</v>
      </c>
      <c r="V185" t="s">
        <v>2792</v>
      </c>
      <c r="W185" t="s">
        <v>4303</v>
      </c>
      <c r="X185" t="s">
        <v>1498</v>
      </c>
      <c r="Y185" t="s">
        <v>42</v>
      </c>
      <c r="Z185" t="s">
        <v>49</v>
      </c>
      <c r="AA185">
        <v>45088</v>
      </c>
      <c r="AB185" t="s">
        <v>4585</v>
      </c>
      <c r="AC185" t="s">
        <v>4301</v>
      </c>
    </row>
    <row r="186" spans="1:29" x14ac:dyDescent="0.2">
      <c r="A186">
        <v>4041</v>
      </c>
      <c r="B186" t="s">
        <v>59</v>
      </c>
      <c r="C186" t="s">
        <v>294</v>
      </c>
      <c r="D186" t="s">
        <v>4318</v>
      </c>
      <c r="E186" t="s">
        <v>61</v>
      </c>
      <c r="F186" t="s">
        <v>4318</v>
      </c>
      <c r="G186" t="s">
        <v>660</v>
      </c>
      <c r="H186" t="s">
        <v>4319</v>
      </c>
      <c r="I186" t="s">
        <v>4320</v>
      </c>
      <c r="J186" t="s">
        <v>3112</v>
      </c>
      <c r="K186" t="s">
        <v>964</v>
      </c>
      <c r="L186" t="s">
        <v>394</v>
      </c>
      <c r="M186" t="s">
        <v>42</v>
      </c>
      <c r="N186">
        <v>94538</v>
      </c>
      <c r="O186" t="s">
        <v>3113</v>
      </c>
      <c r="P186">
        <v>37.473522257191703</v>
      </c>
      <c r="Q186">
        <v>-121.93735917195499</v>
      </c>
      <c r="R186">
        <v>18</v>
      </c>
      <c r="U186" t="s">
        <v>4318</v>
      </c>
      <c r="V186" t="s">
        <v>4320</v>
      </c>
      <c r="W186" t="s">
        <v>964</v>
      </c>
      <c r="X186" t="s">
        <v>394</v>
      </c>
      <c r="Y186" t="s">
        <v>42</v>
      </c>
      <c r="Z186" t="s">
        <v>49</v>
      </c>
      <c r="AA186">
        <v>44890</v>
      </c>
      <c r="AB186" t="s">
        <v>4321</v>
      </c>
      <c r="AC186" t="s">
        <v>4322</v>
      </c>
    </row>
    <row r="187" spans="1:29" x14ac:dyDescent="0.2">
      <c r="A187">
        <v>4042</v>
      </c>
      <c r="B187" t="s">
        <v>113</v>
      </c>
      <c r="C187" t="s">
        <v>294</v>
      </c>
      <c r="D187" t="s">
        <v>846</v>
      </c>
      <c r="E187" t="s">
        <v>61</v>
      </c>
      <c r="F187" t="s">
        <v>846</v>
      </c>
      <c r="G187" t="s">
        <v>680</v>
      </c>
      <c r="H187" t="s">
        <v>328</v>
      </c>
      <c r="I187" t="s">
        <v>847</v>
      </c>
      <c r="J187" t="s">
        <v>848</v>
      </c>
      <c r="K187" t="s">
        <v>849</v>
      </c>
      <c r="L187" t="s">
        <v>850</v>
      </c>
      <c r="M187" t="s">
        <v>42</v>
      </c>
      <c r="N187">
        <v>85326</v>
      </c>
      <c r="O187" t="s">
        <v>851</v>
      </c>
      <c r="P187">
        <v>33.375249605238899</v>
      </c>
      <c r="Q187">
        <v>-112.62219117672799</v>
      </c>
      <c r="R187">
        <v>3000</v>
      </c>
      <c r="S187">
        <v>12</v>
      </c>
      <c r="T187" t="s">
        <v>658</v>
      </c>
      <c r="U187" t="s">
        <v>846</v>
      </c>
      <c r="V187" t="s">
        <v>847</v>
      </c>
      <c r="W187" t="s">
        <v>852</v>
      </c>
      <c r="X187" t="s">
        <v>1</v>
      </c>
      <c r="Y187" t="s">
        <v>42</v>
      </c>
      <c r="Z187" t="s">
        <v>49</v>
      </c>
      <c r="AA187">
        <v>44780</v>
      </c>
      <c r="AB187" t="s">
        <v>853</v>
      </c>
      <c r="AC187" t="s">
        <v>854</v>
      </c>
    </row>
    <row r="188" spans="1:29" x14ac:dyDescent="0.2">
      <c r="A188">
        <v>4043</v>
      </c>
      <c r="B188" t="s">
        <v>113</v>
      </c>
      <c r="C188" t="s">
        <v>294</v>
      </c>
      <c r="D188" t="s">
        <v>4591</v>
      </c>
      <c r="E188" t="s">
        <v>34</v>
      </c>
      <c r="F188" t="s">
        <v>4589</v>
      </c>
      <c r="G188" t="s">
        <v>857</v>
      </c>
      <c r="H188" t="s">
        <v>328</v>
      </c>
      <c r="I188" t="s">
        <v>858</v>
      </c>
      <c r="J188" t="s">
        <v>859</v>
      </c>
      <c r="K188" t="s">
        <v>860</v>
      </c>
      <c r="L188" t="s">
        <v>850</v>
      </c>
      <c r="M188" t="s">
        <v>42</v>
      </c>
      <c r="N188">
        <v>85142</v>
      </c>
      <c r="O188" t="s">
        <v>861</v>
      </c>
      <c r="P188">
        <v>33.25</v>
      </c>
      <c r="Q188">
        <v>-111.63</v>
      </c>
      <c r="R188">
        <v>2000</v>
      </c>
      <c r="S188">
        <v>27</v>
      </c>
      <c r="T188" t="s">
        <v>658</v>
      </c>
      <c r="U188" t="s">
        <v>862</v>
      </c>
      <c r="V188" t="s">
        <v>863</v>
      </c>
      <c r="W188" t="s">
        <v>706</v>
      </c>
      <c r="X188" t="s">
        <v>831</v>
      </c>
      <c r="Y188" t="s">
        <v>377</v>
      </c>
      <c r="Z188" t="s">
        <v>49</v>
      </c>
      <c r="AA188">
        <v>45088</v>
      </c>
      <c r="AB188" t="s">
        <v>4588</v>
      </c>
      <c r="AC188" t="s">
        <v>4999</v>
      </c>
    </row>
    <row r="189" spans="1:29" x14ac:dyDescent="0.2">
      <c r="A189">
        <v>4044</v>
      </c>
      <c r="B189" t="s">
        <v>113</v>
      </c>
      <c r="C189" t="s">
        <v>294</v>
      </c>
      <c r="D189" t="s">
        <v>4591</v>
      </c>
      <c r="E189" t="s">
        <v>34</v>
      </c>
      <c r="F189" t="s">
        <v>4590</v>
      </c>
      <c r="G189" t="s">
        <v>660</v>
      </c>
      <c r="H189" t="s">
        <v>650</v>
      </c>
      <c r="I189" t="s">
        <v>858</v>
      </c>
      <c r="J189" t="s">
        <v>859</v>
      </c>
      <c r="K189" t="s">
        <v>860</v>
      </c>
      <c r="L189" t="s">
        <v>850</v>
      </c>
      <c r="M189" t="s">
        <v>42</v>
      </c>
      <c r="N189">
        <v>85142</v>
      </c>
      <c r="O189" t="s">
        <v>861</v>
      </c>
      <c r="P189">
        <v>33.25</v>
      </c>
      <c r="Q189">
        <v>-111.63</v>
      </c>
      <c r="R189">
        <v>2000</v>
      </c>
      <c r="S189">
        <v>16</v>
      </c>
      <c r="T189" t="s">
        <v>658</v>
      </c>
      <c r="U189" t="s">
        <v>862</v>
      </c>
      <c r="V189" t="s">
        <v>863</v>
      </c>
      <c r="W189" t="s">
        <v>706</v>
      </c>
      <c r="X189" t="s">
        <v>831</v>
      </c>
      <c r="Y189" t="s">
        <v>377</v>
      </c>
      <c r="Z189" t="s">
        <v>49</v>
      </c>
      <c r="AA189">
        <v>45088</v>
      </c>
      <c r="AB189" t="s">
        <v>4588</v>
      </c>
      <c r="AC189" t="s">
        <v>5000</v>
      </c>
    </row>
    <row r="190" spans="1:29" x14ac:dyDescent="0.2">
      <c r="A190">
        <v>4045</v>
      </c>
      <c r="B190" t="s">
        <v>31</v>
      </c>
      <c r="C190" t="s">
        <v>294</v>
      </c>
      <c r="D190" t="s">
        <v>864</v>
      </c>
      <c r="E190" t="s">
        <v>34</v>
      </c>
      <c r="F190" t="s">
        <v>4587</v>
      </c>
      <c r="G190" t="s">
        <v>660</v>
      </c>
      <c r="H190" t="s">
        <v>328</v>
      </c>
      <c r="I190" t="s">
        <v>866</v>
      </c>
      <c r="J190" t="s">
        <v>867</v>
      </c>
      <c r="K190" t="s">
        <v>727</v>
      </c>
      <c r="L190" t="s">
        <v>127</v>
      </c>
      <c r="M190" t="s">
        <v>42</v>
      </c>
      <c r="N190">
        <v>49423</v>
      </c>
      <c r="O190" t="s">
        <v>868</v>
      </c>
      <c r="P190">
        <v>42.755714621959697</v>
      </c>
      <c r="Q190">
        <v>-86.069521803511506</v>
      </c>
      <c r="R190">
        <v>1495</v>
      </c>
      <c r="S190">
        <v>5</v>
      </c>
      <c r="T190" t="s">
        <v>658</v>
      </c>
      <c r="U190" t="s">
        <v>855</v>
      </c>
      <c r="V190" t="s">
        <v>869</v>
      </c>
      <c r="W190" t="s">
        <v>706</v>
      </c>
      <c r="X190" t="s">
        <v>831</v>
      </c>
      <c r="Y190" t="s">
        <v>377</v>
      </c>
      <c r="Z190" t="s">
        <v>49</v>
      </c>
      <c r="AA190">
        <v>45088</v>
      </c>
      <c r="AB190" t="s">
        <v>5054</v>
      </c>
    </row>
    <row r="191" spans="1:29" x14ac:dyDescent="0.2">
      <c r="A191">
        <v>4046</v>
      </c>
      <c r="B191" t="s">
        <v>192</v>
      </c>
      <c r="C191" t="s">
        <v>294</v>
      </c>
      <c r="D191" t="s">
        <v>864</v>
      </c>
      <c r="E191" t="s">
        <v>34</v>
      </c>
      <c r="F191" t="s">
        <v>4587</v>
      </c>
      <c r="G191" t="s">
        <v>660</v>
      </c>
      <c r="H191" t="s">
        <v>328</v>
      </c>
      <c r="I191" t="s">
        <v>866</v>
      </c>
      <c r="J191" t="s">
        <v>867</v>
      </c>
      <c r="K191" t="s">
        <v>727</v>
      </c>
      <c r="L191" t="s">
        <v>127</v>
      </c>
      <c r="M191" t="s">
        <v>42</v>
      </c>
      <c r="N191">
        <v>49423</v>
      </c>
      <c r="O191" t="s">
        <v>868</v>
      </c>
      <c r="P191">
        <v>42.755714621959697</v>
      </c>
      <c r="Q191">
        <v>-86.069521803511506</v>
      </c>
      <c r="R191">
        <v>1200</v>
      </c>
      <c r="S191">
        <v>20</v>
      </c>
      <c r="T191" t="s">
        <v>658</v>
      </c>
      <c r="U191" t="s">
        <v>855</v>
      </c>
      <c r="V191" t="s">
        <v>869</v>
      </c>
      <c r="W191" t="s">
        <v>706</v>
      </c>
      <c r="X191" t="s">
        <v>831</v>
      </c>
      <c r="Y191" t="s">
        <v>377</v>
      </c>
      <c r="Z191" t="s">
        <v>49</v>
      </c>
      <c r="AA191">
        <v>45088</v>
      </c>
      <c r="AB191" t="s">
        <v>4227</v>
      </c>
      <c r="AC191" t="s">
        <v>871</v>
      </c>
    </row>
    <row r="192" spans="1:29" x14ac:dyDescent="0.2">
      <c r="A192">
        <v>4047</v>
      </c>
      <c r="B192" t="s">
        <v>59</v>
      </c>
      <c r="C192" t="s">
        <v>294</v>
      </c>
      <c r="D192" t="s">
        <v>4130</v>
      </c>
      <c r="E192" t="s">
        <v>34</v>
      </c>
      <c r="F192" t="s">
        <v>4130</v>
      </c>
      <c r="G192" t="s">
        <v>4131</v>
      </c>
      <c r="H192" t="s">
        <v>681</v>
      </c>
      <c r="I192" t="s">
        <v>4132</v>
      </c>
      <c r="J192" t="s">
        <v>4133</v>
      </c>
      <c r="K192" t="s">
        <v>4134</v>
      </c>
      <c r="L192" t="s">
        <v>394</v>
      </c>
      <c r="M192" t="s">
        <v>42</v>
      </c>
      <c r="N192">
        <v>95827</v>
      </c>
      <c r="O192" t="s">
        <v>4135</v>
      </c>
      <c r="P192">
        <v>38.571685427540302</v>
      </c>
      <c r="Q192">
        <v>-121.330717907926</v>
      </c>
      <c r="R192">
        <v>26</v>
      </c>
      <c r="U192" t="s">
        <v>4137</v>
      </c>
      <c r="V192" t="s">
        <v>4132</v>
      </c>
      <c r="W192" t="s">
        <v>4134</v>
      </c>
      <c r="X192" t="s">
        <v>394</v>
      </c>
      <c r="Y192" t="s">
        <v>42</v>
      </c>
      <c r="Z192" t="s">
        <v>49</v>
      </c>
      <c r="AA192">
        <v>44801</v>
      </c>
      <c r="AB192" t="s">
        <v>4138</v>
      </c>
      <c r="AC192" t="s">
        <v>4136</v>
      </c>
    </row>
    <row r="193" spans="1:29" x14ac:dyDescent="0.2">
      <c r="A193">
        <v>4048</v>
      </c>
      <c r="B193" t="s">
        <v>192</v>
      </c>
      <c r="C193" t="s">
        <v>696</v>
      </c>
      <c r="D193" t="s">
        <v>1474</v>
      </c>
      <c r="E193" t="s">
        <v>61</v>
      </c>
      <c r="F193" t="s">
        <v>4989</v>
      </c>
      <c r="G193" t="s">
        <v>680</v>
      </c>
      <c r="H193" t="s">
        <v>650</v>
      </c>
      <c r="I193" t="s">
        <v>1475</v>
      </c>
      <c r="J193" t="s">
        <v>4992</v>
      </c>
      <c r="K193" t="s">
        <v>4986</v>
      </c>
      <c r="L193" t="s">
        <v>25</v>
      </c>
      <c r="M193" t="s">
        <v>66</v>
      </c>
      <c r="N193" t="s">
        <v>4991</v>
      </c>
      <c r="O193" t="s">
        <v>1476</v>
      </c>
      <c r="P193">
        <v>45.681473588788101</v>
      </c>
      <c r="Q193">
        <v>-74.081395718152905</v>
      </c>
      <c r="R193">
        <v>135</v>
      </c>
      <c r="S193">
        <v>5</v>
      </c>
      <c r="T193" t="s">
        <v>714</v>
      </c>
      <c r="U193" t="s">
        <v>1474</v>
      </c>
      <c r="V193" t="s">
        <v>1477</v>
      </c>
      <c r="W193" t="s">
        <v>91</v>
      </c>
      <c r="X193" t="s">
        <v>25</v>
      </c>
      <c r="Y193" t="s">
        <v>66</v>
      </c>
      <c r="Z193" t="s">
        <v>49</v>
      </c>
      <c r="AA193">
        <v>45096</v>
      </c>
      <c r="AB193" t="s">
        <v>4988</v>
      </c>
      <c r="AC193" t="s">
        <v>4987</v>
      </c>
    </row>
    <row r="194" spans="1:29" x14ac:dyDescent="0.2">
      <c r="A194">
        <v>4049</v>
      </c>
      <c r="B194" t="s">
        <v>31</v>
      </c>
      <c r="C194" t="s">
        <v>294</v>
      </c>
      <c r="D194" t="s">
        <v>872</v>
      </c>
      <c r="E194" t="s">
        <v>61</v>
      </c>
      <c r="F194" t="s">
        <v>873</v>
      </c>
      <c r="G194" t="s">
        <v>857</v>
      </c>
      <c r="H194" t="s">
        <v>650</v>
      </c>
      <c r="I194" t="s">
        <v>874</v>
      </c>
      <c r="J194" t="s">
        <v>875</v>
      </c>
      <c r="K194" t="s">
        <v>404</v>
      </c>
      <c r="L194" t="s">
        <v>405</v>
      </c>
      <c r="M194" t="s">
        <v>66</v>
      </c>
      <c r="N194" t="s">
        <v>876</v>
      </c>
      <c r="O194" t="s">
        <v>877</v>
      </c>
      <c r="P194">
        <v>51.0648140682421</v>
      </c>
      <c r="Q194">
        <v>-113.98953545798101</v>
      </c>
      <c r="R194">
        <v>70</v>
      </c>
      <c r="U194" t="s">
        <v>878</v>
      </c>
      <c r="V194" t="s">
        <v>874</v>
      </c>
      <c r="W194" t="s">
        <v>385</v>
      </c>
      <c r="X194" t="s">
        <v>41</v>
      </c>
      <c r="Y194" t="s">
        <v>42</v>
      </c>
      <c r="Z194" t="s">
        <v>49</v>
      </c>
      <c r="AA194">
        <v>44801</v>
      </c>
      <c r="AB194" t="s">
        <v>874</v>
      </c>
    </row>
    <row r="195" spans="1:29" x14ac:dyDescent="0.2">
      <c r="A195">
        <v>4050</v>
      </c>
      <c r="B195" t="s">
        <v>31</v>
      </c>
      <c r="C195" t="s">
        <v>294</v>
      </c>
      <c r="D195" t="s">
        <v>872</v>
      </c>
      <c r="E195" t="s">
        <v>61</v>
      </c>
      <c r="F195" t="s">
        <v>872</v>
      </c>
      <c r="G195" t="s">
        <v>857</v>
      </c>
      <c r="H195" t="s">
        <v>650</v>
      </c>
      <c r="I195" t="s">
        <v>874</v>
      </c>
      <c r="J195" t="s">
        <v>879</v>
      </c>
      <c r="K195" t="s">
        <v>385</v>
      </c>
      <c r="L195" t="s">
        <v>41</v>
      </c>
      <c r="M195" t="s">
        <v>42</v>
      </c>
      <c r="N195">
        <v>89074</v>
      </c>
      <c r="O195" t="s">
        <v>880</v>
      </c>
      <c r="P195">
        <v>36.034691600122102</v>
      </c>
      <c r="Q195">
        <v>-115.043187889192</v>
      </c>
      <c r="R195">
        <v>31</v>
      </c>
      <c r="U195" t="s">
        <v>878</v>
      </c>
      <c r="V195" t="s">
        <v>874</v>
      </c>
      <c r="W195" t="s">
        <v>385</v>
      </c>
      <c r="X195" t="s">
        <v>41</v>
      </c>
      <c r="Y195" t="s">
        <v>42</v>
      </c>
      <c r="Z195" t="s">
        <v>49</v>
      </c>
      <c r="AA195">
        <v>44801</v>
      </c>
      <c r="AB195" t="s">
        <v>874</v>
      </c>
    </row>
    <row r="196" spans="1:29" x14ac:dyDescent="0.2">
      <c r="A196">
        <v>4051</v>
      </c>
      <c r="B196" t="s">
        <v>113</v>
      </c>
      <c r="C196" t="s">
        <v>294</v>
      </c>
      <c r="D196" t="s">
        <v>4498</v>
      </c>
      <c r="F196" t="s">
        <v>4500</v>
      </c>
      <c r="G196" t="s">
        <v>4478</v>
      </c>
      <c r="H196" t="s">
        <v>4479</v>
      </c>
      <c r="I196" t="s">
        <v>4499</v>
      </c>
      <c r="J196" t="s">
        <v>117</v>
      </c>
      <c r="K196" t="s">
        <v>4507</v>
      </c>
      <c r="L196" t="s">
        <v>4501</v>
      </c>
      <c r="M196" t="s">
        <v>371</v>
      </c>
      <c r="O196" t="s">
        <v>4502</v>
      </c>
      <c r="P196">
        <v>19.764892594452199</v>
      </c>
      <c r="Q196">
        <v>-98.580269430550899</v>
      </c>
      <c r="S196">
        <v>1</v>
      </c>
      <c r="T196" t="s">
        <v>658</v>
      </c>
      <c r="U196" t="s">
        <v>4498</v>
      </c>
      <c r="V196" t="s">
        <v>4600</v>
      </c>
      <c r="W196" t="s">
        <v>4503</v>
      </c>
      <c r="Y196" t="s">
        <v>371</v>
      </c>
      <c r="Z196" t="s">
        <v>49</v>
      </c>
      <c r="AA196">
        <v>45087</v>
      </c>
      <c r="AB196" t="s">
        <v>4504</v>
      </c>
    </row>
    <row r="197" spans="1:29" x14ac:dyDescent="0.2">
      <c r="A197">
        <v>4052</v>
      </c>
      <c r="B197" t="s">
        <v>192</v>
      </c>
      <c r="C197" t="s">
        <v>294</v>
      </c>
      <c r="D197" t="s">
        <v>881</v>
      </c>
      <c r="E197" t="s">
        <v>61</v>
      </c>
      <c r="F197" t="s">
        <v>882</v>
      </c>
      <c r="G197" t="s">
        <v>660</v>
      </c>
      <c r="H197" t="s">
        <v>4598</v>
      </c>
      <c r="I197" t="s">
        <v>883</v>
      </c>
      <c r="J197" t="s">
        <v>884</v>
      </c>
      <c r="K197" t="s">
        <v>885</v>
      </c>
      <c r="L197" t="s">
        <v>712</v>
      </c>
      <c r="M197" t="s">
        <v>42</v>
      </c>
      <c r="N197">
        <v>37040</v>
      </c>
      <c r="P197">
        <v>36.587270686140997</v>
      </c>
      <c r="Q197">
        <v>-87.260910730624602</v>
      </c>
      <c r="R197">
        <v>287</v>
      </c>
      <c r="S197">
        <v>2</v>
      </c>
      <c r="T197" t="s">
        <v>658</v>
      </c>
      <c r="U197" t="s">
        <v>881</v>
      </c>
      <c r="V197" t="s">
        <v>883</v>
      </c>
      <c r="W197" t="s">
        <v>5057</v>
      </c>
      <c r="X197" t="s">
        <v>741</v>
      </c>
      <c r="Y197" t="s">
        <v>42</v>
      </c>
      <c r="Z197" t="s">
        <v>49</v>
      </c>
      <c r="AA197">
        <v>45096</v>
      </c>
      <c r="AB197" t="s">
        <v>5064</v>
      </c>
      <c r="AC197" t="s">
        <v>4601</v>
      </c>
    </row>
    <row r="198" spans="1:29" x14ac:dyDescent="0.2">
      <c r="A198">
        <v>4053</v>
      </c>
      <c r="B198" t="s">
        <v>59</v>
      </c>
      <c r="C198" t="s">
        <v>294</v>
      </c>
      <c r="D198" t="s">
        <v>501</v>
      </c>
      <c r="E198" t="s">
        <v>61</v>
      </c>
      <c r="F198" t="s">
        <v>501</v>
      </c>
      <c r="G198" t="s">
        <v>680</v>
      </c>
      <c r="H198" t="s">
        <v>4334</v>
      </c>
      <c r="I198" t="s">
        <v>502</v>
      </c>
      <c r="J198" t="s">
        <v>503</v>
      </c>
      <c r="K198" t="s">
        <v>504</v>
      </c>
      <c r="L198" t="s">
        <v>394</v>
      </c>
      <c r="M198" t="s">
        <v>42</v>
      </c>
      <c r="N198">
        <v>90025</v>
      </c>
      <c r="O198" t="s">
        <v>505</v>
      </c>
      <c r="P198">
        <v>34.043757131072297</v>
      </c>
      <c r="Q198">
        <v>-118.46755600274101</v>
      </c>
      <c r="R198">
        <v>23</v>
      </c>
      <c r="U198" t="s">
        <v>501</v>
      </c>
      <c r="V198" t="s">
        <v>502</v>
      </c>
      <c r="W198" t="s">
        <v>504</v>
      </c>
      <c r="X198" t="s">
        <v>394</v>
      </c>
      <c r="Y198" t="s">
        <v>42</v>
      </c>
      <c r="Z198" t="s">
        <v>49</v>
      </c>
      <c r="AA198">
        <v>44779</v>
      </c>
      <c r="AB198" t="s">
        <v>2900</v>
      </c>
      <c r="AC198" t="s">
        <v>4335</v>
      </c>
    </row>
    <row r="199" spans="1:29" x14ac:dyDescent="0.2">
      <c r="A199">
        <v>4054</v>
      </c>
      <c r="B199" t="s">
        <v>59</v>
      </c>
      <c r="C199" t="s">
        <v>294</v>
      </c>
      <c r="D199" t="s">
        <v>887</v>
      </c>
      <c r="E199" t="s">
        <v>34</v>
      </c>
      <c r="F199" t="s">
        <v>888</v>
      </c>
      <c r="G199" t="s">
        <v>680</v>
      </c>
      <c r="H199" t="s">
        <v>328</v>
      </c>
      <c r="I199" t="s">
        <v>889</v>
      </c>
      <c r="J199" t="s">
        <v>890</v>
      </c>
      <c r="K199" t="s">
        <v>891</v>
      </c>
      <c r="L199" t="s">
        <v>127</v>
      </c>
      <c r="M199" t="s">
        <v>42</v>
      </c>
      <c r="N199">
        <v>48108</v>
      </c>
      <c r="O199" t="s">
        <v>892</v>
      </c>
      <c r="P199">
        <v>42.288839199934699</v>
      </c>
      <c r="Q199">
        <v>-83.847445743994598</v>
      </c>
      <c r="R199">
        <v>118</v>
      </c>
      <c r="U199" t="s">
        <v>893</v>
      </c>
      <c r="V199" t="s">
        <v>889</v>
      </c>
      <c r="W199" t="s">
        <v>894</v>
      </c>
      <c r="X199" t="s">
        <v>315</v>
      </c>
      <c r="Y199" t="s">
        <v>42</v>
      </c>
      <c r="Z199" t="s">
        <v>49</v>
      </c>
      <c r="AA199">
        <v>44780</v>
      </c>
      <c r="AB199" t="s">
        <v>895</v>
      </c>
    </row>
    <row r="200" spans="1:29" x14ac:dyDescent="0.2">
      <c r="A200">
        <v>4055</v>
      </c>
      <c r="B200" t="s">
        <v>192</v>
      </c>
      <c r="C200" t="s">
        <v>294</v>
      </c>
      <c r="D200" t="s">
        <v>1558</v>
      </c>
      <c r="E200" t="s">
        <v>61</v>
      </c>
      <c r="F200" t="s">
        <v>4603</v>
      </c>
      <c r="G200" t="s">
        <v>680</v>
      </c>
      <c r="H200" t="s">
        <v>650</v>
      </c>
      <c r="I200" t="s">
        <v>4602</v>
      </c>
      <c r="J200" t="s">
        <v>4604</v>
      </c>
      <c r="K200" t="s">
        <v>4605</v>
      </c>
      <c r="L200" t="s">
        <v>127</v>
      </c>
      <c r="M200" t="s">
        <v>42</v>
      </c>
      <c r="N200">
        <v>48111</v>
      </c>
      <c r="O200" t="s">
        <v>3961</v>
      </c>
      <c r="P200">
        <v>42.245867446516797</v>
      </c>
      <c r="Q200">
        <v>-83.546254357343301</v>
      </c>
      <c r="R200">
        <v>2100</v>
      </c>
      <c r="S200">
        <v>20</v>
      </c>
      <c r="T200" t="s">
        <v>658</v>
      </c>
      <c r="U200" t="s">
        <v>1558</v>
      </c>
      <c r="V200" t="s">
        <v>1559</v>
      </c>
      <c r="W200" t="s">
        <v>331</v>
      </c>
      <c r="X200" t="s">
        <v>127</v>
      </c>
      <c r="Y200" t="s">
        <v>42</v>
      </c>
      <c r="Z200" t="s">
        <v>49</v>
      </c>
      <c r="AA200">
        <v>45088</v>
      </c>
      <c r="AB200" t="s">
        <v>4983</v>
      </c>
      <c r="AC200" t="s">
        <v>1561</v>
      </c>
    </row>
    <row r="201" spans="1:29" x14ac:dyDescent="0.2">
      <c r="A201">
        <v>4056</v>
      </c>
      <c r="B201" t="s">
        <v>192</v>
      </c>
      <c r="C201" t="s">
        <v>294</v>
      </c>
      <c r="D201" t="s">
        <v>4226</v>
      </c>
      <c r="E201" t="s">
        <v>61</v>
      </c>
      <c r="F201" t="s">
        <v>4228</v>
      </c>
      <c r="G201" t="s">
        <v>680</v>
      </c>
      <c r="H201" t="s">
        <v>650</v>
      </c>
      <c r="I201" t="s">
        <v>4610</v>
      </c>
      <c r="K201" t="s">
        <v>4229</v>
      </c>
      <c r="L201" t="s">
        <v>1524</v>
      </c>
      <c r="M201" t="s">
        <v>42</v>
      </c>
      <c r="P201">
        <v>38.983941214400097</v>
      </c>
      <c r="Q201">
        <v>-94.968957211991693</v>
      </c>
      <c r="R201">
        <v>4000</v>
      </c>
      <c r="S201">
        <v>30</v>
      </c>
      <c r="T201" t="s">
        <v>658</v>
      </c>
      <c r="U201" t="s">
        <v>4226</v>
      </c>
      <c r="V201" t="s">
        <v>4609</v>
      </c>
      <c r="W201" t="s">
        <v>4607</v>
      </c>
      <c r="X201" t="s">
        <v>4608</v>
      </c>
      <c r="Y201" t="s">
        <v>356</v>
      </c>
      <c r="Z201" t="s">
        <v>49</v>
      </c>
      <c r="AA201">
        <v>45088</v>
      </c>
      <c r="AB201" t="s">
        <v>4606</v>
      </c>
    </row>
    <row r="202" spans="1:29" x14ac:dyDescent="0.2">
      <c r="A202">
        <v>4057</v>
      </c>
      <c r="B202" t="s">
        <v>59</v>
      </c>
      <c r="C202" t="s">
        <v>294</v>
      </c>
      <c r="D202" t="s">
        <v>4154</v>
      </c>
      <c r="E202" t="s">
        <v>34</v>
      </c>
      <c r="F202" t="s">
        <v>4154</v>
      </c>
      <c r="G202" t="s">
        <v>680</v>
      </c>
      <c r="H202" t="s">
        <v>4155</v>
      </c>
      <c r="I202" t="s">
        <v>4156</v>
      </c>
      <c r="J202" t="s">
        <v>4157</v>
      </c>
      <c r="K202" t="s">
        <v>4158</v>
      </c>
      <c r="L202" t="s">
        <v>900</v>
      </c>
      <c r="M202" t="s">
        <v>42</v>
      </c>
      <c r="N202">
        <v>33351</v>
      </c>
      <c r="P202">
        <v>26.178380010077301</v>
      </c>
      <c r="Q202">
        <v>-80.2923737741351</v>
      </c>
      <c r="R202">
        <v>9</v>
      </c>
      <c r="U202" t="s">
        <v>4154</v>
      </c>
      <c r="V202" t="s">
        <v>4156</v>
      </c>
      <c r="W202" t="s">
        <v>4158</v>
      </c>
      <c r="X202" t="s">
        <v>900</v>
      </c>
      <c r="Y202" t="s">
        <v>42</v>
      </c>
      <c r="Z202" t="s">
        <v>49</v>
      </c>
      <c r="AA202">
        <v>44891</v>
      </c>
      <c r="AB202" t="s">
        <v>4156</v>
      </c>
    </row>
    <row r="203" spans="1:29" x14ac:dyDescent="0.2">
      <c r="A203">
        <v>4058</v>
      </c>
      <c r="B203" t="s">
        <v>192</v>
      </c>
      <c r="C203" t="s">
        <v>294</v>
      </c>
      <c r="D203" t="s">
        <v>5066</v>
      </c>
      <c r="E203" t="s">
        <v>61</v>
      </c>
      <c r="F203" t="s">
        <v>5067</v>
      </c>
      <c r="G203" t="s">
        <v>680</v>
      </c>
      <c r="H203" t="s">
        <v>681</v>
      </c>
      <c r="I203" t="s">
        <v>5075</v>
      </c>
      <c r="K203" t="s">
        <v>5068</v>
      </c>
      <c r="L203" t="s">
        <v>1162</v>
      </c>
      <c r="M203" t="s">
        <v>42</v>
      </c>
      <c r="N203">
        <v>29488</v>
      </c>
      <c r="P203">
        <v>32.905006720180602</v>
      </c>
      <c r="Q203">
        <v>-80.668964685056295</v>
      </c>
      <c r="R203">
        <v>575</v>
      </c>
      <c r="S203">
        <v>3</v>
      </c>
      <c r="T203" t="s">
        <v>658</v>
      </c>
      <c r="U203" t="s">
        <v>5069</v>
      </c>
      <c r="V203" t="s">
        <v>5070</v>
      </c>
      <c r="W203" t="s">
        <v>5072</v>
      </c>
      <c r="Y203" t="s">
        <v>5076</v>
      </c>
      <c r="Z203" t="s">
        <v>49</v>
      </c>
      <c r="AA203">
        <v>45096</v>
      </c>
      <c r="AB203" t="s">
        <v>5074</v>
      </c>
      <c r="AC203" t="s">
        <v>5071</v>
      </c>
    </row>
    <row r="204" spans="1:29" x14ac:dyDescent="0.2">
      <c r="A204">
        <v>4059</v>
      </c>
      <c r="B204" t="s">
        <v>31</v>
      </c>
      <c r="C204" t="s">
        <v>294</v>
      </c>
      <c r="D204" t="s">
        <v>1592</v>
      </c>
      <c r="E204" t="s">
        <v>61</v>
      </c>
      <c r="F204" t="s">
        <v>5044</v>
      </c>
      <c r="G204" t="s">
        <v>680</v>
      </c>
      <c r="H204" t="s">
        <v>681</v>
      </c>
      <c r="I204" t="s">
        <v>1594</v>
      </c>
      <c r="J204" t="s">
        <v>5045</v>
      </c>
      <c r="K204" t="s">
        <v>1161</v>
      </c>
      <c r="L204" t="s">
        <v>1162</v>
      </c>
      <c r="M204" t="s">
        <v>42</v>
      </c>
      <c r="N204">
        <v>29651</v>
      </c>
      <c r="P204">
        <v>34.903791455879599</v>
      </c>
      <c r="Q204">
        <v>-82.223654234240797</v>
      </c>
      <c r="R204">
        <v>100</v>
      </c>
      <c r="U204" t="s">
        <v>1592</v>
      </c>
      <c r="V204" t="s">
        <v>1594</v>
      </c>
      <c r="W204" t="s">
        <v>1598</v>
      </c>
      <c r="X204" t="s">
        <v>394</v>
      </c>
      <c r="Y204" t="s">
        <v>42</v>
      </c>
      <c r="Z204" t="s">
        <v>49</v>
      </c>
      <c r="AA204">
        <v>45088</v>
      </c>
      <c r="AB204" t="s">
        <v>5046</v>
      </c>
    </row>
    <row r="205" spans="1:29" x14ac:dyDescent="0.2">
      <c r="A205">
        <v>4060</v>
      </c>
      <c r="B205" t="s">
        <v>59</v>
      </c>
      <c r="C205" t="s">
        <v>294</v>
      </c>
      <c r="D205" t="s">
        <v>2965</v>
      </c>
      <c r="E205" t="s">
        <v>61</v>
      </c>
      <c r="F205" t="s">
        <v>2966</v>
      </c>
      <c r="G205" t="s">
        <v>2510</v>
      </c>
      <c r="H205" t="s">
        <v>328</v>
      </c>
      <c r="I205" t="s">
        <v>2967</v>
      </c>
      <c r="J205" t="s">
        <v>2968</v>
      </c>
      <c r="K205" t="s">
        <v>914</v>
      </c>
      <c r="L205" t="s">
        <v>394</v>
      </c>
      <c r="M205" t="s">
        <v>42</v>
      </c>
      <c r="N205">
        <v>95110</v>
      </c>
      <c r="O205" t="s">
        <v>2969</v>
      </c>
      <c r="P205">
        <v>37.366613961499802</v>
      </c>
      <c r="Q205">
        <v>-121.916999002418</v>
      </c>
      <c r="R205">
        <v>600</v>
      </c>
      <c r="U205" t="s">
        <v>2965</v>
      </c>
      <c r="V205" t="s">
        <v>2967</v>
      </c>
      <c r="W205" t="s">
        <v>914</v>
      </c>
      <c r="X205" t="s">
        <v>394</v>
      </c>
      <c r="Y205" t="s">
        <v>42</v>
      </c>
      <c r="Z205" t="s">
        <v>49</v>
      </c>
      <c r="AA205">
        <v>44891</v>
      </c>
      <c r="AB205" t="s">
        <v>2970</v>
      </c>
      <c r="AC205" t="s">
        <v>2971</v>
      </c>
    </row>
    <row r="206" spans="1:29" x14ac:dyDescent="0.2">
      <c r="A206">
        <v>4061</v>
      </c>
      <c r="B206" t="s">
        <v>113</v>
      </c>
      <c r="C206" t="s">
        <v>294</v>
      </c>
      <c r="D206" t="s">
        <v>2965</v>
      </c>
      <c r="E206" t="s">
        <v>61</v>
      </c>
      <c r="F206" t="s">
        <v>2972</v>
      </c>
      <c r="G206" t="s">
        <v>2510</v>
      </c>
      <c r="H206" t="s">
        <v>328</v>
      </c>
      <c r="I206" t="s">
        <v>2967</v>
      </c>
      <c r="J206" t="s">
        <v>2973</v>
      </c>
      <c r="K206" t="s">
        <v>914</v>
      </c>
      <c r="L206" t="s">
        <v>394</v>
      </c>
      <c r="M206" t="s">
        <v>42</v>
      </c>
      <c r="N206">
        <v>95131</v>
      </c>
      <c r="O206" t="s">
        <v>2969</v>
      </c>
      <c r="P206">
        <v>37.392142681078901</v>
      </c>
      <c r="Q206">
        <v>-121.883633644745</v>
      </c>
      <c r="U206" t="s">
        <v>2965</v>
      </c>
      <c r="V206" t="s">
        <v>2967</v>
      </c>
      <c r="W206" t="s">
        <v>914</v>
      </c>
      <c r="X206" t="s">
        <v>394</v>
      </c>
      <c r="Y206" t="s">
        <v>42</v>
      </c>
      <c r="Z206" t="s">
        <v>49</v>
      </c>
      <c r="AA206">
        <v>44891</v>
      </c>
      <c r="AB206" t="s">
        <v>2970</v>
      </c>
      <c r="AC206" t="s">
        <v>2974</v>
      </c>
    </row>
    <row r="207" spans="1:29" x14ac:dyDescent="0.2">
      <c r="A207">
        <v>4062</v>
      </c>
      <c r="B207" t="s">
        <v>59</v>
      </c>
      <c r="C207" t="s">
        <v>294</v>
      </c>
      <c r="D207" t="s">
        <v>2975</v>
      </c>
      <c r="E207" t="s">
        <v>34</v>
      </c>
      <c r="F207" t="s">
        <v>2976</v>
      </c>
      <c r="G207" t="s">
        <v>680</v>
      </c>
      <c r="H207" t="s">
        <v>4365</v>
      </c>
      <c r="I207" t="s">
        <v>2977</v>
      </c>
      <c r="J207" t="s">
        <v>2978</v>
      </c>
      <c r="K207" t="s">
        <v>956</v>
      </c>
      <c r="L207" t="s">
        <v>741</v>
      </c>
      <c r="M207" t="s">
        <v>42</v>
      </c>
      <c r="N207">
        <v>78737</v>
      </c>
      <c r="O207" t="s">
        <v>2979</v>
      </c>
      <c r="P207">
        <v>30.321541305918402</v>
      </c>
      <c r="Q207">
        <v>-97.694147246222002</v>
      </c>
      <c r="U207" t="s">
        <v>2975</v>
      </c>
      <c r="V207" t="s">
        <v>2977</v>
      </c>
      <c r="W207" t="s">
        <v>956</v>
      </c>
      <c r="X207" t="s">
        <v>741</v>
      </c>
      <c r="Y207" t="s">
        <v>42</v>
      </c>
      <c r="Z207" t="s">
        <v>49</v>
      </c>
      <c r="AA207">
        <v>44891</v>
      </c>
      <c r="AB207" t="s">
        <v>2980</v>
      </c>
      <c r="AC207" t="s">
        <v>4366</v>
      </c>
    </row>
    <row r="208" spans="1:29" x14ac:dyDescent="0.2">
      <c r="A208">
        <v>4063</v>
      </c>
      <c r="B208" t="s">
        <v>31</v>
      </c>
      <c r="C208" t="s">
        <v>294</v>
      </c>
      <c r="D208" t="s">
        <v>896</v>
      </c>
      <c r="E208" t="s">
        <v>61</v>
      </c>
      <c r="F208" t="s">
        <v>897</v>
      </c>
      <c r="G208" t="s">
        <v>857</v>
      </c>
      <c r="H208" t="s">
        <v>349</v>
      </c>
      <c r="I208" t="s">
        <v>898</v>
      </c>
      <c r="J208" t="s">
        <v>899</v>
      </c>
      <c r="K208" t="s">
        <v>143</v>
      </c>
      <c r="L208" t="s">
        <v>900</v>
      </c>
      <c r="M208" t="s">
        <v>42</v>
      </c>
      <c r="N208">
        <v>32221</v>
      </c>
      <c r="O208" t="s">
        <v>901</v>
      </c>
      <c r="P208">
        <v>30.79147</v>
      </c>
      <c r="Q208">
        <v>-81.887559999999993</v>
      </c>
      <c r="R208">
        <v>90</v>
      </c>
      <c r="S208">
        <v>0</v>
      </c>
      <c r="T208" t="s">
        <v>658</v>
      </c>
      <c r="U208" t="s">
        <v>902</v>
      </c>
      <c r="V208" t="s">
        <v>898</v>
      </c>
      <c r="W208" t="s">
        <v>903</v>
      </c>
      <c r="X208" t="s">
        <v>904</v>
      </c>
      <c r="Y208" t="s">
        <v>905</v>
      </c>
      <c r="Z208" t="s">
        <v>49</v>
      </c>
      <c r="AA208">
        <v>44780</v>
      </c>
      <c r="AB208" t="s">
        <v>906</v>
      </c>
    </row>
    <row r="209" spans="1:29" x14ac:dyDescent="0.2">
      <c r="A209">
        <v>4064</v>
      </c>
      <c r="B209" t="s">
        <v>31</v>
      </c>
      <c r="C209" t="s">
        <v>294</v>
      </c>
      <c r="D209" t="s">
        <v>896</v>
      </c>
      <c r="E209" t="s">
        <v>61</v>
      </c>
      <c r="F209" t="s">
        <v>897</v>
      </c>
      <c r="G209" t="s">
        <v>671</v>
      </c>
      <c r="H209" t="s">
        <v>328</v>
      </c>
      <c r="I209" t="s">
        <v>898</v>
      </c>
      <c r="J209" t="s">
        <v>899</v>
      </c>
      <c r="K209" t="s">
        <v>143</v>
      </c>
      <c r="L209" t="s">
        <v>900</v>
      </c>
      <c r="M209" t="s">
        <v>42</v>
      </c>
      <c r="N209">
        <v>32221</v>
      </c>
      <c r="O209" t="s">
        <v>901</v>
      </c>
      <c r="P209">
        <v>30.79147</v>
      </c>
      <c r="Q209">
        <v>-81.887559999999993</v>
      </c>
      <c r="R209">
        <v>90</v>
      </c>
      <c r="S209">
        <v>0</v>
      </c>
      <c r="T209" t="s">
        <v>658</v>
      </c>
      <c r="U209" t="s">
        <v>902</v>
      </c>
      <c r="V209" t="s">
        <v>898</v>
      </c>
      <c r="W209" t="s">
        <v>903</v>
      </c>
      <c r="X209" t="s">
        <v>904</v>
      </c>
      <c r="Y209" t="s">
        <v>905</v>
      </c>
      <c r="Z209" t="s">
        <v>49</v>
      </c>
      <c r="AA209">
        <v>44780</v>
      </c>
      <c r="AB209" t="s">
        <v>907</v>
      </c>
    </row>
    <row r="210" spans="1:29" x14ac:dyDescent="0.2">
      <c r="A210">
        <v>4065</v>
      </c>
      <c r="B210" t="s">
        <v>31</v>
      </c>
      <c r="C210" t="s">
        <v>294</v>
      </c>
      <c r="D210" t="s">
        <v>908</v>
      </c>
      <c r="E210" t="s">
        <v>61</v>
      </c>
      <c r="F210" t="s">
        <v>909</v>
      </c>
      <c r="G210" t="s">
        <v>671</v>
      </c>
      <c r="H210" t="s">
        <v>681</v>
      </c>
      <c r="I210" t="s">
        <v>910</v>
      </c>
      <c r="J210" t="s">
        <v>911</v>
      </c>
      <c r="K210" t="s">
        <v>909</v>
      </c>
      <c r="L210" t="s">
        <v>127</v>
      </c>
      <c r="M210" t="s">
        <v>42</v>
      </c>
      <c r="N210">
        <v>48326</v>
      </c>
      <c r="O210" t="s">
        <v>912</v>
      </c>
      <c r="P210">
        <v>42.7004122349081</v>
      </c>
      <c r="Q210">
        <v>-83.270784057654296</v>
      </c>
      <c r="R210">
        <v>500</v>
      </c>
      <c r="S210">
        <v>23</v>
      </c>
      <c r="T210" t="s">
        <v>658</v>
      </c>
      <c r="U210" t="s">
        <v>5021</v>
      </c>
      <c r="V210" t="s">
        <v>910</v>
      </c>
      <c r="W210" t="s">
        <v>3445</v>
      </c>
      <c r="X210" t="s">
        <v>4664</v>
      </c>
      <c r="Y210" t="s">
        <v>5022</v>
      </c>
      <c r="Z210" t="s">
        <v>49</v>
      </c>
      <c r="AA210">
        <v>45096</v>
      </c>
      <c r="AB210" t="s">
        <v>915</v>
      </c>
    </row>
    <row r="211" spans="1:29" x14ac:dyDescent="0.2">
      <c r="A211">
        <v>4066</v>
      </c>
      <c r="B211" t="s">
        <v>59</v>
      </c>
      <c r="C211" t="s">
        <v>294</v>
      </c>
      <c r="D211" t="s">
        <v>2388</v>
      </c>
      <c r="E211" t="s">
        <v>61</v>
      </c>
      <c r="F211" t="s">
        <v>2388</v>
      </c>
      <c r="G211" t="s">
        <v>680</v>
      </c>
      <c r="H211" t="s">
        <v>2988</v>
      </c>
      <c r="I211" t="s">
        <v>2389</v>
      </c>
      <c r="J211" t="s">
        <v>2390</v>
      </c>
      <c r="K211" t="s">
        <v>2391</v>
      </c>
      <c r="L211" t="s">
        <v>850</v>
      </c>
      <c r="M211" t="s">
        <v>42</v>
      </c>
      <c r="N211">
        <v>85756</v>
      </c>
      <c r="O211" t="s">
        <v>2392</v>
      </c>
      <c r="P211">
        <v>32.125936651375099</v>
      </c>
      <c r="Q211">
        <v>-110.92951774327</v>
      </c>
      <c r="R211">
        <v>100</v>
      </c>
      <c r="U211" t="s">
        <v>2388</v>
      </c>
      <c r="V211" t="s">
        <v>2389</v>
      </c>
      <c r="W211" t="s">
        <v>2391</v>
      </c>
      <c r="X211" t="s">
        <v>850</v>
      </c>
      <c r="Y211" t="s">
        <v>42</v>
      </c>
      <c r="Z211" t="s">
        <v>49</v>
      </c>
      <c r="AA211">
        <v>44890</v>
      </c>
      <c r="AB211" t="s">
        <v>2989</v>
      </c>
      <c r="AC211" t="s">
        <v>4317</v>
      </c>
    </row>
    <row r="212" spans="1:29" x14ac:dyDescent="0.2">
      <c r="A212">
        <v>4067</v>
      </c>
      <c r="B212" t="s">
        <v>59</v>
      </c>
      <c r="C212" t="s">
        <v>294</v>
      </c>
      <c r="D212" t="s">
        <v>4323</v>
      </c>
      <c r="E212" t="s">
        <v>34</v>
      </c>
      <c r="F212" t="s">
        <v>2828</v>
      </c>
      <c r="G212" t="s">
        <v>2657</v>
      </c>
      <c r="H212" t="s">
        <v>2920</v>
      </c>
      <c r="I212" t="s">
        <v>4324</v>
      </c>
      <c r="J212" t="s">
        <v>2921</v>
      </c>
      <c r="K212" t="s">
        <v>2649</v>
      </c>
      <c r="L212" t="s">
        <v>321</v>
      </c>
      <c r="M212" t="s">
        <v>42</v>
      </c>
      <c r="N212">
        <v>14615</v>
      </c>
      <c r="O212" t="s">
        <v>2922</v>
      </c>
      <c r="P212">
        <v>43.194537913041501</v>
      </c>
      <c r="Q212">
        <v>-77.661718487112395</v>
      </c>
      <c r="U212" t="s">
        <v>4323</v>
      </c>
      <c r="V212" t="s">
        <v>4324</v>
      </c>
      <c r="W212" t="s">
        <v>2649</v>
      </c>
      <c r="X212" t="s">
        <v>321</v>
      </c>
      <c r="Y212" t="s">
        <v>42</v>
      </c>
      <c r="Z212" t="s">
        <v>49</v>
      </c>
      <c r="AA212">
        <v>44890</v>
      </c>
      <c r="AB212" t="s">
        <v>2923</v>
      </c>
      <c r="AC212" t="s">
        <v>4325</v>
      </c>
    </row>
    <row r="213" spans="1:29" x14ac:dyDescent="0.2">
      <c r="A213">
        <v>4068</v>
      </c>
      <c r="B213" t="s">
        <v>31</v>
      </c>
      <c r="C213" t="s">
        <v>294</v>
      </c>
      <c r="D213" t="s">
        <v>4613</v>
      </c>
      <c r="E213" t="s">
        <v>61</v>
      </c>
      <c r="F213" t="s">
        <v>4614</v>
      </c>
      <c r="G213" t="s">
        <v>660</v>
      </c>
      <c r="H213" t="s">
        <v>328</v>
      </c>
      <c r="I213" t="s">
        <v>4612</v>
      </c>
      <c r="J213" t="s">
        <v>916</v>
      </c>
      <c r="K213" t="s">
        <v>917</v>
      </c>
      <c r="L213" t="s">
        <v>918</v>
      </c>
      <c r="M213" t="s">
        <v>42</v>
      </c>
      <c r="N213">
        <v>30529</v>
      </c>
      <c r="O213" t="s">
        <v>4616</v>
      </c>
      <c r="P213">
        <v>34.239581701647197</v>
      </c>
      <c r="Q213">
        <v>-83.483465928768794</v>
      </c>
      <c r="R213">
        <v>1300</v>
      </c>
      <c r="S213">
        <v>10</v>
      </c>
      <c r="T213" t="s">
        <v>658</v>
      </c>
      <c r="U213" t="s">
        <v>4611</v>
      </c>
      <c r="V213" t="s">
        <v>4612</v>
      </c>
      <c r="W213" t="s">
        <v>919</v>
      </c>
      <c r="X213" t="s">
        <v>831</v>
      </c>
      <c r="Y213" t="s">
        <v>377</v>
      </c>
      <c r="Z213" t="s">
        <v>49</v>
      </c>
      <c r="AA213">
        <v>45088</v>
      </c>
      <c r="AB213" t="s">
        <v>920</v>
      </c>
      <c r="AC213" t="s">
        <v>921</v>
      </c>
    </row>
    <row r="214" spans="1:29" x14ac:dyDescent="0.2">
      <c r="A214">
        <v>4069</v>
      </c>
      <c r="B214" t="s">
        <v>192</v>
      </c>
      <c r="C214" t="s">
        <v>294</v>
      </c>
      <c r="D214" t="s">
        <v>4613</v>
      </c>
      <c r="E214" t="s">
        <v>61</v>
      </c>
      <c r="F214" t="s">
        <v>4615</v>
      </c>
      <c r="G214" t="s">
        <v>660</v>
      </c>
      <c r="H214" t="s">
        <v>328</v>
      </c>
      <c r="I214" t="s">
        <v>4612</v>
      </c>
      <c r="J214" t="s">
        <v>916</v>
      </c>
      <c r="K214" t="s">
        <v>917</v>
      </c>
      <c r="L214" t="s">
        <v>918</v>
      </c>
      <c r="M214" t="s">
        <v>42</v>
      </c>
      <c r="N214">
        <v>30529</v>
      </c>
      <c r="O214" t="s">
        <v>4616</v>
      </c>
      <c r="P214">
        <v>34.239581701647197</v>
      </c>
      <c r="Q214">
        <v>-83.483465928768794</v>
      </c>
      <c r="R214">
        <v>1700</v>
      </c>
      <c r="S214">
        <v>12</v>
      </c>
      <c r="T214" t="s">
        <v>658</v>
      </c>
      <c r="U214" t="s">
        <v>4611</v>
      </c>
      <c r="V214" t="s">
        <v>4612</v>
      </c>
      <c r="W214" t="s">
        <v>919</v>
      </c>
      <c r="X214" t="s">
        <v>831</v>
      </c>
      <c r="Y214" t="s">
        <v>377</v>
      </c>
      <c r="Z214" t="s">
        <v>49</v>
      </c>
      <c r="AA214">
        <v>45088</v>
      </c>
      <c r="AB214" t="s">
        <v>922</v>
      </c>
      <c r="AC214" t="s">
        <v>923</v>
      </c>
    </row>
    <row r="215" spans="1:29" x14ac:dyDescent="0.2">
      <c r="A215">
        <v>4070</v>
      </c>
      <c r="B215" t="s">
        <v>31</v>
      </c>
      <c r="C215" t="s">
        <v>294</v>
      </c>
      <c r="D215" t="s">
        <v>2997</v>
      </c>
      <c r="E215" t="s">
        <v>61</v>
      </c>
      <c r="F215" t="s">
        <v>2998</v>
      </c>
      <c r="G215" t="s">
        <v>680</v>
      </c>
      <c r="H215" t="s">
        <v>4315</v>
      </c>
      <c r="I215" t="s">
        <v>2999</v>
      </c>
      <c r="J215" t="s">
        <v>3000</v>
      </c>
      <c r="K215" t="s">
        <v>3001</v>
      </c>
      <c r="L215" t="s">
        <v>286</v>
      </c>
      <c r="M215" t="s">
        <v>42</v>
      </c>
      <c r="N215">
        <v>80027</v>
      </c>
      <c r="O215" t="s">
        <v>3002</v>
      </c>
      <c r="P215">
        <v>39.963788819829901</v>
      </c>
      <c r="Q215">
        <v>-105.121641843162</v>
      </c>
      <c r="R215">
        <v>127</v>
      </c>
      <c r="S215">
        <v>1</v>
      </c>
      <c r="T215" t="s">
        <v>658</v>
      </c>
      <c r="U215" t="s">
        <v>3003</v>
      </c>
      <c r="V215" t="s">
        <v>2999</v>
      </c>
      <c r="W215" t="s">
        <v>3001</v>
      </c>
      <c r="X215" t="s">
        <v>286</v>
      </c>
      <c r="Y215" t="s">
        <v>42</v>
      </c>
      <c r="Z215" t="s">
        <v>49</v>
      </c>
      <c r="AA215">
        <v>45088</v>
      </c>
      <c r="AB215" t="s">
        <v>4617</v>
      </c>
      <c r="AC215" t="s">
        <v>4316</v>
      </c>
    </row>
    <row r="216" spans="1:29" x14ac:dyDescent="0.2">
      <c r="A216">
        <v>4071</v>
      </c>
      <c r="B216" t="s">
        <v>113</v>
      </c>
      <c r="C216" t="s">
        <v>294</v>
      </c>
      <c r="D216" t="s">
        <v>924</v>
      </c>
      <c r="E216" t="s">
        <v>61</v>
      </c>
      <c r="F216" t="s">
        <v>925</v>
      </c>
      <c r="G216" t="s">
        <v>680</v>
      </c>
      <c r="H216" t="s">
        <v>681</v>
      </c>
      <c r="I216" t="s">
        <v>4618</v>
      </c>
      <c r="J216" t="s">
        <v>927</v>
      </c>
      <c r="K216" t="s">
        <v>504</v>
      </c>
      <c r="L216" t="s">
        <v>394</v>
      </c>
      <c r="M216" t="s">
        <v>42</v>
      </c>
      <c r="N216">
        <v>90067</v>
      </c>
      <c r="O216" t="s">
        <v>117</v>
      </c>
      <c r="P216">
        <v>34.059593517784897</v>
      </c>
      <c r="Q216">
        <v>-118.41392254509501</v>
      </c>
      <c r="R216">
        <v>2500</v>
      </c>
      <c r="S216">
        <v>54</v>
      </c>
      <c r="T216" t="s">
        <v>658</v>
      </c>
      <c r="U216" t="s">
        <v>924</v>
      </c>
      <c r="V216" t="s">
        <v>926</v>
      </c>
      <c r="W216" t="s">
        <v>504</v>
      </c>
      <c r="X216" t="s">
        <v>504</v>
      </c>
      <c r="Y216" t="s">
        <v>42</v>
      </c>
      <c r="Z216" t="s">
        <v>49</v>
      </c>
      <c r="AA216">
        <v>44781</v>
      </c>
      <c r="AB216" t="s">
        <v>928</v>
      </c>
      <c r="AC216" t="s">
        <v>929</v>
      </c>
    </row>
    <row r="217" spans="1:29" x14ac:dyDescent="0.2">
      <c r="A217">
        <v>4072</v>
      </c>
      <c r="B217" t="s">
        <v>192</v>
      </c>
      <c r="C217" t="s">
        <v>294</v>
      </c>
      <c r="D217" t="s">
        <v>930</v>
      </c>
      <c r="E217" t="s">
        <v>34</v>
      </c>
      <c r="F217" t="s">
        <v>931</v>
      </c>
      <c r="G217" t="s">
        <v>680</v>
      </c>
      <c r="H217" t="s">
        <v>681</v>
      </c>
      <c r="I217" t="s">
        <v>932</v>
      </c>
      <c r="J217" t="s">
        <v>117</v>
      </c>
      <c r="K217" t="s">
        <v>933</v>
      </c>
      <c r="L217" t="s">
        <v>130</v>
      </c>
      <c r="M217" t="s">
        <v>66</v>
      </c>
      <c r="N217" t="s">
        <v>934</v>
      </c>
      <c r="P217">
        <v>42.296901815874001</v>
      </c>
      <c r="Q217">
        <v>-82.985760473662907</v>
      </c>
      <c r="R217">
        <v>2400</v>
      </c>
      <c r="S217">
        <v>45</v>
      </c>
      <c r="T217" t="s">
        <v>658</v>
      </c>
      <c r="U217" t="s">
        <v>930</v>
      </c>
      <c r="V217" t="s">
        <v>935</v>
      </c>
      <c r="W217" t="s">
        <v>936</v>
      </c>
      <c r="X217" t="s">
        <v>937</v>
      </c>
      <c r="Y217" t="s">
        <v>938</v>
      </c>
      <c r="Z217" t="s">
        <v>49</v>
      </c>
      <c r="AA217">
        <v>45096</v>
      </c>
      <c r="AB217" t="s">
        <v>4972</v>
      </c>
      <c r="AC217" t="s">
        <v>4971</v>
      </c>
    </row>
    <row r="218" spans="1:29" x14ac:dyDescent="0.2">
      <c r="A218">
        <v>4073</v>
      </c>
      <c r="B218" t="s">
        <v>192</v>
      </c>
      <c r="C218" t="s">
        <v>294</v>
      </c>
      <c r="D218" t="s">
        <v>939</v>
      </c>
      <c r="E218" t="s">
        <v>34</v>
      </c>
      <c r="F218" t="s">
        <v>4980</v>
      </c>
      <c r="G218" t="s">
        <v>680</v>
      </c>
      <c r="H218" t="s">
        <v>681</v>
      </c>
      <c r="I218" t="s">
        <v>941</v>
      </c>
      <c r="J218" t="s">
        <v>117</v>
      </c>
      <c r="K218" t="s">
        <v>942</v>
      </c>
      <c r="L218" t="s">
        <v>628</v>
      </c>
      <c r="M218" t="s">
        <v>42</v>
      </c>
      <c r="N218" t="s">
        <v>117</v>
      </c>
      <c r="O218" t="s">
        <v>117</v>
      </c>
      <c r="P218">
        <v>40.495539904811999</v>
      </c>
      <c r="Q218">
        <v>-86.131014737889004</v>
      </c>
      <c r="R218">
        <v>1400</v>
      </c>
      <c r="S218">
        <v>33</v>
      </c>
      <c r="T218" t="s">
        <v>658</v>
      </c>
      <c r="U218" t="s">
        <v>930</v>
      </c>
      <c r="V218" t="s">
        <v>943</v>
      </c>
      <c r="W218" t="s">
        <v>944</v>
      </c>
      <c r="X218" t="s">
        <v>937</v>
      </c>
      <c r="Y218" t="s">
        <v>938</v>
      </c>
      <c r="Z218" t="s">
        <v>49</v>
      </c>
      <c r="AA218">
        <v>45088</v>
      </c>
      <c r="AB218" t="s">
        <v>4978</v>
      </c>
      <c r="AC218" t="s">
        <v>4979</v>
      </c>
    </row>
    <row r="219" spans="1:29" x14ac:dyDescent="0.2">
      <c r="A219">
        <v>4074</v>
      </c>
      <c r="B219" t="s">
        <v>113</v>
      </c>
      <c r="C219" t="s">
        <v>294</v>
      </c>
      <c r="D219" t="s">
        <v>947</v>
      </c>
      <c r="E219" t="s">
        <v>61</v>
      </c>
      <c r="F219" t="s">
        <v>947</v>
      </c>
      <c r="G219" t="s">
        <v>680</v>
      </c>
      <c r="H219" t="s">
        <v>681</v>
      </c>
      <c r="I219" t="s">
        <v>948</v>
      </c>
      <c r="J219" t="s">
        <v>117</v>
      </c>
      <c r="K219" t="s">
        <v>91</v>
      </c>
      <c r="L219" t="s">
        <v>25</v>
      </c>
      <c r="M219" t="s">
        <v>66</v>
      </c>
      <c r="N219" t="s">
        <v>117</v>
      </c>
      <c r="O219" t="s">
        <v>117</v>
      </c>
      <c r="P219">
        <v>45.5</v>
      </c>
      <c r="Q219">
        <v>-73.56</v>
      </c>
      <c r="R219" t="s">
        <v>703</v>
      </c>
      <c r="S219">
        <v>10</v>
      </c>
      <c r="T219" t="s">
        <v>714</v>
      </c>
      <c r="U219" t="s">
        <v>947</v>
      </c>
      <c r="V219" t="s">
        <v>949</v>
      </c>
      <c r="W219" t="s">
        <v>70</v>
      </c>
      <c r="X219" t="s">
        <v>130</v>
      </c>
      <c r="Y219" t="s">
        <v>66</v>
      </c>
      <c r="Z219" t="s">
        <v>49</v>
      </c>
      <c r="AA219">
        <v>44781</v>
      </c>
      <c r="AB219" t="s">
        <v>950</v>
      </c>
      <c r="AC219" t="s">
        <v>951</v>
      </c>
    </row>
    <row r="220" spans="1:29" x14ac:dyDescent="0.2">
      <c r="A220">
        <v>4075</v>
      </c>
      <c r="B220" t="s">
        <v>31</v>
      </c>
      <c r="C220" t="s">
        <v>696</v>
      </c>
      <c r="D220" t="s">
        <v>4076</v>
      </c>
      <c r="E220" t="s">
        <v>34</v>
      </c>
      <c r="F220" t="s">
        <v>4077</v>
      </c>
      <c r="G220" t="s">
        <v>4087</v>
      </c>
      <c r="H220" t="s">
        <v>4087</v>
      </c>
      <c r="I220" t="s">
        <v>4078</v>
      </c>
      <c r="J220" t="s">
        <v>4079</v>
      </c>
      <c r="K220" t="s">
        <v>4080</v>
      </c>
      <c r="L220" t="s">
        <v>130</v>
      </c>
      <c r="M220" t="s">
        <v>66</v>
      </c>
      <c r="N220" t="s">
        <v>4081</v>
      </c>
      <c r="O220" t="s">
        <v>4082</v>
      </c>
      <c r="P220">
        <v>45.325596926363403</v>
      </c>
      <c r="Q220">
        <v>-75.836900830691306</v>
      </c>
      <c r="U220" t="s">
        <v>4083</v>
      </c>
      <c r="V220" t="s">
        <v>4078</v>
      </c>
      <c r="W220" t="s">
        <v>4084</v>
      </c>
      <c r="X220" t="s">
        <v>918</v>
      </c>
      <c r="Y220" t="s">
        <v>42</v>
      </c>
      <c r="Z220" t="s">
        <v>49</v>
      </c>
      <c r="AA220">
        <v>44801</v>
      </c>
      <c r="AB220" t="s">
        <v>4085</v>
      </c>
      <c r="AC220" t="s">
        <v>4086</v>
      </c>
    </row>
    <row r="221" spans="1:29" x14ac:dyDescent="0.2">
      <c r="A221">
        <v>4076</v>
      </c>
      <c r="B221" t="s">
        <v>31</v>
      </c>
      <c r="C221" t="s">
        <v>294</v>
      </c>
      <c r="D221" t="s">
        <v>5083</v>
      </c>
      <c r="E221" t="s">
        <v>61</v>
      </c>
      <c r="F221" t="s">
        <v>5082</v>
      </c>
      <c r="G221" t="s">
        <v>680</v>
      </c>
      <c r="H221" t="s">
        <v>681</v>
      </c>
      <c r="I221" t="s">
        <v>5087</v>
      </c>
      <c r="J221" t="s">
        <v>5086</v>
      </c>
      <c r="K221" t="s">
        <v>5084</v>
      </c>
      <c r="L221" t="s">
        <v>394</v>
      </c>
      <c r="M221" t="s">
        <v>42</v>
      </c>
      <c r="N221">
        <v>95330</v>
      </c>
      <c r="P221">
        <v>37.800722319275501</v>
      </c>
      <c r="Q221">
        <v>-121.288822076386</v>
      </c>
      <c r="S221">
        <v>40</v>
      </c>
      <c r="T221" t="s">
        <v>658</v>
      </c>
      <c r="U221" t="s">
        <v>958</v>
      </c>
      <c r="V221" t="s">
        <v>959</v>
      </c>
      <c r="W221" t="s">
        <v>956</v>
      </c>
      <c r="X221" t="s">
        <v>741</v>
      </c>
      <c r="Y221" t="s">
        <v>42</v>
      </c>
      <c r="Z221" t="s">
        <v>49</v>
      </c>
      <c r="AA221">
        <v>45096</v>
      </c>
      <c r="AB221" t="s">
        <v>5085</v>
      </c>
      <c r="AC221" t="s">
        <v>5088</v>
      </c>
    </row>
    <row r="222" spans="1:29" x14ac:dyDescent="0.2">
      <c r="A222">
        <v>4077</v>
      </c>
      <c r="B222" t="s">
        <v>31</v>
      </c>
      <c r="C222" t="s">
        <v>294</v>
      </c>
      <c r="D222" t="s">
        <v>961</v>
      </c>
      <c r="E222" t="s">
        <v>61</v>
      </c>
      <c r="F222" t="s">
        <v>962</v>
      </c>
      <c r="G222" t="s">
        <v>857</v>
      </c>
      <c r="H222" t="s">
        <v>349</v>
      </c>
      <c r="I222" t="s">
        <v>959</v>
      </c>
      <c r="J222" t="s">
        <v>963</v>
      </c>
      <c r="K222" t="s">
        <v>964</v>
      </c>
      <c r="L222" t="s">
        <v>394</v>
      </c>
      <c r="M222" t="s">
        <v>42</v>
      </c>
      <c r="N222">
        <v>94538</v>
      </c>
      <c r="O222" t="s">
        <v>117</v>
      </c>
      <c r="P222">
        <v>37.481503857326302</v>
      </c>
      <c r="Q222">
        <v>-121.933849299915</v>
      </c>
      <c r="S222">
        <v>10</v>
      </c>
      <c r="T222" t="s">
        <v>658</v>
      </c>
      <c r="U222" t="s">
        <v>965</v>
      </c>
      <c r="V222" t="s">
        <v>959</v>
      </c>
      <c r="W222" t="s">
        <v>956</v>
      </c>
      <c r="X222" t="s">
        <v>741</v>
      </c>
      <c r="Y222" t="s">
        <v>42</v>
      </c>
      <c r="Z222" t="s">
        <v>49</v>
      </c>
      <c r="AA222">
        <v>45096</v>
      </c>
      <c r="AB222" t="s">
        <v>4993</v>
      </c>
    </row>
    <row r="223" spans="1:29" x14ac:dyDescent="0.2">
      <c r="A223">
        <v>4078</v>
      </c>
      <c r="B223" t="s">
        <v>31</v>
      </c>
      <c r="C223" t="s">
        <v>294</v>
      </c>
      <c r="D223" t="s">
        <v>967</v>
      </c>
      <c r="E223" t="s">
        <v>61</v>
      </c>
      <c r="F223" t="s">
        <v>968</v>
      </c>
      <c r="G223" t="s">
        <v>857</v>
      </c>
      <c r="H223" t="s">
        <v>349</v>
      </c>
      <c r="I223" t="s">
        <v>4619</v>
      </c>
      <c r="J223" t="s">
        <v>969</v>
      </c>
      <c r="K223" t="s">
        <v>970</v>
      </c>
      <c r="L223" t="s">
        <v>41</v>
      </c>
      <c r="M223" t="s">
        <v>42</v>
      </c>
      <c r="N223">
        <v>89434</v>
      </c>
      <c r="O223" t="s">
        <v>971</v>
      </c>
      <c r="P223">
        <v>39.537778381403697</v>
      </c>
      <c r="Q223">
        <v>-119.439104074746</v>
      </c>
      <c r="R223">
        <v>11000</v>
      </c>
      <c r="S223">
        <v>37</v>
      </c>
      <c r="T223" t="s">
        <v>658</v>
      </c>
      <c r="U223" t="s">
        <v>965</v>
      </c>
      <c r="V223" t="s">
        <v>959</v>
      </c>
      <c r="W223" t="s">
        <v>956</v>
      </c>
      <c r="X223" t="s">
        <v>741</v>
      </c>
      <c r="Y223" t="s">
        <v>42</v>
      </c>
      <c r="Z223" t="s">
        <v>49</v>
      </c>
      <c r="AA223">
        <v>45096</v>
      </c>
      <c r="AB223" t="s">
        <v>5077</v>
      </c>
    </row>
    <row r="224" spans="1:29" x14ac:dyDescent="0.2">
      <c r="A224">
        <v>4079</v>
      </c>
      <c r="B224" t="s">
        <v>113</v>
      </c>
      <c r="C224" t="s">
        <v>294</v>
      </c>
      <c r="D224" t="s">
        <v>967</v>
      </c>
      <c r="E224" t="s">
        <v>61</v>
      </c>
      <c r="F224" t="s">
        <v>972</v>
      </c>
      <c r="G224" t="s">
        <v>857</v>
      </c>
      <c r="H224" t="s">
        <v>349</v>
      </c>
      <c r="I224" t="s">
        <v>4619</v>
      </c>
      <c r="J224" t="s">
        <v>969</v>
      </c>
      <c r="K224" t="s">
        <v>970</v>
      </c>
      <c r="L224" t="s">
        <v>41</v>
      </c>
      <c r="M224" t="s">
        <v>42</v>
      </c>
      <c r="N224">
        <v>89434</v>
      </c>
      <c r="O224" t="s">
        <v>971</v>
      </c>
      <c r="P224">
        <v>39.537778381403697</v>
      </c>
      <c r="Q224">
        <v>-119.439104074746</v>
      </c>
      <c r="R224">
        <v>3000</v>
      </c>
      <c r="S224">
        <v>100</v>
      </c>
      <c r="T224" t="s">
        <v>658</v>
      </c>
      <c r="U224" t="s">
        <v>965</v>
      </c>
      <c r="V224" t="s">
        <v>959</v>
      </c>
      <c r="W224" t="s">
        <v>956</v>
      </c>
      <c r="X224" t="s">
        <v>741</v>
      </c>
      <c r="Y224" t="s">
        <v>42</v>
      </c>
      <c r="Z224" t="s">
        <v>49</v>
      </c>
      <c r="AA224">
        <v>45096</v>
      </c>
      <c r="AB224" t="s">
        <v>5077</v>
      </c>
      <c r="AC224" t="s">
        <v>5078</v>
      </c>
    </row>
    <row r="225" spans="1:29" x14ac:dyDescent="0.2">
      <c r="A225">
        <v>4080</v>
      </c>
      <c r="B225" t="s">
        <v>192</v>
      </c>
      <c r="C225" t="s">
        <v>294</v>
      </c>
      <c r="D225" t="s">
        <v>952</v>
      </c>
      <c r="E225" t="s">
        <v>61</v>
      </c>
      <c r="F225" t="s">
        <v>5079</v>
      </c>
      <c r="G225" t="s">
        <v>680</v>
      </c>
      <c r="H225" t="s">
        <v>681</v>
      </c>
      <c r="I225" t="s">
        <v>959</v>
      </c>
      <c r="J225" t="s">
        <v>955</v>
      </c>
      <c r="K225" t="s">
        <v>956</v>
      </c>
      <c r="L225" t="s">
        <v>741</v>
      </c>
      <c r="M225" t="s">
        <v>42</v>
      </c>
      <c r="N225">
        <v>78725</v>
      </c>
      <c r="O225" t="s">
        <v>957</v>
      </c>
      <c r="P225">
        <v>30.23</v>
      </c>
      <c r="Q225">
        <v>-97.6</v>
      </c>
      <c r="R225" t="s">
        <v>703</v>
      </c>
      <c r="U225" t="s">
        <v>958</v>
      </c>
      <c r="V225" t="s">
        <v>959</v>
      </c>
      <c r="W225" t="s">
        <v>956</v>
      </c>
      <c r="X225" t="s">
        <v>741</v>
      </c>
      <c r="Y225" t="s">
        <v>42</v>
      </c>
      <c r="Z225" t="s">
        <v>49</v>
      </c>
      <c r="AA225">
        <v>45096</v>
      </c>
      <c r="AB225" t="s">
        <v>960</v>
      </c>
      <c r="AC225" t="s">
        <v>5080</v>
      </c>
    </row>
    <row r="226" spans="1:29" x14ac:dyDescent="0.2">
      <c r="A226">
        <v>4081</v>
      </c>
      <c r="B226" t="s">
        <v>192</v>
      </c>
      <c r="C226" t="s">
        <v>294</v>
      </c>
      <c r="D226" t="s">
        <v>5036</v>
      </c>
      <c r="E226" t="s">
        <v>61</v>
      </c>
      <c r="F226" t="s">
        <v>5037</v>
      </c>
      <c r="G226" t="s">
        <v>680</v>
      </c>
      <c r="H226" t="s">
        <v>681</v>
      </c>
      <c r="I226" t="s">
        <v>5039</v>
      </c>
      <c r="K226" t="s">
        <v>5038</v>
      </c>
      <c r="L226" t="s">
        <v>48</v>
      </c>
      <c r="M226" t="s">
        <v>42</v>
      </c>
      <c r="P226">
        <v>35.8554259702831</v>
      </c>
      <c r="Q226">
        <v>-79.570623977062894</v>
      </c>
      <c r="R226">
        <v>2100</v>
      </c>
      <c r="U226" t="s">
        <v>4967</v>
      </c>
      <c r="V226" t="s">
        <v>5039</v>
      </c>
      <c r="W226" t="s">
        <v>4967</v>
      </c>
      <c r="X226" t="s">
        <v>5042</v>
      </c>
      <c r="Y226" t="s">
        <v>356</v>
      </c>
      <c r="Z226" t="s">
        <v>49</v>
      </c>
      <c r="AA226">
        <v>45096</v>
      </c>
      <c r="AB226" t="s">
        <v>5040</v>
      </c>
      <c r="AC226" t="s">
        <v>5041</v>
      </c>
    </row>
    <row r="227" spans="1:29" x14ac:dyDescent="0.2">
      <c r="A227">
        <v>4082</v>
      </c>
      <c r="B227" t="s">
        <v>192</v>
      </c>
      <c r="C227" t="s">
        <v>294</v>
      </c>
      <c r="D227" t="s">
        <v>979</v>
      </c>
      <c r="E227" t="s">
        <v>61</v>
      </c>
      <c r="F227" t="s">
        <v>974</v>
      </c>
      <c r="G227" t="s">
        <v>660</v>
      </c>
      <c r="H227" t="s">
        <v>328</v>
      </c>
      <c r="I227" t="s">
        <v>975</v>
      </c>
      <c r="J227" t="s">
        <v>976</v>
      </c>
      <c r="K227" t="s">
        <v>976</v>
      </c>
      <c r="L227" t="s">
        <v>127</v>
      </c>
      <c r="M227" t="s">
        <v>42</v>
      </c>
      <c r="N227">
        <v>48864</v>
      </c>
      <c r="O227" t="s">
        <v>977</v>
      </c>
      <c r="P227">
        <v>42.727766379673099</v>
      </c>
      <c r="Q227">
        <v>-84.55</v>
      </c>
      <c r="R227">
        <v>1700</v>
      </c>
      <c r="S227">
        <v>50</v>
      </c>
      <c r="T227" t="s">
        <v>658</v>
      </c>
      <c r="U227" t="s">
        <v>973</v>
      </c>
      <c r="V227" t="s">
        <v>981</v>
      </c>
      <c r="W227" t="s">
        <v>978</v>
      </c>
      <c r="X227" t="s">
        <v>341</v>
      </c>
      <c r="Y227" t="s">
        <v>42</v>
      </c>
      <c r="Z227" t="s">
        <v>49</v>
      </c>
      <c r="AA227">
        <v>45096</v>
      </c>
      <c r="AB227" t="s">
        <v>4974</v>
      </c>
      <c r="AC227" t="s">
        <v>4973</v>
      </c>
    </row>
    <row r="228" spans="1:29" x14ac:dyDescent="0.2">
      <c r="A228">
        <v>4083</v>
      </c>
      <c r="B228" t="s">
        <v>192</v>
      </c>
      <c r="C228" t="s">
        <v>294</v>
      </c>
      <c r="D228" t="s">
        <v>979</v>
      </c>
      <c r="E228" t="s">
        <v>61</v>
      </c>
      <c r="F228" t="s">
        <v>980</v>
      </c>
      <c r="G228" t="s">
        <v>660</v>
      </c>
      <c r="H228" t="s">
        <v>681</v>
      </c>
      <c r="I228" t="s">
        <v>981</v>
      </c>
      <c r="J228" t="s">
        <v>4975</v>
      </c>
      <c r="K228" t="s">
        <v>982</v>
      </c>
      <c r="L228" t="s">
        <v>712</v>
      </c>
      <c r="M228" t="s">
        <v>42</v>
      </c>
      <c r="N228">
        <v>37174</v>
      </c>
      <c r="O228" t="s">
        <v>983</v>
      </c>
      <c r="P228">
        <v>35.727397705927601</v>
      </c>
      <c r="Q228">
        <v>-86.9670925341904</v>
      </c>
      <c r="R228">
        <v>1700</v>
      </c>
      <c r="S228">
        <v>50</v>
      </c>
      <c r="T228" t="s">
        <v>658</v>
      </c>
      <c r="U228" t="s">
        <v>973</v>
      </c>
      <c r="V228" t="s">
        <v>981</v>
      </c>
      <c r="W228" t="s">
        <v>978</v>
      </c>
      <c r="X228" t="s">
        <v>341</v>
      </c>
      <c r="Y228" t="s">
        <v>42</v>
      </c>
      <c r="Z228" t="s">
        <v>49</v>
      </c>
      <c r="AA228">
        <v>45096</v>
      </c>
      <c r="AB228" t="s">
        <v>4976</v>
      </c>
      <c r="AC228" t="s">
        <v>4977</v>
      </c>
    </row>
    <row r="229" spans="1:29" x14ac:dyDescent="0.2">
      <c r="A229">
        <v>4084</v>
      </c>
      <c r="B229" t="s">
        <v>31</v>
      </c>
      <c r="C229" t="s">
        <v>294</v>
      </c>
      <c r="D229" t="s">
        <v>979</v>
      </c>
      <c r="E229" t="s">
        <v>61</v>
      </c>
      <c r="F229" t="s">
        <v>984</v>
      </c>
      <c r="G229" t="s">
        <v>660</v>
      </c>
      <c r="H229" t="s">
        <v>985</v>
      </c>
      <c r="I229" t="s">
        <v>981</v>
      </c>
      <c r="J229" t="s">
        <v>986</v>
      </c>
      <c r="K229" t="s">
        <v>978</v>
      </c>
      <c r="L229" t="s">
        <v>341</v>
      </c>
      <c r="M229" t="s">
        <v>42</v>
      </c>
      <c r="N229">
        <v>44481</v>
      </c>
      <c r="O229" t="s">
        <v>987</v>
      </c>
      <c r="P229">
        <v>41.1522508340096</v>
      </c>
      <c r="Q229">
        <v>-80.860397300000002</v>
      </c>
      <c r="R229">
        <v>1300</v>
      </c>
      <c r="S229">
        <v>44</v>
      </c>
      <c r="T229" t="s">
        <v>658</v>
      </c>
      <c r="U229" t="s">
        <v>973</v>
      </c>
      <c r="V229" t="s">
        <v>981</v>
      </c>
      <c r="W229" t="s">
        <v>978</v>
      </c>
      <c r="X229" t="s">
        <v>341</v>
      </c>
      <c r="Y229" t="s">
        <v>42</v>
      </c>
      <c r="Z229" t="s">
        <v>49</v>
      </c>
      <c r="AA229">
        <v>45096</v>
      </c>
      <c r="AB229" t="s">
        <v>988</v>
      </c>
    </row>
    <row r="230" spans="1:29" x14ac:dyDescent="0.2">
      <c r="A230">
        <v>4085</v>
      </c>
      <c r="B230" t="s">
        <v>113</v>
      </c>
      <c r="C230" t="s">
        <v>294</v>
      </c>
      <c r="D230" t="s">
        <v>4621</v>
      </c>
      <c r="E230" t="s">
        <v>61</v>
      </c>
      <c r="F230" t="s">
        <v>4620</v>
      </c>
      <c r="G230" t="s">
        <v>680</v>
      </c>
      <c r="H230" t="s">
        <v>681</v>
      </c>
      <c r="I230" t="s">
        <v>4624</v>
      </c>
      <c r="J230" t="s">
        <v>4623</v>
      </c>
      <c r="K230" t="s">
        <v>4625</v>
      </c>
      <c r="L230" t="s">
        <v>48</v>
      </c>
      <c r="M230" t="s">
        <v>42</v>
      </c>
      <c r="N230">
        <v>27344</v>
      </c>
      <c r="O230" t="s">
        <v>117</v>
      </c>
      <c r="P230">
        <v>35.754723119677998</v>
      </c>
      <c r="Q230">
        <v>-79.525212005538506</v>
      </c>
      <c r="R230">
        <v>7500</v>
      </c>
      <c r="S230">
        <v>16</v>
      </c>
      <c r="T230" t="s">
        <v>658</v>
      </c>
      <c r="U230" t="s">
        <v>4621</v>
      </c>
      <c r="V230" t="s">
        <v>4629</v>
      </c>
      <c r="W230" t="s">
        <v>4627</v>
      </c>
      <c r="X230" t="s">
        <v>4628</v>
      </c>
      <c r="Y230" t="s">
        <v>4626</v>
      </c>
      <c r="Z230" t="s">
        <v>49</v>
      </c>
      <c r="AA230">
        <v>45088</v>
      </c>
      <c r="AB230" t="s">
        <v>4622</v>
      </c>
    </row>
    <row r="231" spans="1:29" x14ac:dyDescent="0.2">
      <c r="A231">
        <v>4086</v>
      </c>
      <c r="B231" t="s">
        <v>113</v>
      </c>
      <c r="C231" t="s">
        <v>294</v>
      </c>
      <c r="D231" t="s">
        <v>2428</v>
      </c>
      <c r="E231" t="s">
        <v>34</v>
      </c>
      <c r="F231" t="s">
        <v>5031</v>
      </c>
      <c r="I231" t="s">
        <v>5035</v>
      </c>
      <c r="K231" t="s">
        <v>5029</v>
      </c>
      <c r="L231" t="s">
        <v>130</v>
      </c>
      <c r="M231" t="s">
        <v>66</v>
      </c>
      <c r="P231">
        <v>42.780691799905497</v>
      </c>
      <c r="Q231">
        <v>-81.177635625357595</v>
      </c>
      <c r="R231">
        <v>3000</v>
      </c>
      <c r="S231">
        <v>90</v>
      </c>
      <c r="T231" t="s">
        <v>658</v>
      </c>
      <c r="U231" t="s">
        <v>5033</v>
      </c>
      <c r="V231" t="s">
        <v>5034</v>
      </c>
      <c r="W231" t="s">
        <v>2435</v>
      </c>
      <c r="X231" t="s">
        <v>5043</v>
      </c>
      <c r="Y231" t="s">
        <v>543</v>
      </c>
      <c r="Z231" t="s">
        <v>49</v>
      </c>
      <c r="AA231">
        <v>45096</v>
      </c>
      <c r="AB231" t="s">
        <v>5032</v>
      </c>
      <c r="AC231" t="s">
        <v>5030</v>
      </c>
    </row>
    <row r="232" spans="1:29" x14ac:dyDescent="0.2">
      <c r="A232">
        <v>4087</v>
      </c>
      <c r="B232" t="s">
        <v>31</v>
      </c>
      <c r="C232" t="s">
        <v>294</v>
      </c>
      <c r="D232" t="s">
        <v>989</v>
      </c>
      <c r="E232" t="s">
        <v>61</v>
      </c>
      <c r="F232" t="s">
        <v>990</v>
      </c>
      <c r="G232" t="s">
        <v>660</v>
      </c>
      <c r="H232" t="s">
        <v>328</v>
      </c>
      <c r="I232" t="s">
        <v>991</v>
      </c>
      <c r="J232" t="s">
        <v>992</v>
      </c>
      <c r="K232" t="s">
        <v>993</v>
      </c>
      <c r="L232" t="s">
        <v>127</v>
      </c>
      <c r="M232" t="s">
        <v>42</v>
      </c>
      <c r="N232">
        <v>48640</v>
      </c>
      <c r="O232" t="s">
        <v>994</v>
      </c>
      <c r="P232">
        <v>43.6053908558237</v>
      </c>
      <c r="Q232">
        <v>-84.207910228618701</v>
      </c>
      <c r="R232">
        <v>265</v>
      </c>
      <c r="S232">
        <v>1</v>
      </c>
      <c r="T232" t="s">
        <v>658</v>
      </c>
      <c r="U232" t="s">
        <v>995</v>
      </c>
      <c r="V232" t="s">
        <v>991</v>
      </c>
      <c r="W232" t="s">
        <v>993</v>
      </c>
      <c r="X232" t="s">
        <v>127</v>
      </c>
      <c r="Y232" t="s">
        <v>42</v>
      </c>
      <c r="Z232" t="s">
        <v>49</v>
      </c>
      <c r="AA232">
        <v>44779</v>
      </c>
      <c r="AB232" t="s">
        <v>996</v>
      </c>
    </row>
    <row r="233" spans="1:29" x14ac:dyDescent="0.2">
      <c r="A233">
        <v>4088</v>
      </c>
      <c r="B233" t="s">
        <v>113</v>
      </c>
      <c r="C233" t="s">
        <v>294</v>
      </c>
      <c r="D233" t="s">
        <v>997</v>
      </c>
      <c r="E233" t="s">
        <v>61</v>
      </c>
      <c r="F233" t="s">
        <v>998</v>
      </c>
      <c r="G233" t="s">
        <v>857</v>
      </c>
      <c r="H233" t="s">
        <v>737</v>
      </c>
      <c r="I233" t="s">
        <v>999</v>
      </c>
      <c r="J233" t="s">
        <v>1000</v>
      </c>
      <c r="K233" t="s">
        <v>1001</v>
      </c>
      <c r="L233" t="s">
        <v>341</v>
      </c>
      <c r="M233" t="s">
        <v>42</v>
      </c>
      <c r="N233">
        <v>45377</v>
      </c>
      <c r="O233" t="s">
        <v>1002</v>
      </c>
      <c r="P233">
        <v>39.899899465573</v>
      </c>
      <c r="Q233">
        <v>-84.193602704197801</v>
      </c>
      <c r="R233">
        <v>600</v>
      </c>
      <c r="U233" t="s">
        <v>997</v>
      </c>
      <c r="V233" t="s">
        <v>999</v>
      </c>
      <c r="W233" t="s">
        <v>1003</v>
      </c>
      <c r="X233" t="s">
        <v>341</v>
      </c>
      <c r="Y233" t="s">
        <v>42</v>
      </c>
      <c r="Z233" t="s">
        <v>49</v>
      </c>
      <c r="AA233">
        <v>44779</v>
      </c>
      <c r="AB233" t="s">
        <v>1004</v>
      </c>
      <c r="AC233" t="s">
        <v>1005</v>
      </c>
    </row>
    <row r="234" spans="1:29" x14ac:dyDescent="0.2">
      <c r="A234">
        <v>4089</v>
      </c>
      <c r="B234" t="s">
        <v>113</v>
      </c>
      <c r="C234" t="s">
        <v>294</v>
      </c>
      <c r="D234" t="s">
        <v>997</v>
      </c>
      <c r="E234" t="s">
        <v>61</v>
      </c>
      <c r="F234" t="s">
        <v>998</v>
      </c>
      <c r="G234" t="s">
        <v>660</v>
      </c>
      <c r="H234" t="s">
        <v>737</v>
      </c>
      <c r="I234" t="s">
        <v>999</v>
      </c>
      <c r="J234" t="s">
        <v>1000</v>
      </c>
      <c r="K234" t="s">
        <v>1001</v>
      </c>
      <c r="L234" t="s">
        <v>341</v>
      </c>
      <c r="M234" t="s">
        <v>42</v>
      </c>
      <c r="N234">
        <v>45377</v>
      </c>
      <c r="O234" t="s">
        <v>1002</v>
      </c>
      <c r="P234">
        <v>39.899899465573</v>
      </c>
      <c r="Q234">
        <v>-84.193602704197801</v>
      </c>
      <c r="R234">
        <v>600</v>
      </c>
      <c r="U234" t="s">
        <v>997</v>
      </c>
      <c r="V234" t="s">
        <v>999</v>
      </c>
      <c r="W234" t="s">
        <v>1003</v>
      </c>
      <c r="X234" t="s">
        <v>341</v>
      </c>
      <c r="Y234" t="s">
        <v>42</v>
      </c>
      <c r="Z234" t="s">
        <v>49</v>
      </c>
      <c r="AA234">
        <v>44779</v>
      </c>
      <c r="AB234" t="s">
        <v>1006</v>
      </c>
      <c r="AC234" t="s">
        <v>1007</v>
      </c>
    </row>
    <row r="235" spans="1:29" x14ac:dyDescent="0.2">
      <c r="A235">
        <v>4090</v>
      </c>
      <c r="B235" t="s">
        <v>113</v>
      </c>
      <c r="C235" t="s">
        <v>294</v>
      </c>
      <c r="D235" t="s">
        <v>997</v>
      </c>
      <c r="E235" t="s">
        <v>61</v>
      </c>
      <c r="F235" t="s">
        <v>998</v>
      </c>
      <c r="G235" t="s">
        <v>857</v>
      </c>
      <c r="H235" t="s">
        <v>328</v>
      </c>
      <c r="I235" t="s">
        <v>999</v>
      </c>
      <c r="J235" t="s">
        <v>1000</v>
      </c>
      <c r="K235" t="s">
        <v>1001</v>
      </c>
      <c r="L235" t="s">
        <v>341</v>
      </c>
      <c r="M235" t="s">
        <v>42</v>
      </c>
      <c r="N235">
        <v>45377</v>
      </c>
      <c r="O235" t="s">
        <v>1002</v>
      </c>
      <c r="P235">
        <v>39.899899465573</v>
      </c>
      <c r="Q235">
        <v>-84.193602704197801</v>
      </c>
      <c r="R235">
        <v>600</v>
      </c>
      <c r="U235" t="s">
        <v>997</v>
      </c>
      <c r="V235" t="s">
        <v>999</v>
      </c>
      <c r="W235" t="s">
        <v>1003</v>
      </c>
      <c r="X235" t="s">
        <v>341</v>
      </c>
      <c r="Y235" t="s">
        <v>42</v>
      </c>
      <c r="Z235" t="s">
        <v>49</v>
      </c>
      <c r="AA235">
        <v>44779</v>
      </c>
      <c r="AB235" t="s">
        <v>1008</v>
      </c>
      <c r="AC235" t="s">
        <v>1009</v>
      </c>
    </row>
    <row r="236" spans="1:29" x14ac:dyDescent="0.2">
      <c r="A236">
        <v>4091</v>
      </c>
      <c r="B236" t="s">
        <v>59</v>
      </c>
      <c r="C236" t="s">
        <v>294</v>
      </c>
      <c r="D236" t="s">
        <v>997</v>
      </c>
      <c r="E236" t="s">
        <v>61</v>
      </c>
      <c r="F236" t="s">
        <v>3098</v>
      </c>
      <c r="G236" t="s">
        <v>660</v>
      </c>
      <c r="H236" t="s">
        <v>4347</v>
      </c>
      <c r="I236" t="s">
        <v>999</v>
      </c>
      <c r="J236" t="s">
        <v>3099</v>
      </c>
      <c r="K236" t="s">
        <v>3100</v>
      </c>
      <c r="L236" t="s">
        <v>341</v>
      </c>
      <c r="M236" t="s">
        <v>42</v>
      </c>
      <c r="N236">
        <v>45420</v>
      </c>
      <c r="O236" t="s">
        <v>3101</v>
      </c>
      <c r="P236">
        <v>39.715498402451701</v>
      </c>
      <c r="Q236">
        <v>-84.111824546531196</v>
      </c>
      <c r="U236" t="s">
        <v>997</v>
      </c>
      <c r="V236" t="s">
        <v>999</v>
      </c>
      <c r="W236" t="s">
        <v>1003</v>
      </c>
      <c r="X236" t="s">
        <v>341</v>
      </c>
      <c r="Y236" t="s">
        <v>42</v>
      </c>
      <c r="Z236" t="s">
        <v>49</v>
      </c>
      <c r="AA236">
        <v>44891</v>
      </c>
      <c r="AB236" t="s">
        <v>3102</v>
      </c>
      <c r="AC236" t="s">
        <v>4348</v>
      </c>
    </row>
    <row r="238" spans="1:29" x14ac:dyDescent="0.2">
      <c r="A238">
        <v>5000</v>
      </c>
      <c r="B238" t="s">
        <v>31</v>
      </c>
      <c r="C238" t="s">
        <v>696</v>
      </c>
      <c r="D238" t="s">
        <v>1010</v>
      </c>
      <c r="E238" t="s">
        <v>61</v>
      </c>
      <c r="F238" t="s">
        <v>1011</v>
      </c>
      <c r="G238" t="s">
        <v>1012</v>
      </c>
      <c r="H238" t="s">
        <v>1013</v>
      </c>
      <c r="I238" t="s">
        <v>1014</v>
      </c>
      <c r="J238" t="s">
        <v>1015</v>
      </c>
      <c r="K238" t="s">
        <v>1016</v>
      </c>
      <c r="L238" t="s">
        <v>284</v>
      </c>
      <c r="M238" t="s">
        <v>42</v>
      </c>
      <c r="N238">
        <v>35563</v>
      </c>
      <c r="O238" t="s">
        <v>1017</v>
      </c>
      <c r="P238">
        <v>33.966059373282398</v>
      </c>
      <c r="Q238">
        <v>-87.898766503865701</v>
      </c>
      <c r="U238" t="s">
        <v>1010</v>
      </c>
      <c r="V238" t="s">
        <v>1014</v>
      </c>
      <c r="W238" t="s">
        <v>1018</v>
      </c>
      <c r="X238" t="s">
        <v>604</v>
      </c>
      <c r="Y238" t="s">
        <v>42</v>
      </c>
      <c r="Z238" t="s">
        <v>1019</v>
      </c>
      <c r="AA238">
        <v>44417</v>
      </c>
      <c r="AB238" t="s">
        <v>1014</v>
      </c>
      <c r="AC238" t="s">
        <v>1020</v>
      </c>
    </row>
    <row r="239" spans="1:29" x14ac:dyDescent="0.2">
      <c r="A239">
        <v>5001</v>
      </c>
      <c r="B239" t="s">
        <v>31</v>
      </c>
      <c r="C239" t="s">
        <v>696</v>
      </c>
      <c r="D239" t="s">
        <v>1010</v>
      </c>
      <c r="E239" t="s">
        <v>61</v>
      </c>
      <c r="F239" t="s">
        <v>1021</v>
      </c>
      <c r="G239" t="s">
        <v>1012</v>
      </c>
      <c r="H239" t="s">
        <v>1013</v>
      </c>
      <c r="I239" t="s">
        <v>1014</v>
      </c>
      <c r="J239" t="s">
        <v>1022</v>
      </c>
      <c r="K239" t="s">
        <v>1023</v>
      </c>
      <c r="L239" t="s">
        <v>604</v>
      </c>
      <c r="M239" t="s">
        <v>42</v>
      </c>
      <c r="N239">
        <v>55016</v>
      </c>
      <c r="O239" t="s">
        <v>1024</v>
      </c>
      <c r="P239">
        <v>44.794441305823597</v>
      </c>
      <c r="Q239">
        <v>-92.913494457604102</v>
      </c>
      <c r="U239" t="s">
        <v>1010</v>
      </c>
      <c r="V239" t="s">
        <v>1014</v>
      </c>
      <c r="W239" t="s">
        <v>1018</v>
      </c>
      <c r="X239" t="s">
        <v>604</v>
      </c>
      <c r="Y239" t="s">
        <v>42</v>
      </c>
      <c r="Z239" t="s">
        <v>1019</v>
      </c>
      <c r="AA239">
        <v>44417</v>
      </c>
      <c r="AB239" t="s">
        <v>1014</v>
      </c>
      <c r="AC239" t="s">
        <v>1020</v>
      </c>
    </row>
    <row r="240" spans="1:29" x14ac:dyDescent="0.2">
      <c r="A240">
        <v>5002</v>
      </c>
      <c r="B240" t="s">
        <v>31</v>
      </c>
      <c r="C240" t="s">
        <v>696</v>
      </c>
      <c r="D240" t="s">
        <v>1010</v>
      </c>
      <c r="E240" t="s">
        <v>61</v>
      </c>
      <c r="F240" t="s">
        <v>1025</v>
      </c>
      <c r="G240" t="s">
        <v>1012</v>
      </c>
      <c r="H240" t="s">
        <v>1026</v>
      </c>
      <c r="I240" t="s">
        <v>1014</v>
      </c>
      <c r="J240" t="s">
        <v>1027</v>
      </c>
      <c r="K240" t="s">
        <v>1028</v>
      </c>
      <c r="L240" t="s">
        <v>754</v>
      </c>
      <c r="M240" t="s">
        <v>42</v>
      </c>
      <c r="N240">
        <v>65802</v>
      </c>
      <c r="O240" t="s">
        <v>1029</v>
      </c>
      <c r="P240">
        <v>37.2123557132157</v>
      </c>
      <c r="Q240">
        <v>-93.227852015445805</v>
      </c>
      <c r="U240" t="s">
        <v>1010</v>
      </c>
      <c r="V240" t="s">
        <v>1014</v>
      </c>
      <c r="W240" t="s">
        <v>1018</v>
      </c>
      <c r="X240" t="s">
        <v>604</v>
      </c>
      <c r="Y240" t="s">
        <v>42</v>
      </c>
      <c r="Z240" t="s">
        <v>1019</v>
      </c>
      <c r="AA240">
        <v>44417</v>
      </c>
      <c r="AB240" t="s">
        <v>1014</v>
      </c>
      <c r="AC240" t="s">
        <v>1030</v>
      </c>
    </row>
    <row r="241" spans="1:29" x14ac:dyDescent="0.2">
      <c r="A241">
        <v>5003</v>
      </c>
      <c r="B241" t="s">
        <v>31</v>
      </c>
      <c r="C241" t="s">
        <v>696</v>
      </c>
      <c r="D241" t="s">
        <v>1031</v>
      </c>
      <c r="E241" t="s">
        <v>61</v>
      </c>
      <c r="F241" t="s">
        <v>1031</v>
      </c>
      <c r="G241" t="s">
        <v>1032</v>
      </c>
      <c r="H241" t="s">
        <v>1033</v>
      </c>
      <c r="I241" t="s">
        <v>1034</v>
      </c>
      <c r="J241" t="s">
        <v>1035</v>
      </c>
      <c r="K241" t="s">
        <v>1036</v>
      </c>
      <c r="L241" t="s">
        <v>394</v>
      </c>
      <c r="M241" t="s">
        <v>42</v>
      </c>
      <c r="N241">
        <v>94804</v>
      </c>
      <c r="O241" t="s">
        <v>1037</v>
      </c>
      <c r="P241">
        <v>37.9208482060344</v>
      </c>
      <c r="Q241">
        <v>-122.352250245024</v>
      </c>
      <c r="R241">
        <v>30</v>
      </c>
      <c r="U241" t="s">
        <v>1031</v>
      </c>
      <c r="V241" t="s">
        <v>1038</v>
      </c>
      <c r="W241" t="s">
        <v>1036</v>
      </c>
      <c r="X241" t="s">
        <v>394</v>
      </c>
      <c r="Y241" t="s">
        <v>42</v>
      </c>
      <c r="Z241" t="s">
        <v>1019</v>
      </c>
      <c r="AA241">
        <v>44417</v>
      </c>
      <c r="AB241" t="s">
        <v>1039</v>
      </c>
      <c r="AC241" t="s">
        <v>1040</v>
      </c>
    </row>
    <row r="242" spans="1:29" x14ac:dyDescent="0.2">
      <c r="A242">
        <v>5004</v>
      </c>
      <c r="B242" t="s">
        <v>31</v>
      </c>
      <c r="C242" t="s">
        <v>696</v>
      </c>
      <c r="D242" t="s">
        <v>1041</v>
      </c>
      <c r="E242" t="s">
        <v>61</v>
      </c>
      <c r="F242" t="s">
        <v>1041</v>
      </c>
      <c r="G242" t="s">
        <v>1012</v>
      </c>
      <c r="H242" t="s">
        <v>1013</v>
      </c>
      <c r="I242" t="s">
        <v>1042</v>
      </c>
      <c r="J242" t="s">
        <v>1043</v>
      </c>
      <c r="K242" t="s">
        <v>1044</v>
      </c>
      <c r="L242" t="s">
        <v>286</v>
      </c>
      <c r="M242" t="s">
        <v>42</v>
      </c>
      <c r="N242">
        <v>80127</v>
      </c>
      <c r="O242" t="s">
        <v>1045</v>
      </c>
      <c r="P242">
        <v>39.569675773168498</v>
      </c>
      <c r="Q242">
        <v>-105.123557758548</v>
      </c>
      <c r="R242">
        <v>20</v>
      </c>
      <c r="U242" t="s">
        <v>1046</v>
      </c>
      <c r="V242" t="s">
        <v>1042</v>
      </c>
      <c r="W242" t="s">
        <v>1044</v>
      </c>
      <c r="X242" t="s">
        <v>286</v>
      </c>
      <c r="Y242" t="s">
        <v>42</v>
      </c>
      <c r="Z242" t="s">
        <v>49</v>
      </c>
      <c r="AA242">
        <v>44774</v>
      </c>
      <c r="AB242" t="s">
        <v>1047</v>
      </c>
      <c r="AC242" t="s">
        <v>1048</v>
      </c>
    </row>
    <row r="243" spans="1:29" x14ac:dyDescent="0.2">
      <c r="A243">
        <v>5005</v>
      </c>
      <c r="B243" t="s">
        <v>31</v>
      </c>
      <c r="C243" t="s">
        <v>696</v>
      </c>
      <c r="D243" t="s">
        <v>1049</v>
      </c>
      <c r="E243" t="s">
        <v>34</v>
      </c>
      <c r="F243" t="s">
        <v>1050</v>
      </c>
      <c r="G243" t="s">
        <v>1032</v>
      </c>
      <c r="H243" t="s">
        <v>1033</v>
      </c>
      <c r="I243" t="s">
        <v>1051</v>
      </c>
      <c r="J243" t="s">
        <v>1052</v>
      </c>
      <c r="K243" t="s">
        <v>1050</v>
      </c>
      <c r="L243" t="s">
        <v>127</v>
      </c>
      <c r="M243" t="s">
        <v>42</v>
      </c>
      <c r="N243">
        <v>48030</v>
      </c>
      <c r="O243" t="s">
        <v>1053</v>
      </c>
      <c r="P243">
        <v>42.475023405197199</v>
      </c>
      <c r="Q243">
        <v>-83.092156273002203</v>
      </c>
      <c r="R243">
        <v>20</v>
      </c>
      <c r="S243">
        <v>400</v>
      </c>
      <c r="T243" t="s">
        <v>734</v>
      </c>
      <c r="U243" t="s">
        <v>1054</v>
      </c>
      <c r="V243" t="s">
        <v>1055</v>
      </c>
      <c r="W243" t="s">
        <v>909</v>
      </c>
      <c r="X243" t="s">
        <v>127</v>
      </c>
      <c r="Y243" t="s">
        <v>42</v>
      </c>
      <c r="Z243" t="s">
        <v>49</v>
      </c>
      <c r="AA243">
        <v>44044</v>
      </c>
      <c r="AB243" t="s">
        <v>1056</v>
      </c>
    </row>
    <row r="244" spans="1:29" x14ac:dyDescent="0.2">
      <c r="A244">
        <v>5006</v>
      </c>
      <c r="B244" t="s">
        <v>31</v>
      </c>
      <c r="C244" t="s">
        <v>696</v>
      </c>
      <c r="D244" t="s">
        <v>1049</v>
      </c>
      <c r="E244" t="s">
        <v>34</v>
      </c>
      <c r="F244" t="s">
        <v>1050</v>
      </c>
      <c r="G244" t="s">
        <v>1032</v>
      </c>
      <c r="H244" t="s">
        <v>1057</v>
      </c>
      <c r="I244" t="s">
        <v>1051</v>
      </c>
      <c r="J244" t="s">
        <v>1052</v>
      </c>
      <c r="K244" t="s">
        <v>1050</v>
      </c>
      <c r="L244" t="s">
        <v>127</v>
      </c>
      <c r="M244" t="s">
        <v>42</v>
      </c>
      <c r="N244">
        <v>48030</v>
      </c>
      <c r="O244" t="s">
        <v>1053</v>
      </c>
      <c r="P244">
        <v>42.475023405197199</v>
      </c>
      <c r="Q244">
        <v>-83.092156273002203</v>
      </c>
      <c r="R244">
        <v>20</v>
      </c>
      <c r="S244">
        <v>400</v>
      </c>
      <c r="T244" t="s">
        <v>734</v>
      </c>
      <c r="U244" t="s">
        <v>1054</v>
      </c>
      <c r="V244" t="s">
        <v>1055</v>
      </c>
      <c r="W244" t="s">
        <v>909</v>
      </c>
      <c r="X244" t="s">
        <v>127</v>
      </c>
      <c r="Y244" t="s">
        <v>42</v>
      </c>
      <c r="Z244" t="s">
        <v>49</v>
      </c>
      <c r="AA244">
        <v>44044</v>
      </c>
      <c r="AB244" t="s">
        <v>1056</v>
      </c>
    </row>
    <row r="245" spans="1:29" x14ac:dyDescent="0.2">
      <c r="A245">
        <v>5007</v>
      </c>
      <c r="B245" t="s">
        <v>31</v>
      </c>
      <c r="C245" t="s">
        <v>696</v>
      </c>
      <c r="D245" t="s">
        <v>1058</v>
      </c>
      <c r="E245" t="s">
        <v>61</v>
      </c>
      <c r="F245" t="s">
        <v>1059</v>
      </c>
      <c r="G245" t="s">
        <v>1032</v>
      </c>
      <c r="H245" t="s">
        <v>1057</v>
      </c>
      <c r="I245" t="s">
        <v>1060</v>
      </c>
      <c r="J245" t="s">
        <v>1061</v>
      </c>
      <c r="K245" t="s">
        <v>1062</v>
      </c>
      <c r="L245" t="s">
        <v>628</v>
      </c>
      <c r="M245" t="s">
        <v>42</v>
      </c>
      <c r="N245">
        <v>47562</v>
      </c>
      <c r="O245" t="s">
        <v>1063</v>
      </c>
      <c r="P245">
        <v>39.051798587179498</v>
      </c>
      <c r="Q245">
        <v>-86.849652399308098</v>
      </c>
      <c r="U245" t="s">
        <v>1058</v>
      </c>
      <c r="V245" t="s">
        <v>1060</v>
      </c>
      <c r="W245" t="s">
        <v>1064</v>
      </c>
      <c r="X245" t="s">
        <v>741</v>
      </c>
      <c r="Y245" t="s">
        <v>42</v>
      </c>
      <c r="Z245" t="s">
        <v>1019</v>
      </c>
      <c r="AA245">
        <v>44417</v>
      </c>
      <c r="AB245" t="s">
        <v>1060</v>
      </c>
      <c r="AC245" t="s">
        <v>1065</v>
      </c>
    </row>
    <row r="246" spans="1:29" x14ac:dyDescent="0.2">
      <c r="A246">
        <v>5008</v>
      </c>
      <c r="B246" t="s">
        <v>31</v>
      </c>
      <c r="C246" t="s">
        <v>696</v>
      </c>
      <c r="D246" t="s">
        <v>1066</v>
      </c>
      <c r="E246" t="s">
        <v>61</v>
      </c>
      <c r="F246" t="s">
        <v>1067</v>
      </c>
      <c r="G246" t="s">
        <v>1032</v>
      </c>
      <c r="H246" t="s">
        <v>1057</v>
      </c>
      <c r="I246" t="s">
        <v>1068</v>
      </c>
      <c r="J246" t="s">
        <v>1069</v>
      </c>
      <c r="K246" t="s">
        <v>1067</v>
      </c>
      <c r="L246" t="s">
        <v>315</v>
      </c>
      <c r="M246" t="s">
        <v>42</v>
      </c>
      <c r="N246">
        <v>60155</v>
      </c>
      <c r="O246" t="s">
        <v>1070</v>
      </c>
      <c r="P246">
        <v>41.854976973989999</v>
      </c>
      <c r="Q246">
        <v>-87.864274625138805</v>
      </c>
      <c r="R246">
        <v>44</v>
      </c>
      <c r="U246" t="s">
        <v>1066</v>
      </c>
      <c r="V246" t="s">
        <v>1068</v>
      </c>
      <c r="W246" t="s">
        <v>1067</v>
      </c>
      <c r="X246" t="s">
        <v>315</v>
      </c>
      <c r="Y246" t="s">
        <v>42</v>
      </c>
      <c r="Z246" t="s">
        <v>49</v>
      </c>
      <c r="AA246">
        <v>44774</v>
      </c>
      <c r="AB246" t="s">
        <v>1071</v>
      </c>
      <c r="AC246" t="s">
        <v>1072</v>
      </c>
    </row>
    <row r="247" spans="1:29" x14ac:dyDescent="0.2">
      <c r="A247">
        <v>5009</v>
      </c>
      <c r="B247" t="s">
        <v>31</v>
      </c>
      <c r="C247" t="s">
        <v>696</v>
      </c>
      <c r="D247" t="s">
        <v>659</v>
      </c>
      <c r="E247" t="s">
        <v>61</v>
      </c>
      <c r="F247" t="s">
        <v>659</v>
      </c>
      <c r="G247" t="s">
        <v>1032</v>
      </c>
      <c r="H247" t="s">
        <v>1057</v>
      </c>
      <c r="I247" t="s">
        <v>666</v>
      </c>
      <c r="J247" t="s">
        <v>1073</v>
      </c>
      <c r="K247" t="s">
        <v>664</v>
      </c>
      <c r="L247" t="s">
        <v>628</v>
      </c>
      <c r="M247" t="s">
        <v>42</v>
      </c>
      <c r="N247">
        <v>46013</v>
      </c>
      <c r="O247" t="s">
        <v>665</v>
      </c>
      <c r="P247">
        <v>40.040045018995301</v>
      </c>
      <c r="Q247">
        <v>-85.728024971171905</v>
      </c>
      <c r="U247" t="s">
        <v>659</v>
      </c>
      <c r="V247" t="s">
        <v>666</v>
      </c>
      <c r="W247" t="s">
        <v>667</v>
      </c>
      <c r="X247" t="s">
        <v>41</v>
      </c>
      <c r="Y247" t="s">
        <v>42</v>
      </c>
      <c r="Z247" t="s">
        <v>1019</v>
      </c>
      <c r="AA247">
        <v>44417</v>
      </c>
      <c r="AB247" t="s">
        <v>666</v>
      </c>
      <c r="AC247" t="s">
        <v>1074</v>
      </c>
    </row>
    <row r="248" spans="1:29" x14ac:dyDescent="0.2">
      <c r="A248">
        <v>5010</v>
      </c>
      <c r="B248" t="s">
        <v>31</v>
      </c>
      <c r="C248" t="s">
        <v>696</v>
      </c>
      <c r="D248" t="s">
        <v>659</v>
      </c>
      <c r="E248" t="s">
        <v>61</v>
      </c>
      <c r="F248" t="s">
        <v>659</v>
      </c>
      <c r="G248" t="s">
        <v>1032</v>
      </c>
      <c r="H248" t="s">
        <v>1075</v>
      </c>
      <c r="I248" t="s">
        <v>666</v>
      </c>
      <c r="J248" t="s">
        <v>1073</v>
      </c>
      <c r="K248" t="s">
        <v>664</v>
      </c>
      <c r="L248" t="s">
        <v>628</v>
      </c>
      <c r="M248" t="s">
        <v>42</v>
      </c>
      <c r="N248">
        <v>46013</v>
      </c>
      <c r="O248" t="s">
        <v>665</v>
      </c>
      <c r="P248">
        <v>40.040045018995301</v>
      </c>
      <c r="Q248">
        <v>-85.728024971171905</v>
      </c>
      <c r="U248" t="s">
        <v>659</v>
      </c>
      <c r="V248" t="s">
        <v>666</v>
      </c>
      <c r="W248" t="s">
        <v>667</v>
      </c>
      <c r="X248" t="s">
        <v>41</v>
      </c>
      <c r="Y248" t="s">
        <v>42</v>
      </c>
      <c r="Z248" t="s">
        <v>1019</v>
      </c>
      <c r="AA248">
        <v>44417</v>
      </c>
      <c r="AB248" t="s">
        <v>666</v>
      </c>
      <c r="AC248" t="s">
        <v>1076</v>
      </c>
    </row>
    <row r="249" spans="1:29" x14ac:dyDescent="0.2">
      <c r="A249">
        <v>5011</v>
      </c>
      <c r="B249" t="s">
        <v>113</v>
      </c>
      <c r="C249" t="s">
        <v>696</v>
      </c>
      <c r="D249" t="s">
        <v>670</v>
      </c>
      <c r="E249" t="s">
        <v>34</v>
      </c>
      <c r="F249" t="s">
        <v>670</v>
      </c>
      <c r="G249" t="s">
        <v>1032</v>
      </c>
      <c r="H249" t="s">
        <v>1033</v>
      </c>
      <c r="I249" t="s">
        <v>672</v>
      </c>
      <c r="J249" t="s">
        <v>673</v>
      </c>
      <c r="K249" t="s">
        <v>674</v>
      </c>
      <c r="L249" t="s">
        <v>675</v>
      </c>
      <c r="M249" t="s">
        <v>42</v>
      </c>
      <c r="N249">
        <v>84003</v>
      </c>
      <c r="O249" t="s">
        <v>676</v>
      </c>
      <c r="P249">
        <v>40.362076105102901</v>
      </c>
      <c r="Q249">
        <v>-111.791206172873</v>
      </c>
      <c r="S249">
        <v>12</v>
      </c>
      <c r="T249" t="s">
        <v>658</v>
      </c>
      <c r="U249" t="s">
        <v>670</v>
      </c>
      <c r="V249" t="s">
        <v>672</v>
      </c>
      <c r="W249" t="s">
        <v>674</v>
      </c>
      <c r="X249" t="s">
        <v>675</v>
      </c>
      <c r="Y249" t="s">
        <v>42</v>
      </c>
      <c r="Z249" t="s">
        <v>49</v>
      </c>
      <c r="AA249">
        <v>44780</v>
      </c>
      <c r="AB249" t="s">
        <v>1087</v>
      </c>
      <c r="AC249" t="s">
        <v>1088</v>
      </c>
    </row>
    <row r="250" spans="1:29" x14ac:dyDescent="0.2">
      <c r="A250">
        <v>5012</v>
      </c>
      <c r="B250" t="s">
        <v>31</v>
      </c>
      <c r="C250" t="s">
        <v>696</v>
      </c>
      <c r="D250" t="s">
        <v>1077</v>
      </c>
      <c r="E250" t="s">
        <v>34</v>
      </c>
      <c r="F250" t="s">
        <v>1078</v>
      </c>
      <c r="G250" t="s">
        <v>1032</v>
      </c>
      <c r="H250" t="s">
        <v>1033</v>
      </c>
      <c r="I250" t="s">
        <v>1079</v>
      </c>
      <c r="J250" t="s">
        <v>1080</v>
      </c>
      <c r="K250" t="s">
        <v>1081</v>
      </c>
      <c r="L250" t="s">
        <v>341</v>
      </c>
      <c r="M250" t="s">
        <v>42</v>
      </c>
      <c r="N250">
        <v>45066</v>
      </c>
      <c r="O250" t="s">
        <v>1082</v>
      </c>
      <c r="P250">
        <v>39.569494038538302</v>
      </c>
      <c r="Q250">
        <v>-84.259189189150305</v>
      </c>
      <c r="R250">
        <v>33</v>
      </c>
      <c r="S250">
        <v>2</v>
      </c>
      <c r="T250" t="s">
        <v>1086</v>
      </c>
      <c r="U250" t="s">
        <v>1077</v>
      </c>
      <c r="V250" t="s">
        <v>1079</v>
      </c>
      <c r="W250" t="s">
        <v>1083</v>
      </c>
      <c r="X250" t="s">
        <v>127</v>
      </c>
      <c r="Y250" t="s">
        <v>42</v>
      </c>
      <c r="Z250" t="s">
        <v>49</v>
      </c>
      <c r="AA250">
        <v>44779</v>
      </c>
      <c r="AB250" t="s">
        <v>1084</v>
      </c>
      <c r="AC250" t="s">
        <v>1085</v>
      </c>
    </row>
    <row r="251" spans="1:29" x14ac:dyDescent="0.2">
      <c r="A251">
        <v>5013</v>
      </c>
      <c r="B251" t="s">
        <v>59</v>
      </c>
      <c r="C251" t="s">
        <v>696</v>
      </c>
      <c r="D251" t="s">
        <v>678</v>
      </c>
      <c r="E251" t="s">
        <v>61</v>
      </c>
      <c r="F251" t="s">
        <v>678</v>
      </c>
      <c r="G251" t="s">
        <v>1032</v>
      </c>
      <c r="H251" t="s">
        <v>1033</v>
      </c>
      <c r="I251" t="s">
        <v>682</v>
      </c>
      <c r="J251" t="s">
        <v>683</v>
      </c>
      <c r="K251" t="s">
        <v>684</v>
      </c>
      <c r="L251" t="s">
        <v>394</v>
      </c>
      <c r="M251" t="s">
        <v>42</v>
      </c>
      <c r="N251">
        <v>92008</v>
      </c>
      <c r="O251" t="s">
        <v>685</v>
      </c>
      <c r="P251">
        <v>33.131817517359899</v>
      </c>
      <c r="Q251">
        <v>-117.27595937319499</v>
      </c>
      <c r="R251">
        <v>13</v>
      </c>
      <c r="U251" t="s">
        <v>678</v>
      </c>
      <c r="V251" t="s">
        <v>682</v>
      </c>
      <c r="W251" t="s">
        <v>684</v>
      </c>
      <c r="X251" t="s">
        <v>394</v>
      </c>
      <c r="Y251" t="s">
        <v>42</v>
      </c>
      <c r="Z251" t="s">
        <v>49</v>
      </c>
      <c r="AA251">
        <v>44774</v>
      </c>
      <c r="AB251" t="s">
        <v>1089</v>
      </c>
      <c r="AC251" t="s">
        <v>687</v>
      </c>
    </row>
    <row r="252" spans="1:29" x14ac:dyDescent="0.2">
      <c r="A252">
        <v>5014</v>
      </c>
      <c r="B252" t="s">
        <v>31</v>
      </c>
      <c r="C252" t="s">
        <v>696</v>
      </c>
      <c r="D252" t="s">
        <v>1090</v>
      </c>
      <c r="E252" t="s">
        <v>34</v>
      </c>
      <c r="F252" t="s">
        <v>1091</v>
      </c>
      <c r="G252" t="s">
        <v>1012</v>
      </c>
      <c r="H252" t="s">
        <v>1092</v>
      </c>
      <c r="I252" t="s">
        <v>1093</v>
      </c>
      <c r="J252" t="s">
        <v>1094</v>
      </c>
      <c r="K252" t="s">
        <v>1095</v>
      </c>
      <c r="L252" t="s">
        <v>1096</v>
      </c>
      <c r="M252" t="s">
        <v>371</v>
      </c>
      <c r="N252">
        <v>84090</v>
      </c>
      <c r="O252" t="s">
        <v>1097</v>
      </c>
      <c r="P252">
        <v>31.2705702027366</v>
      </c>
      <c r="Q252">
        <v>-110.94232197397901</v>
      </c>
      <c r="U252" t="s">
        <v>1098</v>
      </c>
      <c r="V252" t="s">
        <v>1099</v>
      </c>
      <c r="W252" t="s">
        <v>1100</v>
      </c>
      <c r="X252" t="s">
        <v>1101</v>
      </c>
      <c r="Y252" t="s">
        <v>42</v>
      </c>
      <c r="Z252" t="s">
        <v>49</v>
      </c>
      <c r="AA252">
        <v>44435</v>
      </c>
      <c r="AB252" t="s">
        <v>1102</v>
      </c>
    </row>
    <row r="253" spans="1:29" x14ac:dyDescent="0.2">
      <c r="A253">
        <v>5015</v>
      </c>
      <c r="B253" t="s">
        <v>31</v>
      </c>
      <c r="C253" t="s">
        <v>696</v>
      </c>
      <c r="D253" t="s">
        <v>1090</v>
      </c>
      <c r="E253" t="s">
        <v>34</v>
      </c>
      <c r="F253" t="s">
        <v>1103</v>
      </c>
      <c r="G253" t="s">
        <v>1012</v>
      </c>
      <c r="H253" t="s">
        <v>1092</v>
      </c>
      <c r="I253" t="s">
        <v>1104</v>
      </c>
      <c r="J253" t="s">
        <v>1105</v>
      </c>
      <c r="K253" t="s">
        <v>1106</v>
      </c>
      <c r="L253" t="s">
        <v>321</v>
      </c>
      <c r="M253" t="s">
        <v>42</v>
      </c>
      <c r="N253">
        <v>13838</v>
      </c>
      <c r="O253" t="s">
        <v>1107</v>
      </c>
      <c r="P253">
        <v>42.295298098858296</v>
      </c>
      <c r="Q253">
        <v>-75.414420844814998</v>
      </c>
      <c r="U253" t="s">
        <v>1098</v>
      </c>
      <c r="V253" t="s">
        <v>1099</v>
      </c>
      <c r="W253" t="s">
        <v>1100</v>
      </c>
      <c r="X253" t="s">
        <v>1101</v>
      </c>
      <c r="Y253" t="s">
        <v>42</v>
      </c>
      <c r="Z253" t="s">
        <v>49</v>
      </c>
      <c r="AA253">
        <v>44435</v>
      </c>
      <c r="AB253" t="s">
        <v>1102</v>
      </c>
    </row>
    <row r="254" spans="1:29" x14ac:dyDescent="0.2">
      <c r="A254">
        <v>5016</v>
      </c>
      <c r="B254" t="s">
        <v>31</v>
      </c>
      <c r="C254" t="s">
        <v>696</v>
      </c>
      <c r="D254" t="s">
        <v>1090</v>
      </c>
      <c r="E254" t="s">
        <v>34</v>
      </c>
      <c r="F254" t="s">
        <v>1108</v>
      </c>
      <c r="G254" t="s">
        <v>1012</v>
      </c>
      <c r="H254" t="s">
        <v>1092</v>
      </c>
      <c r="I254" t="s">
        <v>1109</v>
      </c>
      <c r="J254" t="s">
        <v>1110</v>
      </c>
      <c r="K254" t="s">
        <v>1111</v>
      </c>
      <c r="L254" t="s">
        <v>321</v>
      </c>
      <c r="M254" t="s">
        <v>42</v>
      </c>
      <c r="N254">
        <v>13760</v>
      </c>
      <c r="O254" t="s">
        <v>1112</v>
      </c>
      <c r="P254">
        <v>42.1089948574365</v>
      </c>
      <c r="Q254">
        <v>-76.013846431329</v>
      </c>
      <c r="U254" t="s">
        <v>1098</v>
      </c>
      <c r="V254" t="s">
        <v>1099</v>
      </c>
      <c r="W254" t="s">
        <v>1100</v>
      </c>
      <c r="X254" t="s">
        <v>1101</v>
      </c>
      <c r="Y254" t="s">
        <v>42</v>
      </c>
      <c r="Z254" t="s">
        <v>49</v>
      </c>
      <c r="AA254">
        <v>44435</v>
      </c>
      <c r="AB254" t="s">
        <v>1102</v>
      </c>
    </row>
    <row r="255" spans="1:29" x14ac:dyDescent="0.2">
      <c r="A255">
        <v>5017</v>
      </c>
      <c r="B255" t="s">
        <v>31</v>
      </c>
      <c r="C255" t="s">
        <v>696</v>
      </c>
      <c r="D255" t="s">
        <v>1113</v>
      </c>
      <c r="E255" t="s">
        <v>34</v>
      </c>
      <c r="F255" t="s">
        <v>1113</v>
      </c>
      <c r="G255" t="s">
        <v>1012</v>
      </c>
      <c r="H255" t="s">
        <v>1026</v>
      </c>
      <c r="I255" t="s">
        <v>1114</v>
      </c>
      <c r="J255" t="s">
        <v>1115</v>
      </c>
      <c r="K255" t="s">
        <v>552</v>
      </c>
      <c r="L255" t="s">
        <v>496</v>
      </c>
      <c r="M255" t="s">
        <v>42</v>
      </c>
      <c r="N255">
        <v>15857</v>
      </c>
      <c r="O255" t="s">
        <v>1116</v>
      </c>
      <c r="P255">
        <v>41.456931884237498</v>
      </c>
      <c r="Q255">
        <v>-78.559207617858505</v>
      </c>
      <c r="U255" t="s">
        <v>1098</v>
      </c>
      <c r="V255" t="s">
        <v>1099</v>
      </c>
      <c r="W255" t="s">
        <v>1100</v>
      </c>
      <c r="X255" t="s">
        <v>1101</v>
      </c>
      <c r="Y255" t="s">
        <v>42</v>
      </c>
      <c r="Z255" t="s">
        <v>49</v>
      </c>
      <c r="AA255">
        <v>44421</v>
      </c>
      <c r="AB255" t="s">
        <v>1102</v>
      </c>
      <c r="AC255" t="s">
        <v>1117</v>
      </c>
    </row>
    <row r="256" spans="1:29" x14ac:dyDescent="0.2">
      <c r="A256">
        <v>5018</v>
      </c>
      <c r="B256" t="s">
        <v>31</v>
      </c>
      <c r="C256" t="s">
        <v>696</v>
      </c>
      <c r="D256" t="s">
        <v>1118</v>
      </c>
      <c r="E256" t="s">
        <v>34</v>
      </c>
      <c r="F256" t="s">
        <v>1119</v>
      </c>
      <c r="G256" t="s">
        <v>1012</v>
      </c>
      <c r="H256" t="s">
        <v>1092</v>
      </c>
      <c r="I256" t="s">
        <v>1114</v>
      </c>
      <c r="J256" t="s">
        <v>1115</v>
      </c>
      <c r="K256" t="s">
        <v>552</v>
      </c>
      <c r="L256" t="s">
        <v>496</v>
      </c>
      <c r="M256" t="s">
        <v>42</v>
      </c>
      <c r="N256">
        <v>15857</v>
      </c>
      <c r="O256" t="s">
        <v>1116</v>
      </c>
      <c r="P256">
        <v>41.456931884237498</v>
      </c>
      <c r="Q256">
        <v>-78.559207617858505</v>
      </c>
      <c r="U256" t="s">
        <v>1098</v>
      </c>
      <c r="V256" t="s">
        <v>1099</v>
      </c>
      <c r="W256" t="s">
        <v>1100</v>
      </c>
      <c r="X256" t="s">
        <v>1101</v>
      </c>
      <c r="Y256" t="s">
        <v>42</v>
      </c>
      <c r="Z256" t="s">
        <v>49</v>
      </c>
      <c r="AA256">
        <v>44435</v>
      </c>
      <c r="AB256" t="s">
        <v>1102</v>
      </c>
    </row>
    <row r="257" spans="1:29" x14ac:dyDescent="0.2">
      <c r="A257">
        <v>5019</v>
      </c>
      <c r="B257" t="s">
        <v>31</v>
      </c>
      <c r="C257" t="s">
        <v>696</v>
      </c>
      <c r="D257" t="s">
        <v>1118</v>
      </c>
      <c r="E257" t="s">
        <v>34</v>
      </c>
      <c r="F257" t="s">
        <v>1120</v>
      </c>
      <c r="G257" t="s">
        <v>1012</v>
      </c>
      <c r="H257" t="s">
        <v>1026</v>
      </c>
      <c r="I257" t="s">
        <v>1114</v>
      </c>
      <c r="J257" t="s">
        <v>1121</v>
      </c>
      <c r="K257" t="s">
        <v>1122</v>
      </c>
      <c r="L257" t="s">
        <v>241</v>
      </c>
      <c r="M257" t="s">
        <v>371</v>
      </c>
      <c r="N257">
        <v>22435</v>
      </c>
      <c r="O257" t="s">
        <v>1123</v>
      </c>
      <c r="P257">
        <v>32.5388032622566</v>
      </c>
      <c r="Q257">
        <v>-116.918655116274</v>
      </c>
      <c r="U257" t="s">
        <v>1098</v>
      </c>
      <c r="V257" t="s">
        <v>1099</v>
      </c>
      <c r="W257" t="s">
        <v>1100</v>
      </c>
      <c r="X257" t="s">
        <v>1101</v>
      </c>
      <c r="Y257" t="s">
        <v>42</v>
      </c>
      <c r="Z257" t="s">
        <v>49</v>
      </c>
      <c r="AA257">
        <v>44421</v>
      </c>
      <c r="AB257" t="s">
        <v>1102</v>
      </c>
    </row>
    <row r="258" spans="1:29" x14ac:dyDescent="0.2">
      <c r="A258">
        <v>5020</v>
      </c>
      <c r="B258" t="s">
        <v>31</v>
      </c>
      <c r="C258" t="s">
        <v>696</v>
      </c>
      <c r="D258" t="s">
        <v>1124</v>
      </c>
      <c r="E258" t="s">
        <v>34</v>
      </c>
      <c r="F258" t="s">
        <v>1125</v>
      </c>
      <c r="G258" t="s">
        <v>1012</v>
      </c>
      <c r="H258" t="s">
        <v>382</v>
      </c>
      <c r="I258" t="s">
        <v>1126</v>
      </c>
      <c r="J258" t="s">
        <v>1127</v>
      </c>
      <c r="K258" t="s">
        <v>1128</v>
      </c>
      <c r="L258" t="s">
        <v>732</v>
      </c>
      <c r="M258" t="s">
        <v>42</v>
      </c>
      <c r="N258">
        <v>53226</v>
      </c>
      <c r="O258" t="s">
        <v>1129</v>
      </c>
      <c r="P258">
        <v>43.047413649137603</v>
      </c>
      <c r="Q258">
        <v>-88.0539510736251</v>
      </c>
      <c r="U258" t="s">
        <v>1124</v>
      </c>
      <c r="V258" t="s">
        <v>1126</v>
      </c>
      <c r="W258" t="s">
        <v>1130</v>
      </c>
      <c r="X258" t="s">
        <v>496</v>
      </c>
      <c r="Y258" t="s">
        <v>42</v>
      </c>
      <c r="Z258" t="s">
        <v>49</v>
      </c>
      <c r="AA258">
        <v>44421</v>
      </c>
      <c r="AB258" t="s">
        <v>1131</v>
      </c>
      <c r="AC258" t="s">
        <v>1132</v>
      </c>
    </row>
    <row r="259" spans="1:29" x14ac:dyDescent="0.2">
      <c r="A259">
        <v>5021</v>
      </c>
      <c r="B259" t="s">
        <v>31</v>
      </c>
      <c r="C259" t="s">
        <v>696</v>
      </c>
      <c r="D259" t="s">
        <v>1133</v>
      </c>
      <c r="E259" t="s">
        <v>61</v>
      </c>
      <c r="F259" t="s">
        <v>1133</v>
      </c>
      <c r="G259" t="s">
        <v>1032</v>
      </c>
      <c r="H259" t="s">
        <v>1033</v>
      </c>
      <c r="I259" t="s">
        <v>1134</v>
      </c>
      <c r="J259" t="s">
        <v>1135</v>
      </c>
      <c r="K259" t="s">
        <v>1136</v>
      </c>
      <c r="L259" t="s">
        <v>394</v>
      </c>
      <c r="M259" t="s">
        <v>42</v>
      </c>
      <c r="N259">
        <v>90670</v>
      </c>
      <c r="O259" t="s">
        <v>1137</v>
      </c>
      <c r="P259">
        <v>33.56</v>
      </c>
      <c r="Q259">
        <v>-118.5</v>
      </c>
      <c r="R259">
        <v>100</v>
      </c>
      <c r="U259" t="s">
        <v>1133</v>
      </c>
      <c r="V259" t="s">
        <v>1134</v>
      </c>
      <c r="W259" t="s">
        <v>1136</v>
      </c>
      <c r="X259" t="s">
        <v>394</v>
      </c>
      <c r="Y259" t="s">
        <v>42</v>
      </c>
      <c r="AB259" t="s">
        <v>1138</v>
      </c>
      <c r="AC259" t="s">
        <v>1139</v>
      </c>
    </row>
    <row r="260" spans="1:29" x14ac:dyDescent="0.2">
      <c r="A260">
        <v>5022</v>
      </c>
      <c r="B260" t="s">
        <v>31</v>
      </c>
      <c r="C260" t="s">
        <v>696</v>
      </c>
      <c r="D260" t="s">
        <v>1140</v>
      </c>
      <c r="E260" t="s">
        <v>61</v>
      </c>
      <c r="F260" t="s">
        <v>1140</v>
      </c>
      <c r="G260" t="s">
        <v>1032</v>
      </c>
      <c r="H260" t="s">
        <v>1033</v>
      </c>
      <c r="I260" t="s">
        <v>1141</v>
      </c>
      <c r="J260" t="s">
        <v>1142</v>
      </c>
      <c r="K260" t="s">
        <v>1143</v>
      </c>
      <c r="L260" t="s">
        <v>394</v>
      </c>
      <c r="M260" t="s">
        <v>42</v>
      </c>
      <c r="N260">
        <v>92626</v>
      </c>
      <c r="O260" t="s">
        <v>1144</v>
      </c>
      <c r="P260">
        <v>33.697463913628098</v>
      </c>
      <c r="Q260">
        <v>-117.930018258635</v>
      </c>
      <c r="R260">
        <v>35</v>
      </c>
      <c r="U260" t="s">
        <v>1140</v>
      </c>
      <c r="V260" t="s">
        <v>1141</v>
      </c>
      <c r="W260" t="s">
        <v>1143</v>
      </c>
      <c r="X260" t="s">
        <v>394</v>
      </c>
      <c r="Y260" t="s">
        <v>42</v>
      </c>
      <c r="Z260" t="s">
        <v>49</v>
      </c>
      <c r="AA260">
        <v>44774</v>
      </c>
      <c r="AB260" t="s">
        <v>1145</v>
      </c>
      <c r="AC260" t="s">
        <v>1146</v>
      </c>
    </row>
    <row r="261" spans="1:29" x14ac:dyDescent="0.2">
      <c r="A261">
        <v>5023</v>
      </c>
      <c r="B261" t="s">
        <v>31</v>
      </c>
      <c r="C261" t="s">
        <v>696</v>
      </c>
      <c r="D261" t="s">
        <v>1147</v>
      </c>
      <c r="E261" t="s">
        <v>61</v>
      </c>
      <c r="F261" t="s">
        <v>1147</v>
      </c>
      <c r="G261" t="s">
        <v>1032</v>
      </c>
      <c r="H261" t="s">
        <v>1033</v>
      </c>
      <c r="I261" t="s">
        <v>1148</v>
      </c>
      <c r="J261" t="s">
        <v>1149</v>
      </c>
      <c r="K261" t="s">
        <v>1150</v>
      </c>
      <c r="L261" t="s">
        <v>732</v>
      </c>
      <c r="M261" t="s">
        <v>42</v>
      </c>
      <c r="N261">
        <v>53511</v>
      </c>
      <c r="O261" t="s">
        <v>1151</v>
      </c>
      <c r="P261">
        <v>41.5</v>
      </c>
      <c r="Q261">
        <v>-93.64</v>
      </c>
      <c r="R261">
        <v>12</v>
      </c>
      <c r="U261" t="s">
        <v>1147</v>
      </c>
      <c r="V261" t="s">
        <v>1148</v>
      </c>
      <c r="W261" t="s">
        <v>1152</v>
      </c>
      <c r="X261" t="s">
        <v>732</v>
      </c>
      <c r="Y261" t="s">
        <v>42</v>
      </c>
      <c r="Z261" t="s">
        <v>73</v>
      </c>
      <c r="AA261">
        <v>44774</v>
      </c>
      <c r="AB261" t="s">
        <v>1153</v>
      </c>
      <c r="AC261" t="s">
        <v>1154</v>
      </c>
    </row>
    <row r="262" spans="1:29" x14ac:dyDescent="0.2">
      <c r="A262">
        <v>5024</v>
      </c>
      <c r="B262" t="s">
        <v>31</v>
      </c>
      <c r="C262" t="s">
        <v>696</v>
      </c>
      <c r="D262" t="s">
        <v>688</v>
      </c>
      <c r="E262" t="s">
        <v>34</v>
      </c>
      <c r="F262" t="s">
        <v>688</v>
      </c>
      <c r="G262" t="s">
        <v>1032</v>
      </c>
      <c r="H262" t="s">
        <v>1033</v>
      </c>
      <c r="I262" t="s">
        <v>689</v>
      </c>
      <c r="J262" t="s">
        <v>690</v>
      </c>
      <c r="K262" t="s">
        <v>691</v>
      </c>
      <c r="L262" t="s">
        <v>25</v>
      </c>
      <c r="M262" t="s">
        <v>66</v>
      </c>
      <c r="N262" t="s">
        <v>692</v>
      </c>
      <c r="O262" t="s">
        <v>693</v>
      </c>
      <c r="P262">
        <v>45.556091015749701</v>
      </c>
      <c r="Q262">
        <v>-73.425185844494905</v>
      </c>
      <c r="R262">
        <v>228</v>
      </c>
      <c r="U262" t="s">
        <v>688</v>
      </c>
      <c r="V262" t="s">
        <v>689</v>
      </c>
      <c r="W262" t="s">
        <v>691</v>
      </c>
      <c r="X262" t="s">
        <v>25</v>
      </c>
      <c r="Y262" t="s">
        <v>66</v>
      </c>
      <c r="Z262" t="s">
        <v>49</v>
      </c>
      <c r="AA262">
        <v>44414</v>
      </c>
      <c r="AB262" t="s">
        <v>1155</v>
      </c>
    </row>
    <row r="263" spans="1:29" x14ac:dyDescent="0.2">
      <c r="A263">
        <v>5025</v>
      </c>
      <c r="B263" t="s">
        <v>192</v>
      </c>
      <c r="C263" t="s">
        <v>696</v>
      </c>
      <c r="D263" t="s">
        <v>697</v>
      </c>
      <c r="E263" t="s">
        <v>61</v>
      </c>
      <c r="F263" t="s">
        <v>1156</v>
      </c>
      <c r="G263" t="s">
        <v>1032</v>
      </c>
      <c r="H263" t="s">
        <v>1033</v>
      </c>
      <c r="I263" t="s">
        <v>699</v>
      </c>
      <c r="J263" t="s">
        <v>700</v>
      </c>
      <c r="K263" t="s">
        <v>701</v>
      </c>
      <c r="L263" t="s">
        <v>702</v>
      </c>
      <c r="M263" t="s">
        <v>42</v>
      </c>
      <c r="N263">
        <v>42740</v>
      </c>
      <c r="O263" t="s">
        <v>703</v>
      </c>
      <c r="P263">
        <v>37.6</v>
      </c>
      <c r="Q263">
        <v>-85.9</v>
      </c>
      <c r="R263">
        <v>5000</v>
      </c>
      <c r="S263">
        <v>86</v>
      </c>
      <c r="T263" t="s">
        <v>714</v>
      </c>
      <c r="U263" t="s">
        <v>704</v>
      </c>
      <c r="V263" t="s">
        <v>699</v>
      </c>
      <c r="W263" t="s">
        <v>705</v>
      </c>
      <c r="X263" t="s">
        <v>706</v>
      </c>
      <c r="Y263" t="s">
        <v>707</v>
      </c>
      <c r="Z263" t="s">
        <v>49</v>
      </c>
      <c r="AA263">
        <v>45096</v>
      </c>
      <c r="AB263" t="s">
        <v>4970</v>
      </c>
      <c r="AC263" t="s">
        <v>4966</v>
      </c>
    </row>
    <row r="264" spans="1:29" x14ac:dyDescent="0.2">
      <c r="A264">
        <v>5026</v>
      </c>
      <c r="B264" t="s">
        <v>113</v>
      </c>
      <c r="C264" t="s">
        <v>696</v>
      </c>
      <c r="D264" t="s">
        <v>697</v>
      </c>
      <c r="E264" t="s">
        <v>61</v>
      </c>
      <c r="F264" t="s">
        <v>710</v>
      </c>
      <c r="G264" t="s">
        <v>1032</v>
      </c>
      <c r="H264" t="s">
        <v>1033</v>
      </c>
      <c r="I264" t="s">
        <v>699</v>
      </c>
      <c r="J264" t="s">
        <v>710</v>
      </c>
      <c r="K264" t="s">
        <v>711</v>
      </c>
      <c r="L264" t="s">
        <v>712</v>
      </c>
      <c r="M264" t="s">
        <v>42</v>
      </c>
      <c r="N264">
        <v>38069</v>
      </c>
      <c r="O264" t="s">
        <v>703</v>
      </c>
      <c r="P264">
        <v>35.402915620047601</v>
      </c>
      <c r="Q264">
        <v>-89.417311946036904</v>
      </c>
      <c r="R264">
        <v>5800</v>
      </c>
      <c r="S264">
        <v>43</v>
      </c>
      <c r="T264" t="s">
        <v>714</v>
      </c>
      <c r="U264" t="s">
        <v>704</v>
      </c>
      <c r="V264" t="s">
        <v>699</v>
      </c>
      <c r="W264" t="s">
        <v>705</v>
      </c>
      <c r="X264" t="s">
        <v>706</v>
      </c>
      <c r="Y264" t="s">
        <v>707</v>
      </c>
      <c r="Z264" t="s">
        <v>49</v>
      </c>
      <c r="AA264">
        <v>44777</v>
      </c>
      <c r="AB264" t="s">
        <v>713</v>
      </c>
      <c r="AC264" t="s">
        <v>708</v>
      </c>
    </row>
    <row r="265" spans="1:29" x14ac:dyDescent="0.2">
      <c r="A265">
        <v>5027</v>
      </c>
      <c r="B265" t="s">
        <v>31</v>
      </c>
      <c r="C265" t="s">
        <v>696</v>
      </c>
      <c r="D265" t="s">
        <v>1157</v>
      </c>
      <c r="E265" t="s">
        <v>61</v>
      </c>
      <c r="F265" t="s">
        <v>1158</v>
      </c>
      <c r="G265" t="s">
        <v>1032</v>
      </c>
      <c r="H265" t="s">
        <v>1033</v>
      </c>
      <c r="I265" t="s">
        <v>1159</v>
      </c>
      <c r="J265" t="s">
        <v>1160</v>
      </c>
      <c r="K265" t="s">
        <v>1161</v>
      </c>
      <c r="L265" t="s">
        <v>1162</v>
      </c>
      <c r="M265" t="s">
        <v>42</v>
      </c>
      <c r="N265">
        <v>29651</v>
      </c>
      <c r="O265" t="s">
        <v>1163</v>
      </c>
      <c r="P265">
        <v>34.8946479772789</v>
      </c>
      <c r="Q265">
        <v>-82.180365673943697</v>
      </c>
      <c r="R265">
        <v>120</v>
      </c>
      <c r="S265">
        <v>22500</v>
      </c>
      <c r="T265" t="s">
        <v>1170</v>
      </c>
      <c r="U265" t="s">
        <v>1164</v>
      </c>
      <c r="V265" t="s">
        <v>1165</v>
      </c>
      <c r="W265" t="s">
        <v>1166</v>
      </c>
      <c r="X265" t="s">
        <v>1167</v>
      </c>
      <c r="Y265" t="s">
        <v>543</v>
      </c>
      <c r="Z265" t="s">
        <v>1019</v>
      </c>
      <c r="AA265">
        <v>44417</v>
      </c>
      <c r="AB265" t="s">
        <v>1168</v>
      </c>
      <c r="AC265" t="s">
        <v>1169</v>
      </c>
    </row>
    <row r="266" spans="1:29" x14ac:dyDescent="0.2">
      <c r="A266">
        <v>5028</v>
      </c>
      <c r="B266" t="s">
        <v>31</v>
      </c>
      <c r="C266" t="s">
        <v>696</v>
      </c>
      <c r="D266" t="s">
        <v>1171</v>
      </c>
      <c r="E266" t="s">
        <v>34</v>
      </c>
      <c r="F266" t="s">
        <v>1171</v>
      </c>
      <c r="G266" t="s">
        <v>1032</v>
      </c>
      <c r="H266" t="s">
        <v>1033</v>
      </c>
      <c r="I266" t="s">
        <v>1172</v>
      </c>
      <c r="J266" t="s">
        <v>1173</v>
      </c>
      <c r="K266" t="s">
        <v>1174</v>
      </c>
      <c r="L266" t="s">
        <v>900</v>
      </c>
      <c r="M266" t="s">
        <v>42</v>
      </c>
      <c r="N266">
        <v>34243</v>
      </c>
      <c r="O266" t="s">
        <v>1175</v>
      </c>
      <c r="P266">
        <v>27.4174068288131</v>
      </c>
      <c r="Q266">
        <v>-82.545678987562297</v>
      </c>
      <c r="R266">
        <v>15</v>
      </c>
      <c r="U266" t="s">
        <v>1176</v>
      </c>
      <c r="V266" t="s">
        <v>1172</v>
      </c>
      <c r="W266" t="s">
        <v>1174</v>
      </c>
      <c r="X266" t="s">
        <v>900</v>
      </c>
      <c r="Y266" t="s">
        <v>42</v>
      </c>
      <c r="Z266" t="s">
        <v>49</v>
      </c>
      <c r="AA266">
        <v>44781</v>
      </c>
      <c r="AB266" t="s">
        <v>1177</v>
      </c>
      <c r="AC266" t="s">
        <v>1178</v>
      </c>
    </row>
    <row r="267" spans="1:29" x14ac:dyDescent="0.2">
      <c r="A267">
        <v>5029</v>
      </c>
      <c r="B267" t="s">
        <v>113</v>
      </c>
      <c r="C267" t="s">
        <v>696</v>
      </c>
      <c r="D267" t="s">
        <v>715</v>
      </c>
      <c r="E267" t="s">
        <v>61</v>
      </c>
      <c r="F267" t="s">
        <v>715</v>
      </c>
      <c r="G267" t="s">
        <v>1032</v>
      </c>
      <c r="H267" t="s">
        <v>1033</v>
      </c>
      <c r="I267" t="s">
        <v>716</v>
      </c>
      <c r="J267" t="s">
        <v>717</v>
      </c>
      <c r="K267" t="s">
        <v>91</v>
      </c>
      <c r="L267" t="s">
        <v>25</v>
      </c>
      <c r="M267" t="s">
        <v>66</v>
      </c>
      <c r="N267" t="s">
        <v>718</v>
      </c>
      <c r="O267" t="s">
        <v>719</v>
      </c>
      <c r="P267">
        <v>45.62</v>
      </c>
      <c r="Q267">
        <v>-73.5</v>
      </c>
      <c r="S267">
        <v>60</v>
      </c>
      <c r="T267" t="s">
        <v>714</v>
      </c>
      <c r="U267" t="s">
        <v>715</v>
      </c>
      <c r="V267" t="s">
        <v>716</v>
      </c>
      <c r="W267" t="s">
        <v>720</v>
      </c>
      <c r="X267" t="s">
        <v>721</v>
      </c>
      <c r="Y267" t="s">
        <v>587</v>
      </c>
      <c r="Z267" t="s">
        <v>73</v>
      </c>
      <c r="AA267">
        <v>44777</v>
      </c>
      <c r="AB267" t="s">
        <v>722</v>
      </c>
      <c r="AC267" t="s">
        <v>703</v>
      </c>
    </row>
    <row r="268" spans="1:29" x14ac:dyDescent="0.2">
      <c r="A268">
        <v>5030</v>
      </c>
      <c r="B268" t="s">
        <v>31</v>
      </c>
      <c r="C268" t="s">
        <v>696</v>
      </c>
      <c r="D268" t="s">
        <v>1179</v>
      </c>
      <c r="E268" t="s">
        <v>61</v>
      </c>
      <c r="F268" t="s">
        <v>1179</v>
      </c>
      <c r="G268" t="s">
        <v>1012</v>
      </c>
      <c r="H268" t="s">
        <v>1013</v>
      </c>
      <c r="I268" t="s">
        <v>1180</v>
      </c>
      <c r="J268" t="s">
        <v>1181</v>
      </c>
      <c r="K268" t="s">
        <v>1182</v>
      </c>
      <c r="L268" t="s">
        <v>25</v>
      </c>
      <c r="M268" t="s">
        <v>66</v>
      </c>
      <c r="N268" t="s">
        <v>1183</v>
      </c>
      <c r="O268" t="s">
        <v>1184</v>
      </c>
      <c r="P268">
        <v>45.396162690508397</v>
      </c>
      <c r="Q268">
        <v>-71.974292917721101</v>
      </c>
      <c r="R268">
        <v>22</v>
      </c>
      <c r="U268" t="s">
        <v>1179</v>
      </c>
      <c r="V268" t="s">
        <v>1180</v>
      </c>
      <c r="W268" t="s">
        <v>1182</v>
      </c>
      <c r="X268" t="s">
        <v>25</v>
      </c>
      <c r="Y268" t="s">
        <v>66</v>
      </c>
      <c r="Z268" t="s">
        <v>49</v>
      </c>
      <c r="AA268">
        <v>44781</v>
      </c>
      <c r="AB268" t="s">
        <v>1185</v>
      </c>
      <c r="AC268" t="s">
        <v>1186</v>
      </c>
    </row>
    <row r="269" spans="1:29" x14ac:dyDescent="0.2">
      <c r="A269">
        <v>5031</v>
      </c>
      <c r="B269" t="s">
        <v>31</v>
      </c>
      <c r="C269" t="s">
        <v>696</v>
      </c>
      <c r="D269" t="s">
        <v>1187</v>
      </c>
      <c r="E269" t="s">
        <v>61</v>
      </c>
      <c r="F269" t="s">
        <v>1187</v>
      </c>
      <c r="G269" t="s">
        <v>1032</v>
      </c>
      <c r="H269" t="s">
        <v>1033</v>
      </c>
      <c r="I269" t="s">
        <v>1188</v>
      </c>
      <c r="J269" t="s">
        <v>1189</v>
      </c>
      <c r="K269" t="s">
        <v>1190</v>
      </c>
      <c r="L269" t="s">
        <v>496</v>
      </c>
      <c r="M269" t="s">
        <v>42</v>
      </c>
      <c r="N269">
        <v>15522</v>
      </c>
      <c r="O269" t="s">
        <v>1191</v>
      </c>
      <c r="P269">
        <v>39.937091653565197</v>
      </c>
      <c r="Q269">
        <v>-78.581477744964502</v>
      </c>
      <c r="R269">
        <v>30</v>
      </c>
      <c r="U269" t="s">
        <v>1192</v>
      </c>
      <c r="V269" t="s">
        <v>1188</v>
      </c>
      <c r="W269" t="s">
        <v>1193</v>
      </c>
      <c r="X269" t="s">
        <v>496</v>
      </c>
      <c r="Y269" t="s">
        <v>42</v>
      </c>
      <c r="Z269" t="s">
        <v>49</v>
      </c>
      <c r="AA269">
        <v>44774</v>
      </c>
      <c r="AB269" t="s">
        <v>1194</v>
      </c>
      <c r="AC269" t="s">
        <v>1195</v>
      </c>
    </row>
    <row r="270" spans="1:29" x14ac:dyDescent="0.2">
      <c r="A270">
        <v>5032</v>
      </c>
      <c r="B270" t="s">
        <v>31</v>
      </c>
      <c r="C270" t="s">
        <v>696</v>
      </c>
      <c r="D270" t="s">
        <v>723</v>
      </c>
      <c r="E270" t="s">
        <v>34</v>
      </c>
      <c r="F270" t="s">
        <v>723</v>
      </c>
      <c r="G270" t="s">
        <v>1032</v>
      </c>
      <c r="H270" t="s">
        <v>1033</v>
      </c>
      <c r="I270" t="s">
        <v>1196</v>
      </c>
      <c r="J270" t="s">
        <v>726</v>
      </c>
      <c r="K270" t="s">
        <v>727</v>
      </c>
      <c r="L270" t="s">
        <v>127</v>
      </c>
      <c r="M270" t="s">
        <v>42</v>
      </c>
      <c r="N270">
        <v>49423</v>
      </c>
      <c r="O270" t="s">
        <v>728</v>
      </c>
      <c r="P270">
        <v>42.752922484303298</v>
      </c>
      <c r="Q270">
        <v>-86.108513328817295</v>
      </c>
      <c r="U270" t="s">
        <v>1197</v>
      </c>
      <c r="V270" t="s">
        <v>725</v>
      </c>
      <c r="W270" t="s">
        <v>731</v>
      </c>
      <c r="X270" t="s">
        <v>732</v>
      </c>
      <c r="Y270" t="s">
        <v>42</v>
      </c>
      <c r="Z270" t="s">
        <v>1019</v>
      </c>
      <c r="AA270">
        <v>44417</v>
      </c>
      <c r="AB270" t="s">
        <v>1198</v>
      </c>
      <c r="AC270" t="s">
        <v>1199</v>
      </c>
    </row>
    <row r="271" spans="1:29" x14ac:dyDescent="0.2">
      <c r="A271">
        <v>5033</v>
      </c>
      <c r="B271" t="s">
        <v>31</v>
      </c>
      <c r="C271" t="s">
        <v>696</v>
      </c>
      <c r="D271" t="s">
        <v>1200</v>
      </c>
      <c r="E271" t="s">
        <v>61</v>
      </c>
      <c r="F271" t="s">
        <v>1200</v>
      </c>
      <c r="G271" t="s">
        <v>1032</v>
      </c>
      <c r="H271" t="s">
        <v>1033</v>
      </c>
      <c r="I271" t="s">
        <v>1201</v>
      </c>
      <c r="J271" t="s">
        <v>1202</v>
      </c>
      <c r="K271" t="s">
        <v>1203</v>
      </c>
      <c r="L271" t="s">
        <v>321</v>
      </c>
      <c r="M271" t="s">
        <v>42</v>
      </c>
      <c r="N271">
        <v>14850</v>
      </c>
      <c r="O271" t="s">
        <v>1204</v>
      </c>
      <c r="P271">
        <v>42.44</v>
      </c>
      <c r="Q271">
        <v>-76.459999999999994</v>
      </c>
      <c r="R271">
        <v>14</v>
      </c>
      <c r="S271" t="s">
        <v>703</v>
      </c>
      <c r="T271" t="s">
        <v>703</v>
      </c>
      <c r="U271" t="s">
        <v>1200</v>
      </c>
      <c r="V271" t="s">
        <v>1201</v>
      </c>
      <c r="W271" t="s">
        <v>1205</v>
      </c>
      <c r="X271" t="s">
        <v>1206</v>
      </c>
      <c r="Y271" t="s">
        <v>42</v>
      </c>
      <c r="Z271" t="s">
        <v>73</v>
      </c>
      <c r="AA271">
        <v>44774</v>
      </c>
      <c r="AB271" t="s">
        <v>703</v>
      </c>
      <c r="AC271" t="s">
        <v>1207</v>
      </c>
    </row>
    <row r="272" spans="1:29" x14ac:dyDescent="0.2">
      <c r="A272">
        <v>5034</v>
      </c>
      <c r="B272" t="s">
        <v>31</v>
      </c>
      <c r="C272" t="s">
        <v>696</v>
      </c>
      <c r="D272" t="s">
        <v>1208</v>
      </c>
      <c r="E272" t="s">
        <v>34</v>
      </c>
      <c r="F272" t="s">
        <v>1208</v>
      </c>
      <c r="G272" t="s">
        <v>1032</v>
      </c>
      <c r="H272" t="s">
        <v>1033</v>
      </c>
      <c r="I272" t="s">
        <v>1209</v>
      </c>
      <c r="J272" t="s">
        <v>1210</v>
      </c>
      <c r="K272" t="s">
        <v>1211</v>
      </c>
      <c r="L272" t="s">
        <v>394</v>
      </c>
      <c r="M272" t="s">
        <v>42</v>
      </c>
      <c r="N272">
        <v>94577</v>
      </c>
      <c r="O272" t="s">
        <v>1212</v>
      </c>
      <c r="P272">
        <v>37.71</v>
      </c>
      <c r="Q272">
        <v>-122.1</v>
      </c>
      <c r="R272">
        <v>5</v>
      </c>
      <c r="S272" t="s">
        <v>703</v>
      </c>
      <c r="T272" t="s">
        <v>703</v>
      </c>
      <c r="U272" t="s">
        <v>1208</v>
      </c>
      <c r="V272" t="s">
        <v>1209</v>
      </c>
      <c r="W272" t="s">
        <v>1213</v>
      </c>
      <c r="X272" t="s">
        <v>394</v>
      </c>
      <c r="Y272" t="s">
        <v>42</v>
      </c>
      <c r="Z272" t="s">
        <v>73</v>
      </c>
      <c r="AA272">
        <v>44774</v>
      </c>
      <c r="AB272" t="s">
        <v>1214</v>
      </c>
      <c r="AC272" t="s">
        <v>1215</v>
      </c>
    </row>
    <row r="273" spans="1:29" x14ac:dyDescent="0.2">
      <c r="A273">
        <v>5035</v>
      </c>
      <c r="B273" t="s">
        <v>59</v>
      </c>
      <c r="C273" t="s">
        <v>696</v>
      </c>
      <c r="D273" t="s">
        <v>2619</v>
      </c>
      <c r="E273" t="s">
        <v>61</v>
      </c>
      <c r="F273" t="s">
        <v>2620</v>
      </c>
      <c r="G273" t="s">
        <v>1032</v>
      </c>
      <c r="H273" t="s">
        <v>1033</v>
      </c>
      <c r="I273" t="s">
        <v>2622</v>
      </c>
      <c r="J273" t="s">
        <v>2623</v>
      </c>
      <c r="K273" t="s">
        <v>2624</v>
      </c>
      <c r="L273" t="s">
        <v>394</v>
      </c>
      <c r="M273" t="s">
        <v>42</v>
      </c>
      <c r="N273">
        <v>947608</v>
      </c>
      <c r="P273">
        <v>37.847688015409403</v>
      </c>
      <c r="Q273">
        <v>-122.28822684681001</v>
      </c>
      <c r="R273">
        <v>40</v>
      </c>
      <c r="U273" t="s">
        <v>2625</v>
      </c>
      <c r="V273" t="s">
        <v>2626</v>
      </c>
      <c r="W273" t="s">
        <v>1873</v>
      </c>
      <c r="X273" t="s">
        <v>2627</v>
      </c>
      <c r="Y273" t="s">
        <v>1874</v>
      </c>
      <c r="Z273" t="s">
        <v>49</v>
      </c>
      <c r="AA273">
        <v>44888</v>
      </c>
      <c r="AB273" t="s">
        <v>2628</v>
      </c>
      <c r="AC273" t="s">
        <v>4280</v>
      </c>
    </row>
    <row r="274" spans="1:29" x14ac:dyDescent="0.2">
      <c r="A274">
        <v>5036</v>
      </c>
      <c r="B274" t="s">
        <v>31</v>
      </c>
      <c r="C274" t="s">
        <v>696</v>
      </c>
      <c r="D274" t="s">
        <v>1216</v>
      </c>
      <c r="E274" t="s">
        <v>61</v>
      </c>
      <c r="F274" t="s">
        <v>1216</v>
      </c>
      <c r="G274" t="s">
        <v>1032</v>
      </c>
      <c r="H274" t="s">
        <v>1033</v>
      </c>
      <c r="I274" t="s">
        <v>1217</v>
      </c>
      <c r="J274" t="s">
        <v>1218</v>
      </c>
      <c r="K274" t="s">
        <v>1219</v>
      </c>
      <c r="L274" t="s">
        <v>394</v>
      </c>
      <c r="M274" t="s">
        <v>42</v>
      </c>
      <c r="N274">
        <v>92708</v>
      </c>
      <c r="O274" t="s">
        <v>1220</v>
      </c>
      <c r="P274">
        <v>33.701599218303997</v>
      </c>
      <c r="Q274">
        <v>-117.93828546047899</v>
      </c>
      <c r="R274">
        <v>75</v>
      </c>
      <c r="U274" t="s">
        <v>1216</v>
      </c>
      <c r="V274" t="s">
        <v>1217</v>
      </c>
      <c r="W274" t="s">
        <v>1219</v>
      </c>
      <c r="X274" t="s">
        <v>394</v>
      </c>
      <c r="Y274" t="s">
        <v>42</v>
      </c>
      <c r="Z274" t="s">
        <v>49</v>
      </c>
      <c r="AA274">
        <v>44774</v>
      </c>
      <c r="AB274" t="s">
        <v>1221</v>
      </c>
      <c r="AC274" t="s">
        <v>1222</v>
      </c>
    </row>
    <row r="275" spans="1:29" x14ac:dyDescent="0.2">
      <c r="A275">
        <v>5037</v>
      </c>
      <c r="B275" t="s">
        <v>192</v>
      </c>
      <c r="C275" t="s">
        <v>696</v>
      </c>
      <c r="D275" t="s">
        <v>1223</v>
      </c>
      <c r="E275" t="s">
        <v>61</v>
      </c>
      <c r="F275" t="s">
        <v>1224</v>
      </c>
      <c r="G275" t="s">
        <v>1032</v>
      </c>
      <c r="H275" t="s">
        <v>1033</v>
      </c>
      <c r="I275" t="s">
        <v>1225</v>
      </c>
      <c r="J275" t="s">
        <v>1226</v>
      </c>
      <c r="K275" t="s">
        <v>1227</v>
      </c>
      <c r="L275" t="s">
        <v>284</v>
      </c>
      <c r="M275" t="s">
        <v>42</v>
      </c>
      <c r="N275">
        <v>35490</v>
      </c>
      <c r="P275">
        <v>33.184291500796697</v>
      </c>
      <c r="Q275">
        <v>-87.262439429511204</v>
      </c>
      <c r="R275">
        <v>4400</v>
      </c>
      <c r="U275" t="s">
        <v>1228</v>
      </c>
      <c r="V275" t="s">
        <v>1225</v>
      </c>
      <c r="W275" t="s">
        <v>1229</v>
      </c>
      <c r="X275" t="s">
        <v>1230</v>
      </c>
      <c r="Y275" t="s">
        <v>543</v>
      </c>
      <c r="Z275" t="s">
        <v>49</v>
      </c>
      <c r="AA275">
        <v>44774</v>
      </c>
      <c r="AB275" t="s">
        <v>1231</v>
      </c>
      <c r="AC275" t="s">
        <v>1232</v>
      </c>
    </row>
    <row r="276" spans="1:29" x14ac:dyDescent="0.2">
      <c r="A276">
        <v>5038</v>
      </c>
      <c r="B276" t="s">
        <v>31</v>
      </c>
      <c r="C276" t="s">
        <v>696</v>
      </c>
      <c r="D276" t="s">
        <v>1233</v>
      </c>
      <c r="E276" t="s">
        <v>61</v>
      </c>
      <c r="F276" t="s">
        <v>1233</v>
      </c>
      <c r="G276" t="s">
        <v>1032</v>
      </c>
      <c r="H276" t="s">
        <v>1033</v>
      </c>
      <c r="I276" t="s">
        <v>1234</v>
      </c>
      <c r="J276" t="s">
        <v>1235</v>
      </c>
      <c r="K276" t="s">
        <v>1236</v>
      </c>
      <c r="L276" t="s">
        <v>321</v>
      </c>
      <c r="M276" t="s">
        <v>42</v>
      </c>
      <c r="N276">
        <v>11793</v>
      </c>
      <c r="O276" t="s">
        <v>1237</v>
      </c>
      <c r="P276">
        <v>40.672924151431197</v>
      </c>
      <c r="Q276">
        <v>-73.517658829602297</v>
      </c>
      <c r="R276">
        <v>30</v>
      </c>
      <c r="U276" t="s">
        <v>1233</v>
      </c>
      <c r="V276" t="s">
        <v>1234</v>
      </c>
      <c r="W276" t="s">
        <v>1236</v>
      </c>
      <c r="X276" t="s">
        <v>321</v>
      </c>
      <c r="Y276" t="s">
        <v>42</v>
      </c>
      <c r="Z276" t="s">
        <v>49</v>
      </c>
      <c r="AA276">
        <v>44774</v>
      </c>
      <c r="AB276" t="s">
        <v>1194</v>
      </c>
      <c r="AC276" t="s">
        <v>1238</v>
      </c>
    </row>
    <row r="277" spans="1:29" x14ac:dyDescent="0.2">
      <c r="A277">
        <v>5039</v>
      </c>
      <c r="B277" t="s">
        <v>31</v>
      </c>
      <c r="C277" t="s">
        <v>696</v>
      </c>
      <c r="D277" t="s">
        <v>745</v>
      </c>
      <c r="E277" t="s">
        <v>34</v>
      </c>
      <c r="F277" t="s">
        <v>746</v>
      </c>
      <c r="G277" t="s">
        <v>1032</v>
      </c>
      <c r="H277" t="s">
        <v>1033</v>
      </c>
      <c r="I277" t="s">
        <v>747</v>
      </c>
      <c r="J277" t="s">
        <v>748</v>
      </c>
      <c r="K277" t="s">
        <v>749</v>
      </c>
      <c r="L277" t="s">
        <v>241</v>
      </c>
      <c r="M277" t="s">
        <v>66</v>
      </c>
      <c r="N277" t="s">
        <v>750</v>
      </c>
      <c r="O277" t="s">
        <v>751</v>
      </c>
      <c r="P277">
        <v>49.151970910832503</v>
      </c>
      <c r="Q277">
        <v>-122.859270715534</v>
      </c>
      <c r="U277" t="s">
        <v>1239</v>
      </c>
      <c r="V277" t="s">
        <v>747</v>
      </c>
      <c r="W277" t="s">
        <v>753</v>
      </c>
      <c r="X277" t="s">
        <v>754</v>
      </c>
      <c r="Y277" t="s">
        <v>42</v>
      </c>
      <c r="Z277" t="s">
        <v>49</v>
      </c>
      <c r="AA277">
        <v>44415</v>
      </c>
      <c r="AB277" t="s">
        <v>747</v>
      </c>
      <c r="AC277" t="s">
        <v>1240</v>
      </c>
    </row>
    <row r="278" spans="1:29" x14ac:dyDescent="0.2">
      <c r="A278">
        <v>5040</v>
      </c>
      <c r="B278" t="s">
        <v>31</v>
      </c>
      <c r="C278" t="s">
        <v>696</v>
      </c>
      <c r="D278" t="s">
        <v>745</v>
      </c>
      <c r="E278" t="s">
        <v>34</v>
      </c>
      <c r="F278" t="s">
        <v>757</v>
      </c>
      <c r="G278" t="s">
        <v>1032</v>
      </c>
      <c r="H278" t="s">
        <v>1033</v>
      </c>
      <c r="I278" t="s">
        <v>747</v>
      </c>
      <c r="J278" t="s">
        <v>758</v>
      </c>
      <c r="K278" t="s">
        <v>759</v>
      </c>
      <c r="L278" t="s">
        <v>754</v>
      </c>
      <c r="M278" t="s">
        <v>42</v>
      </c>
      <c r="N278">
        <v>64804</v>
      </c>
      <c r="O278" t="s">
        <v>760</v>
      </c>
      <c r="P278">
        <v>37.0635414878614</v>
      </c>
      <c r="Q278">
        <v>-94.402179393441102</v>
      </c>
      <c r="U278" t="s">
        <v>1239</v>
      </c>
      <c r="V278" t="s">
        <v>747</v>
      </c>
      <c r="W278" t="s">
        <v>753</v>
      </c>
      <c r="X278" t="s">
        <v>754</v>
      </c>
      <c r="Y278" t="s">
        <v>42</v>
      </c>
      <c r="Z278" t="s">
        <v>49</v>
      </c>
      <c r="AA278">
        <v>44415</v>
      </c>
      <c r="AB278" t="s">
        <v>747</v>
      </c>
      <c r="AC278" t="s">
        <v>1241</v>
      </c>
    </row>
    <row r="279" spans="1:29" x14ac:dyDescent="0.2">
      <c r="A279">
        <v>5041</v>
      </c>
      <c r="B279" t="s">
        <v>31</v>
      </c>
      <c r="C279" t="s">
        <v>696</v>
      </c>
      <c r="D279" t="s">
        <v>745</v>
      </c>
      <c r="E279" t="s">
        <v>34</v>
      </c>
      <c r="F279" t="s">
        <v>762</v>
      </c>
      <c r="G279" t="s">
        <v>1032</v>
      </c>
      <c r="H279" t="s">
        <v>1033</v>
      </c>
      <c r="I279" t="s">
        <v>747</v>
      </c>
      <c r="J279" t="s">
        <v>763</v>
      </c>
      <c r="K279" t="s">
        <v>759</v>
      </c>
      <c r="L279" t="s">
        <v>754</v>
      </c>
      <c r="M279" t="s">
        <v>42</v>
      </c>
      <c r="N279">
        <v>64801</v>
      </c>
      <c r="O279" t="s">
        <v>764</v>
      </c>
      <c r="P279">
        <v>37.094713185978101</v>
      </c>
      <c r="Q279">
        <v>-94.528059591012294</v>
      </c>
      <c r="U279" t="s">
        <v>1239</v>
      </c>
      <c r="V279" t="s">
        <v>747</v>
      </c>
      <c r="W279" t="s">
        <v>753</v>
      </c>
      <c r="X279" t="s">
        <v>754</v>
      </c>
      <c r="Y279" t="s">
        <v>42</v>
      </c>
      <c r="Z279" t="s">
        <v>49</v>
      </c>
      <c r="AA279">
        <v>44415</v>
      </c>
      <c r="AB279" t="s">
        <v>747</v>
      </c>
      <c r="AC279" t="s">
        <v>1242</v>
      </c>
    </row>
    <row r="280" spans="1:29" x14ac:dyDescent="0.2">
      <c r="A280">
        <v>5042</v>
      </c>
      <c r="B280" t="s">
        <v>31</v>
      </c>
      <c r="C280" t="s">
        <v>696</v>
      </c>
      <c r="D280" t="s">
        <v>1243</v>
      </c>
      <c r="E280" t="s">
        <v>61</v>
      </c>
      <c r="G280" t="s">
        <v>1032</v>
      </c>
      <c r="H280" t="s">
        <v>1033</v>
      </c>
      <c r="I280" t="s">
        <v>1244</v>
      </c>
      <c r="U280" t="s">
        <v>1243</v>
      </c>
      <c r="V280" t="s">
        <v>1244</v>
      </c>
      <c r="W280" t="s">
        <v>1245</v>
      </c>
      <c r="X280" t="s">
        <v>1246</v>
      </c>
      <c r="Y280" t="s">
        <v>1247</v>
      </c>
      <c r="AB280" t="s">
        <v>1244</v>
      </c>
      <c r="AC280" t="s">
        <v>1248</v>
      </c>
    </row>
    <row r="281" spans="1:29" x14ac:dyDescent="0.2">
      <c r="A281">
        <v>5043</v>
      </c>
      <c r="B281" t="s">
        <v>59</v>
      </c>
      <c r="C281" t="s">
        <v>696</v>
      </c>
      <c r="D281" t="s">
        <v>1249</v>
      </c>
      <c r="E281" t="s">
        <v>61</v>
      </c>
      <c r="F281" t="s">
        <v>1249</v>
      </c>
      <c r="G281" t="s">
        <v>1032</v>
      </c>
      <c r="H281" t="s">
        <v>1057</v>
      </c>
      <c r="I281" t="s">
        <v>1250</v>
      </c>
      <c r="J281" t="s">
        <v>1251</v>
      </c>
      <c r="K281" t="s">
        <v>1252</v>
      </c>
      <c r="L281" t="s">
        <v>675</v>
      </c>
      <c r="M281" t="s">
        <v>42</v>
      </c>
      <c r="N281">
        <v>84341</v>
      </c>
      <c r="O281" t="s">
        <v>1253</v>
      </c>
      <c r="P281">
        <v>41.783296982335301</v>
      </c>
      <c r="Q281">
        <v>-111.810063730689</v>
      </c>
      <c r="R281">
        <v>135</v>
      </c>
      <c r="U281" t="s">
        <v>1249</v>
      </c>
      <c r="V281" t="s">
        <v>1250</v>
      </c>
      <c r="W281" t="s">
        <v>1252</v>
      </c>
      <c r="X281" t="s">
        <v>675</v>
      </c>
      <c r="Y281" t="s">
        <v>42</v>
      </c>
      <c r="Z281" t="s">
        <v>49</v>
      </c>
      <c r="AA281">
        <v>44777</v>
      </c>
      <c r="AB281" t="s">
        <v>1254</v>
      </c>
      <c r="AC281" t="s">
        <v>1255</v>
      </c>
    </row>
    <row r="282" spans="1:29" x14ac:dyDescent="0.2">
      <c r="A282">
        <v>5044</v>
      </c>
      <c r="B282" t="s">
        <v>31</v>
      </c>
      <c r="C282" t="s">
        <v>696</v>
      </c>
      <c r="D282" t="s">
        <v>766</v>
      </c>
      <c r="E282" t="s">
        <v>61</v>
      </c>
      <c r="G282" t="s">
        <v>1032</v>
      </c>
      <c r="H282" t="s">
        <v>1033</v>
      </c>
      <c r="I282" t="s">
        <v>768</v>
      </c>
      <c r="J282" t="s">
        <v>1256</v>
      </c>
      <c r="K282" t="s">
        <v>770</v>
      </c>
      <c r="L282" t="s">
        <v>334</v>
      </c>
      <c r="M282" t="s">
        <v>42</v>
      </c>
      <c r="N282" t="s">
        <v>771</v>
      </c>
      <c r="O282" t="s">
        <v>772</v>
      </c>
      <c r="P282">
        <v>41.904315465635499</v>
      </c>
      <c r="Q282">
        <v>-71.024552602572996</v>
      </c>
      <c r="R282">
        <v>120</v>
      </c>
      <c r="U282" t="s">
        <v>773</v>
      </c>
      <c r="V282" t="s">
        <v>774</v>
      </c>
      <c r="W282" t="s">
        <v>775</v>
      </c>
      <c r="X282" t="s">
        <v>741</v>
      </c>
      <c r="Y282" t="s">
        <v>42</v>
      </c>
      <c r="Z282" t="s">
        <v>49</v>
      </c>
      <c r="AA282">
        <v>44774</v>
      </c>
      <c r="AB282" t="s">
        <v>776</v>
      </c>
      <c r="AC282" t="s">
        <v>1257</v>
      </c>
    </row>
    <row r="283" spans="1:29" x14ac:dyDescent="0.2">
      <c r="A283">
        <v>5045</v>
      </c>
      <c r="B283" t="s">
        <v>31</v>
      </c>
      <c r="C283" t="s">
        <v>696</v>
      </c>
      <c r="D283" t="s">
        <v>1258</v>
      </c>
      <c r="E283" t="s">
        <v>61</v>
      </c>
      <c r="F283" t="s">
        <v>1258</v>
      </c>
      <c r="G283" t="s">
        <v>1012</v>
      </c>
      <c r="H283" t="s">
        <v>1435</v>
      </c>
      <c r="I283" t="s">
        <v>1259</v>
      </c>
      <c r="J283" t="s">
        <v>1260</v>
      </c>
      <c r="K283" t="s">
        <v>1261</v>
      </c>
      <c r="L283" t="s">
        <v>394</v>
      </c>
      <c r="M283" t="s">
        <v>42</v>
      </c>
      <c r="N283" t="s">
        <v>1262</v>
      </c>
      <c r="O283" t="s">
        <v>1263</v>
      </c>
      <c r="P283">
        <v>37.47</v>
      </c>
      <c r="Q283">
        <v>-122.19</v>
      </c>
      <c r="R283">
        <v>24</v>
      </c>
      <c r="S283" t="s">
        <v>703</v>
      </c>
      <c r="T283" t="s">
        <v>703</v>
      </c>
      <c r="U283" t="s">
        <v>1258</v>
      </c>
      <c r="V283" t="s">
        <v>1259</v>
      </c>
      <c r="W283" t="s">
        <v>1264</v>
      </c>
      <c r="X283" t="s">
        <v>394</v>
      </c>
      <c r="Y283" t="s">
        <v>42</v>
      </c>
      <c r="Z283" t="s">
        <v>49</v>
      </c>
      <c r="AA283">
        <v>44892</v>
      </c>
      <c r="AB283" t="s">
        <v>4398</v>
      </c>
      <c r="AC283" t="s">
        <v>1265</v>
      </c>
    </row>
    <row r="284" spans="1:29" x14ac:dyDescent="0.2">
      <c r="A284">
        <v>5046</v>
      </c>
      <c r="B284" t="s">
        <v>31</v>
      </c>
      <c r="C284" t="s">
        <v>696</v>
      </c>
      <c r="D284" t="s">
        <v>1266</v>
      </c>
      <c r="E284" t="s">
        <v>61</v>
      </c>
      <c r="F284" t="s">
        <v>1267</v>
      </c>
      <c r="G284" t="s">
        <v>1032</v>
      </c>
      <c r="H284" t="s">
        <v>1075</v>
      </c>
      <c r="I284" t="s">
        <v>1268</v>
      </c>
      <c r="J284" t="s">
        <v>4287</v>
      </c>
      <c r="K284" t="s">
        <v>404</v>
      </c>
      <c r="L284" t="s">
        <v>402</v>
      </c>
      <c r="M284" t="s">
        <v>66</v>
      </c>
      <c r="N284" t="s">
        <v>4288</v>
      </c>
      <c r="O284" t="s">
        <v>4291</v>
      </c>
      <c r="P284">
        <v>50.947831487998698</v>
      </c>
      <c r="Q284">
        <v>-113.991189275178</v>
      </c>
      <c r="R284">
        <v>15</v>
      </c>
      <c r="U284" t="s">
        <v>1266</v>
      </c>
      <c r="V284" t="s">
        <v>1268</v>
      </c>
      <c r="W284" t="s">
        <v>404</v>
      </c>
      <c r="X284" t="s">
        <v>402</v>
      </c>
      <c r="Y284" t="s">
        <v>66</v>
      </c>
      <c r="Z284" t="s">
        <v>49</v>
      </c>
      <c r="AA284">
        <v>44890</v>
      </c>
      <c r="AB284" t="s">
        <v>4289</v>
      </c>
      <c r="AC284" t="s">
        <v>4290</v>
      </c>
    </row>
    <row r="285" spans="1:29" x14ac:dyDescent="0.2">
      <c r="A285">
        <v>5047</v>
      </c>
      <c r="B285" t="s">
        <v>31</v>
      </c>
      <c r="C285" t="s">
        <v>696</v>
      </c>
      <c r="D285" t="s">
        <v>1271</v>
      </c>
      <c r="E285" t="s">
        <v>34</v>
      </c>
      <c r="F285" t="s">
        <v>1272</v>
      </c>
      <c r="G285" t="s">
        <v>1032</v>
      </c>
      <c r="H285" t="s">
        <v>1057</v>
      </c>
      <c r="I285" t="s">
        <v>1273</v>
      </c>
      <c r="J285" t="s">
        <v>1274</v>
      </c>
      <c r="K285" t="s">
        <v>1275</v>
      </c>
      <c r="L285" t="s">
        <v>445</v>
      </c>
      <c r="M285" t="s">
        <v>42</v>
      </c>
      <c r="N285">
        <v>99216</v>
      </c>
      <c r="O285" t="s">
        <v>1276</v>
      </c>
      <c r="P285">
        <v>47.685159265169403</v>
      </c>
      <c r="Q285">
        <v>-117.18740066790301</v>
      </c>
      <c r="U285" t="s">
        <v>1271</v>
      </c>
      <c r="V285" t="s">
        <v>1277</v>
      </c>
      <c r="W285" t="s">
        <v>802</v>
      </c>
      <c r="X285" t="s">
        <v>496</v>
      </c>
      <c r="Y285" t="s">
        <v>42</v>
      </c>
      <c r="Z285" t="s">
        <v>49</v>
      </c>
      <c r="AA285">
        <v>44429</v>
      </c>
      <c r="AB285" t="s">
        <v>1278</v>
      </c>
    </row>
    <row r="286" spans="1:29" x14ac:dyDescent="0.2">
      <c r="A286">
        <v>5048</v>
      </c>
      <c r="B286" t="s">
        <v>31</v>
      </c>
      <c r="C286" t="s">
        <v>696</v>
      </c>
      <c r="D286" t="s">
        <v>1271</v>
      </c>
      <c r="E286" t="s">
        <v>34</v>
      </c>
      <c r="F286" t="s">
        <v>1272</v>
      </c>
      <c r="G286" t="s">
        <v>1032</v>
      </c>
      <c r="H286" t="s">
        <v>1033</v>
      </c>
      <c r="I286" t="s">
        <v>1273</v>
      </c>
      <c r="J286" t="s">
        <v>1274</v>
      </c>
      <c r="K286" t="s">
        <v>1275</v>
      </c>
      <c r="L286" t="s">
        <v>445</v>
      </c>
      <c r="M286" t="s">
        <v>42</v>
      </c>
      <c r="N286">
        <v>99216</v>
      </c>
      <c r="O286" t="s">
        <v>1276</v>
      </c>
      <c r="P286">
        <v>47.685159265169403</v>
      </c>
      <c r="Q286">
        <v>-117.18740066790301</v>
      </c>
      <c r="U286" t="s">
        <v>1271</v>
      </c>
      <c r="V286" t="s">
        <v>1277</v>
      </c>
      <c r="W286" t="s">
        <v>802</v>
      </c>
      <c r="X286" t="s">
        <v>496</v>
      </c>
      <c r="Y286" t="s">
        <v>42</v>
      </c>
      <c r="Z286" t="s">
        <v>49</v>
      </c>
      <c r="AA286">
        <v>44429</v>
      </c>
      <c r="AB286" t="s">
        <v>1278</v>
      </c>
    </row>
    <row r="287" spans="1:29" x14ac:dyDescent="0.2">
      <c r="A287">
        <v>5049</v>
      </c>
      <c r="B287" t="s">
        <v>31</v>
      </c>
      <c r="C287" t="s">
        <v>696</v>
      </c>
      <c r="D287" t="s">
        <v>1271</v>
      </c>
      <c r="E287" t="s">
        <v>34</v>
      </c>
      <c r="F287" t="s">
        <v>1279</v>
      </c>
      <c r="G287" t="s">
        <v>1032</v>
      </c>
      <c r="H287" t="s">
        <v>1057</v>
      </c>
      <c r="I287" t="s">
        <v>1280</v>
      </c>
      <c r="J287" t="s">
        <v>1281</v>
      </c>
      <c r="K287" t="s">
        <v>1282</v>
      </c>
      <c r="L287" t="s">
        <v>918</v>
      </c>
      <c r="M287" t="s">
        <v>42</v>
      </c>
      <c r="N287">
        <v>30024</v>
      </c>
      <c r="O287" t="s">
        <v>1283</v>
      </c>
      <c r="P287">
        <v>34.019066714157603</v>
      </c>
      <c r="Q287">
        <v>-84.069398816234596</v>
      </c>
      <c r="U287" t="s">
        <v>1271</v>
      </c>
      <c r="V287" t="s">
        <v>1277</v>
      </c>
      <c r="W287" t="s">
        <v>802</v>
      </c>
      <c r="X287" t="s">
        <v>496</v>
      </c>
      <c r="Y287" t="s">
        <v>42</v>
      </c>
      <c r="Z287" t="s">
        <v>49</v>
      </c>
      <c r="AA287">
        <v>44429</v>
      </c>
      <c r="AB287" t="s">
        <v>1284</v>
      </c>
    </row>
    <row r="288" spans="1:29" x14ac:dyDescent="0.2">
      <c r="A288">
        <v>5050</v>
      </c>
      <c r="B288" t="s">
        <v>31</v>
      </c>
      <c r="C288" t="s">
        <v>696</v>
      </c>
      <c r="D288" t="s">
        <v>1271</v>
      </c>
      <c r="E288" t="s">
        <v>34</v>
      </c>
      <c r="F288" t="s">
        <v>1279</v>
      </c>
      <c r="G288" t="s">
        <v>1032</v>
      </c>
      <c r="H288" t="s">
        <v>1033</v>
      </c>
      <c r="I288" t="s">
        <v>1280</v>
      </c>
      <c r="J288" t="s">
        <v>1281</v>
      </c>
      <c r="K288" t="s">
        <v>1282</v>
      </c>
      <c r="L288" t="s">
        <v>918</v>
      </c>
      <c r="M288" t="s">
        <v>42</v>
      </c>
      <c r="N288">
        <v>30024</v>
      </c>
      <c r="O288" t="s">
        <v>1283</v>
      </c>
      <c r="P288">
        <v>34.019066714157603</v>
      </c>
      <c r="Q288">
        <v>-84.069398816234596</v>
      </c>
      <c r="U288" t="s">
        <v>1271</v>
      </c>
      <c r="V288" t="s">
        <v>1277</v>
      </c>
      <c r="W288" t="s">
        <v>802</v>
      </c>
      <c r="X288" t="s">
        <v>496</v>
      </c>
      <c r="Y288" t="s">
        <v>42</v>
      </c>
      <c r="Z288" t="s">
        <v>49</v>
      </c>
      <c r="AA288">
        <v>44429</v>
      </c>
      <c r="AB288" t="s">
        <v>1284</v>
      </c>
    </row>
    <row r="289" spans="1:29" x14ac:dyDescent="0.2">
      <c r="A289">
        <v>5051</v>
      </c>
      <c r="B289" t="s">
        <v>31</v>
      </c>
      <c r="C289" t="s">
        <v>696</v>
      </c>
      <c r="D289" t="s">
        <v>1285</v>
      </c>
      <c r="E289" t="s">
        <v>61</v>
      </c>
      <c r="F289" t="s">
        <v>1285</v>
      </c>
      <c r="G289" t="s">
        <v>1032</v>
      </c>
      <c r="H289" t="s">
        <v>1057</v>
      </c>
      <c r="I289" t="s">
        <v>1286</v>
      </c>
      <c r="J289" t="s">
        <v>1287</v>
      </c>
      <c r="K289" t="s">
        <v>1288</v>
      </c>
      <c r="L289" t="s">
        <v>712</v>
      </c>
      <c r="M289" t="s">
        <v>42</v>
      </c>
      <c r="N289">
        <v>37129</v>
      </c>
      <c r="O289" t="s">
        <v>1289</v>
      </c>
      <c r="P289">
        <v>35.832712167488502</v>
      </c>
      <c r="Q289">
        <v>-86.398299644309105</v>
      </c>
      <c r="R289">
        <v>250</v>
      </c>
      <c r="U289" t="s">
        <v>1285</v>
      </c>
      <c r="V289" t="s">
        <v>1286</v>
      </c>
      <c r="W289" t="s">
        <v>1288</v>
      </c>
      <c r="X289" t="s">
        <v>712</v>
      </c>
      <c r="Y289" t="s">
        <v>42</v>
      </c>
      <c r="Z289" t="s">
        <v>49</v>
      </c>
      <c r="AA289">
        <v>44774</v>
      </c>
      <c r="AB289" t="s">
        <v>1290</v>
      </c>
      <c r="AC289" t="s">
        <v>1291</v>
      </c>
    </row>
    <row r="290" spans="1:29" x14ac:dyDescent="0.2">
      <c r="A290">
        <v>5052</v>
      </c>
      <c r="B290" t="s">
        <v>31</v>
      </c>
      <c r="C290" t="s">
        <v>696</v>
      </c>
      <c r="D290" t="s">
        <v>1292</v>
      </c>
      <c r="E290" t="s">
        <v>61</v>
      </c>
      <c r="F290" t="s">
        <v>1292</v>
      </c>
      <c r="G290" t="s">
        <v>1032</v>
      </c>
      <c r="H290" t="s">
        <v>1033</v>
      </c>
      <c r="I290" t="s">
        <v>1293</v>
      </c>
      <c r="J290" t="s">
        <v>1294</v>
      </c>
      <c r="K290" t="s">
        <v>1295</v>
      </c>
      <c r="L290" t="s">
        <v>1296</v>
      </c>
      <c r="M290" t="s">
        <v>42</v>
      </c>
      <c r="N290">
        <v>2886</v>
      </c>
      <c r="O290" t="s">
        <v>1297</v>
      </c>
      <c r="P290">
        <v>41.73</v>
      </c>
      <c r="Q290">
        <v>-71.430000000000007</v>
      </c>
      <c r="R290">
        <v>14</v>
      </c>
      <c r="U290" t="s">
        <v>1292</v>
      </c>
      <c r="V290" t="s">
        <v>1293</v>
      </c>
      <c r="W290" t="s">
        <v>1295</v>
      </c>
      <c r="X290" t="s">
        <v>1296</v>
      </c>
      <c r="Y290" t="s">
        <v>42</v>
      </c>
      <c r="Z290" t="s">
        <v>73</v>
      </c>
      <c r="AA290">
        <v>44774</v>
      </c>
      <c r="AB290" t="s">
        <v>1298</v>
      </c>
      <c r="AC290" t="s">
        <v>1299</v>
      </c>
    </row>
    <row r="291" spans="1:29" x14ac:dyDescent="0.2">
      <c r="A291">
        <v>5053</v>
      </c>
      <c r="B291" t="s">
        <v>31</v>
      </c>
      <c r="C291" t="s">
        <v>696</v>
      </c>
      <c r="D291" t="s">
        <v>2708</v>
      </c>
      <c r="E291" t="s">
        <v>34</v>
      </c>
      <c r="F291" t="s">
        <v>2708</v>
      </c>
      <c r="G291" t="s">
        <v>1032</v>
      </c>
      <c r="H291" t="s">
        <v>1033</v>
      </c>
      <c r="I291" t="s">
        <v>788</v>
      </c>
      <c r="J291" t="s">
        <v>1269</v>
      </c>
      <c r="K291" t="s">
        <v>790</v>
      </c>
      <c r="L291" t="s">
        <v>628</v>
      </c>
      <c r="M291" t="s">
        <v>42</v>
      </c>
      <c r="N291">
        <v>46256</v>
      </c>
      <c r="O291" t="s">
        <v>791</v>
      </c>
      <c r="P291">
        <v>39.915299555876601</v>
      </c>
      <c r="Q291">
        <v>-86.035239415388702</v>
      </c>
      <c r="R291">
        <v>100</v>
      </c>
      <c r="S291">
        <v>0.8</v>
      </c>
      <c r="T291" t="s">
        <v>658</v>
      </c>
      <c r="U291" t="s">
        <v>786</v>
      </c>
      <c r="V291" t="s">
        <v>793</v>
      </c>
      <c r="W291" t="s">
        <v>793</v>
      </c>
      <c r="X291" t="s">
        <v>790</v>
      </c>
      <c r="Y291" t="s">
        <v>628</v>
      </c>
      <c r="Z291" t="s">
        <v>42</v>
      </c>
      <c r="AB291" t="s">
        <v>1270</v>
      </c>
      <c r="AC291" t="s">
        <v>794</v>
      </c>
    </row>
    <row r="292" spans="1:29" x14ac:dyDescent="0.2">
      <c r="A292">
        <v>5054</v>
      </c>
      <c r="B292" t="s">
        <v>31</v>
      </c>
      <c r="C292" t="s">
        <v>696</v>
      </c>
      <c r="D292" t="s">
        <v>1300</v>
      </c>
      <c r="E292" t="s">
        <v>61</v>
      </c>
      <c r="F292" t="s">
        <v>1300</v>
      </c>
      <c r="G292" t="s">
        <v>1032</v>
      </c>
      <c r="H292" t="s">
        <v>1033</v>
      </c>
      <c r="I292" t="s">
        <v>1301</v>
      </c>
      <c r="J292" t="s">
        <v>1302</v>
      </c>
      <c r="K292" t="s">
        <v>1303</v>
      </c>
      <c r="L292" t="s">
        <v>394</v>
      </c>
      <c r="M292" t="s">
        <v>42</v>
      </c>
      <c r="N292">
        <v>94560</v>
      </c>
      <c r="O292" t="s">
        <v>1304</v>
      </c>
      <c r="P292">
        <v>37.53</v>
      </c>
      <c r="Q292">
        <v>-122.06</v>
      </c>
      <c r="R292">
        <v>32</v>
      </c>
      <c r="S292">
        <v>400</v>
      </c>
      <c r="T292" t="s">
        <v>1307</v>
      </c>
      <c r="U292" t="s">
        <v>1300</v>
      </c>
      <c r="V292" t="s">
        <v>1301</v>
      </c>
      <c r="W292" t="s">
        <v>1303</v>
      </c>
      <c r="X292" t="s">
        <v>394</v>
      </c>
      <c r="Y292" t="s">
        <v>42</v>
      </c>
      <c r="Z292" t="s">
        <v>73</v>
      </c>
      <c r="AA292">
        <v>44774</v>
      </c>
      <c r="AB292" t="s">
        <v>1305</v>
      </c>
      <c r="AC292" t="s">
        <v>1306</v>
      </c>
    </row>
    <row r="293" spans="1:29" x14ac:dyDescent="0.2">
      <c r="A293">
        <v>5055</v>
      </c>
      <c r="B293" t="s">
        <v>113</v>
      </c>
      <c r="C293" t="s">
        <v>696</v>
      </c>
      <c r="D293" t="s">
        <v>1308</v>
      </c>
      <c r="E293" t="s">
        <v>61</v>
      </c>
      <c r="F293" t="s">
        <v>1309</v>
      </c>
      <c r="G293" t="s">
        <v>1032</v>
      </c>
      <c r="H293" t="s">
        <v>1033</v>
      </c>
      <c r="I293" t="s">
        <v>806</v>
      </c>
      <c r="J293" t="s">
        <v>807</v>
      </c>
      <c r="K293" t="s">
        <v>808</v>
      </c>
      <c r="L293" t="s">
        <v>702</v>
      </c>
      <c r="M293" t="s">
        <v>42</v>
      </c>
      <c r="N293">
        <v>42101</v>
      </c>
      <c r="O293" t="s">
        <v>809</v>
      </c>
      <c r="P293">
        <v>37.04</v>
      </c>
      <c r="Q293">
        <v>-86.32</v>
      </c>
      <c r="R293">
        <v>2000</v>
      </c>
      <c r="S293">
        <v>30</v>
      </c>
      <c r="T293" t="s">
        <v>714</v>
      </c>
      <c r="U293" t="s">
        <v>805</v>
      </c>
      <c r="V293" t="s">
        <v>810</v>
      </c>
      <c r="W293" t="s">
        <v>811</v>
      </c>
      <c r="X293" t="s">
        <v>812</v>
      </c>
      <c r="Y293" t="s">
        <v>356</v>
      </c>
      <c r="Z293" t="s">
        <v>73</v>
      </c>
      <c r="AA293">
        <v>44777</v>
      </c>
      <c r="AB293" t="s">
        <v>1310</v>
      </c>
      <c r="AC293" t="s">
        <v>703</v>
      </c>
    </row>
    <row r="294" spans="1:29" x14ac:dyDescent="0.2">
      <c r="A294">
        <v>5056</v>
      </c>
      <c r="B294" t="s">
        <v>31</v>
      </c>
      <c r="C294" t="s">
        <v>696</v>
      </c>
      <c r="D294" t="s">
        <v>1308</v>
      </c>
      <c r="E294" t="s">
        <v>61</v>
      </c>
      <c r="F294" t="s">
        <v>1311</v>
      </c>
      <c r="G294" t="s">
        <v>1032</v>
      </c>
      <c r="H294" t="s">
        <v>1033</v>
      </c>
      <c r="I294" t="s">
        <v>814</v>
      </c>
      <c r="J294" t="s">
        <v>1312</v>
      </c>
      <c r="K294" t="s">
        <v>816</v>
      </c>
      <c r="L294" t="s">
        <v>712</v>
      </c>
      <c r="M294" t="s">
        <v>42</v>
      </c>
      <c r="N294">
        <v>37167</v>
      </c>
      <c r="O294" t="s">
        <v>817</v>
      </c>
      <c r="P294">
        <v>36.217687117253597</v>
      </c>
      <c r="Q294">
        <v>-86.461029528818699</v>
      </c>
      <c r="R294">
        <v>400</v>
      </c>
      <c r="U294" t="s">
        <v>1313</v>
      </c>
      <c r="V294" t="s">
        <v>1314</v>
      </c>
      <c r="W294" t="s">
        <v>1315</v>
      </c>
      <c r="X294" t="s">
        <v>712</v>
      </c>
      <c r="Y294" t="s">
        <v>42</v>
      </c>
      <c r="Z294" t="s">
        <v>49</v>
      </c>
      <c r="AA294">
        <v>44774</v>
      </c>
      <c r="AB294" t="s">
        <v>1316</v>
      </c>
      <c r="AC294" t="s">
        <v>1317</v>
      </c>
    </row>
    <row r="295" spans="1:29" x14ac:dyDescent="0.2">
      <c r="A295">
        <v>5057</v>
      </c>
      <c r="B295" t="s">
        <v>31</v>
      </c>
      <c r="C295" t="s">
        <v>696</v>
      </c>
      <c r="D295" t="s">
        <v>1318</v>
      </c>
      <c r="E295" t="s">
        <v>61</v>
      </c>
      <c r="F295" t="s">
        <v>1319</v>
      </c>
      <c r="G295" t="s">
        <v>1012</v>
      </c>
      <c r="H295" t="s">
        <v>1320</v>
      </c>
      <c r="I295" t="s">
        <v>1321</v>
      </c>
      <c r="J295" t="s">
        <v>1322</v>
      </c>
      <c r="K295" t="s">
        <v>1323</v>
      </c>
      <c r="L295" t="s">
        <v>127</v>
      </c>
      <c r="M295" t="s">
        <v>42</v>
      </c>
      <c r="N295">
        <v>49512</v>
      </c>
      <c r="O295" t="s">
        <v>1324</v>
      </c>
      <c r="P295">
        <v>42.870725599062901</v>
      </c>
      <c r="Q295">
        <v>-85.529792128814606</v>
      </c>
      <c r="R295">
        <v>95</v>
      </c>
      <c r="U295" t="s">
        <v>1318</v>
      </c>
      <c r="V295" t="s">
        <v>1325</v>
      </c>
      <c r="W295" t="s">
        <v>1326</v>
      </c>
      <c r="X295" t="s">
        <v>1327</v>
      </c>
      <c r="Y295" t="s">
        <v>543</v>
      </c>
      <c r="Z295" t="s">
        <v>49</v>
      </c>
      <c r="AA295">
        <v>44774</v>
      </c>
      <c r="AB295" t="s">
        <v>1328</v>
      </c>
      <c r="AC295" t="s">
        <v>1329</v>
      </c>
    </row>
    <row r="296" spans="1:29" x14ac:dyDescent="0.2">
      <c r="A296">
        <v>5058</v>
      </c>
      <c r="B296" t="s">
        <v>31</v>
      </c>
      <c r="C296" t="s">
        <v>696</v>
      </c>
      <c r="D296" t="s">
        <v>1318</v>
      </c>
      <c r="E296" t="s">
        <v>1330</v>
      </c>
      <c r="F296" t="s">
        <v>1331</v>
      </c>
      <c r="G296" t="s">
        <v>1012</v>
      </c>
      <c r="H296" t="s">
        <v>1092</v>
      </c>
      <c r="I296" t="s">
        <v>1321</v>
      </c>
      <c r="J296" t="s">
        <v>1332</v>
      </c>
      <c r="K296" t="s">
        <v>1333</v>
      </c>
      <c r="L296" t="s">
        <v>1334</v>
      </c>
      <c r="M296" t="s">
        <v>371</v>
      </c>
      <c r="N296">
        <v>76246</v>
      </c>
      <c r="O296" t="s">
        <v>1335</v>
      </c>
      <c r="P296">
        <v>20.5548949618968</v>
      </c>
      <c r="Q296">
        <v>-100.28143591534599</v>
      </c>
      <c r="U296" t="s">
        <v>1318</v>
      </c>
      <c r="V296" t="s">
        <v>1325</v>
      </c>
      <c r="W296" t="s">
        <v>1326</v>
      </c>
      <c r="X296" t="s">
        <v>1327</v>
      </c>
      <c r="Y296" t="s">
        <v>543</v>
      </c>
      <c r="Z296" t="s">
        <v>49</v>
      </c>
      <c r="AA296">
        <v>44774</v>
      </c>
      <c r="AB296" t="s">
        <v>1336</v>
      </c>
      <c r="AC296" t="s">
        <v>1337</v>
      </c>
    </row>
    <row r="297" spans="1:29" x14ac:dyDescent="0.2">
      <c r="A297">
        <v>5059</v>
      </c>
      <c r="B297" t="s">
        <v>31</v>
      </c>
      <c r="C297" t="s">
        <v>696</v>
      </c>
      <c r="D297" t="s">
        <v>1338</v>
      </c>
      <c r="E297" t="s">
        <v>61</v>
      </c>
      <c r="F297" t="s">
        <v>1338</v>
      </c>
      <c r="G297" t="s">
        <v>1032</v>
      </c>
      <c r="H297" t="s">
        <v>1033</v>
      </c>
      <c r="I297" t="s">
        <v>1339</v>
      </c>
      <c r="J297" t="s">
        <v>1340</v>
      </c>
      <c r="K297" t="s">
        <v>1341</v>
      </c>
      <c r="L297" t="s">
        <v>628</v>
      </c>
      <c r="M297" t="s">
        <v>42</v>
      </c>
      <c r="N297">
        <v>46825</v>
      </c>
      <c r="O297" t="s">
        <v>1342</v>
      </c>
      <c r="P297">
        <v>41.149345648958501</v>
      </c>
      <c r="Q297">
        <v>-85.154134873421796</v>
      </c>
      <c r="R297">
        <v>100</v>
      </c>
      <c r="U297" t="s">
        <v>1338</v>
      </c>
      <c r="V297" t="s">
        <v>1339</v>
      </c>
      <c r="W297" t="s">
        <v>731</v>
      </c>
      <c r="X297" t="s">
        <v>732</v>
      </c>
      <c r="Y297" t="s">
        <v>42</v>
      </c>
      <c r="Z297" t="s">
        <v>1019</v>
      </c>
      <c r="AA297">
        <v>44418</v>
      </c>
      <c r="AB297" t="s">
        <v>1343</v>
      </c>
      <c r="AC297" t="s">
        <v>1344</v>
      </c>
    </row>
    <row r="298" spans="1:29" x14ac:dyDescent="0.2">
      <c r="A298">
        <v>5060</v>
      </c>
      <c r="B298" t="s">
        <v>31</v>
      </c>
      <c r="C298" t="s">
        <v>696</v>
      </c>
      <c r="D298" t="s">
        <v>1338</v>
      </c>
      <c r="E298" t="s">
        <v>61</v>
      </c>
      <c r="F298" t="s">
        <v>1338</v>
      </c>
      <c r="G298" t="s">
        <v>1032</v>
      </c>
      <c r="H298" t="s">
        <v>1033</v>
      </c>
      <c r="I298" t="s">
        <v>1339</v>
      </c>
      <c r="J298" t="s">
        <v>1345</v>
      </c>
      <c r="K298" t="s">
        <v>1346</v>
      </c>
      <c r="L298" t="s">
        <v>741</v>
      </c>
      <c r="M298" t="s">
        <v>42</v>
      </c>
      <c r="N298">
        <v>75032</v>
      </c>
      <c r="O298" t="s">
        <v>1347</v>
      </c>
      <c r="P298">
        <v>32.913412969143501</v>
      </c>
      <c r="Q298">
        <v>-96.422632560499693</v>
      </c>
      <c r="R298">
        <v>100</v>
      </c>
      <c r="U298" t="s">
        <v>1338</v>
      </c>
      <c r="V298" t="s">
        <v>1339</v>
      </c>
      <c r="W298" t="s">
        <v>731</v>
      </c>
      <c r="X298" t="s">
        <v>732</v>
      </c>
      <c r="Y298" t="s">
        <v>42</v>
      </c>
      <c r="Z298" t="s">
        <v>1019</v>
      </c>
      <c r="AA298">
        <v>44418</v>
      </c>
      <c r="AB298" t="s">
        <v>1343</v>
      </c>
      <c r="AC298" t="s">
        <v>1348</v>
      </c>
    </row>
    <row r="299" spans="1:29" x14ac:dyDescent="0.2">
      <c r="A299">
        <v>5061</v>
      </c>
      <c r="B299" t="s">
        <v>31</v>
      </c>
      <c r="C299" t="s">
        <v>696</v>
      </c>
      <c r="D299" t="s">
        <v>1338</v>
      </c>
      <c r="E299" t="s">
        <v>61</v>
      </c>
      <c r="F299" t="s">
        <v>1338</v>
      </c>
      <c r="G299" t="s">
        <v>1032</v>
      </c>
      <c r="H299" t="s">
        <v>1033</v>
      </c>
      <c r="I299" t="s">
        <v>1339</v>
      </c>
      <c r="J299" t="s">
        <v>1349</v>
      </c>
      <c r="K299" t="s">
        <v>1350</v>
      </c>
      <c r="L299" t="s">
        <v>315</v>
      </c>
      <c r="M299" t="s">
        <v>42</v>
      </c>
      <c r="N299">
        <v>60188</v>
      </c>
      <c r="O299" t="s">
        <v>1351</v>
      </c>
      <c r="P299">
        <v>41.897035312781199</v>
      </c>
      <c r="Q299">
        <v>-88.116064116004395</v>
      </c>
      <c r="R299">
        <v>100</v>
      </c>
      <c r="U299" t="s">
        <v>1338</v>
      </c>
      <c r="V299" t="s">
        <v>1339</v>
      </c>
      <c r="W299" t="s">
        <v>731</v>
      </c>
      <c r="X299" t="s">
        <v>732</v>
      </c>
      <c r="Y299" t="s">
        <v>42</v>
      </c>
      <c r="Z299" t="s">
        <v>49</v>
      </c>
      <c r="AA299">
        <v>44766</v>
      </c>
      <c r="AB299" t="s">
        <v>1343</v>
      </c>
      <c r="AC299" t="s">
        <v>1352</v>
      </c>
    </row>
    <row r="300" spans="1:29" x14ac:dyDescent="0.2">
      <c r="A300">
        <v>5062</v>
      </c>
      <c r="B300" t="s">
        <v>31</v>
      </c>
      <c r="C300" t="s">
        <v>696</v>
      </c>
      <c r="D300" t="s">
        <v>4018</v>
      </c>
      <c r="E300" t="s">
        <v>34</v>
      </c>
      <c r="F300" t="s">
        <v>1353</v>
      </c>
      <c r="G300" t="s">
        <v>1032</v>
      </c>
      <c r="H300" t="s">
        <v>1033</v>
      </c>
      <c r="I300" t="s">
        <v>1354</v>
      </c>
      <c r="J300" t="s">
        <v>1355</v>
      </c>
      <c r="K300" t="s">
        <v>1356</v>
      </c>
      <c r="L300" t="s">
        <v>334</v>
      </c>
      <c r="M300" t="s">
        <v>42</v>
      </c>
      <c r="N300">
        <v>1801</v>
      </c>
      <c r="O300" t="s">
        <v>1357</v>
      </c>
      <c r="P300">
        <v>35.5</v>
      </c>
      <c r="Q300">
        <v>92.1</v>
      </c>
      <c r="R300">
        <v>100</v>
      </c>
      <c r="U300" t="s">
        <v>1358</v>
      </c>
      <c r="V300" t="s">
        <v>1359</v>
      </c>
      <c r="W300" t="s">
        <v>1360</v>
      </c>
      <c r="X300" t="s">
        <v>334</v>
      </c>
      <c r="Y300" t="s">
        <v>42</v>
      </c>
      <c r="Z300" t="s">
        <v>73</v>
      </c>
      <c r="AA300">
        <v>44774</v>
      </c>
    </row>
    <row r="301" spans="1:29" x14ac:dyDescent="0.2">
      <c r="A301">
        <v>5063</v>
      </c>
      <c r="B301" t="s">
        <v>113</v>
      </c>
      <c r="C301" t="s">
        <v>696</v>
      </c>
      <c r="D301" t="s">
        <v>1361</v>
      </c>
      <c r="E301" t="s">
        <v>34</v>
      </c>
      <c r="F301" t="s">
        <v>1362</v>
      </c>
      <c r="G301" t="s">
        <v>1032</v>
      </c>
      <c r="H301" t="s">
        <v>1033</v>
      </c>
      <c r="I301" t="s">
        <v>1363</v>
      </c>
      <c r="J301" t="s">
        <v>117</v>
      </c>
      <c r="K301" t="s">
        <v>117</v>
      </c>
      <c r="L301" t="s">
        <v>117</v>
      </c>
      <c r="M301" t="s">
        <v>117</v>
      </c>
      <c r="N301" t="s">
        <v>117</v>
      </c>
      <c r="O301" t="s">
        <v>117</v>
      </c>
      <c r="U301" t="s">
        <v>1361</v>
      </c>
      <c r="V301" t="s">
        <v>1363</v>
      </c>
      <c r="W301" t="s">
        <v>978</v>
      </c>
      <c r="X301" t="s">
        <v>127</v>
      </c>
      <c r="Y301" t="s">
        <v>42</v>
      </c>
      <c r="Z301" t="s">
        <v>49</v>
      </c>
      <c r="AA301">
        <v>44435</v>
      </c>
      <c r="AB301" t="s">
        <v>1364</v>
      </c>
    </row>
    <row r="302" spans="1:29" x14ac:dyDescent="0.2">
      <c r="A302">
        <v>5064</v>
      </c>
      <c r="B302" t="s">
        <v>31</v>
      </c>
      <c r="C302" t="s">
        <v>696</v>
      </c>
      <c r="D302" t="s">
        <v>1365</v>
      </c>
      <c r="E302" t="s">
        <v>61</v>
      </c>
      <c r="F302" t="s">
        <v>1365</v>
      </c>
      <c r="G302" t="s">
        <v>1032</v>
      </c>
      <c r="H302" t="s">
        <v>1033</v>
      </c>
      <c r="I302" t="s">
        <v>1366</v>
      </c>
      <c r="J302" t="s">
        <v>1367</v>
      </c>
      <c r="K302" t="s">
        <v>1368</v>
      </c>
      <c r="L302" t="s">
        <v>741</v>
      </c>
      <c r="M302" t="s">
        <v>42</v>
      </c>
      <c r="N302">
        <v>77479</v>
      </c>
      <c r="O302" t="s">
        <v>1369</v>
      </c>
      <c r="P302">
        <v>29.59</v>
      </c>
      <c r="Q302">
        <v>-95.6</v>
      </c>
      <c r="R302">
        <v>2</v>
      </c>
      <c r="S302" t="s">
        <v>703</v>
      </c>
      <c r="T302" t="s">
        <v>703</v>
      </c>
      <c r="U302" t="s">
        <v>1365</v>
      </c>
      <c r="V302" t="s">
        <v>1366</v>
      </c>
      <c r="W302" t="s">
        <v>1368</v>
      </c>
      <c r="X302" t="s">
        <v>741</v>
      </c>
      <c r="Y302" t="s">
        <v>42</v>
      </c>
      <c r="Z302" t="s">
        <v>73</v>
      </c>
      <c r="AA302">
        <v>44774</v>
      </c>
      <c r="AB302" t="s">
        <v>703</v>
      </c>
      <c r="AC302" t="s">
        <v>1370</v>
      </c>
    </row>
    <row r="303" spans="1:29" x14ac:dyDescent="0.2">
      <c r="A303">
        <v>5065</v>
      </c>
      <c r="B303" t="s">
        <v>31</v>
      </c>
      <c r="C303" t="s">
        <v>696</v>
      </c>
      <c r="D303" t="s">
        <v>1371</v>
      </c>
      <c r="E303" t="s">
        <v>61</v>
      </c>
      <c r="F303" t="s">
        <v>1371</v>
      </c>
      <c r="G303" t="s">
        <v>1032</v>
      </c>
      <c r="H303" t="s">
        <v>1033</v>
      </c>
      <c r="I303" t="s">
        <v>1372</v>
      </c>
      <c r="J303" t="s">
        <v>1373</v>
      </c>
      <c r="K303" t="s">
        <v>1374</v>
      </c>
      <c r="L303" t="s">
        <v>394</v>
      </c>
      <c r="M303" t="s">
        <v>42</v>
      </c>
      <c r="N303">
        <v>92081</v>
      </c>
      <c r="O303" t="s">
        <v>1375</v>
      </c>
      <c r="P303">
        <v>33.130000000000003</v>
      </c>
      <c r="Q303">
        <v>-117.24</v>
      </c>
      <c r="R303">
        <v>121</v>
      </c>
      <c r="U303" t="s">
        <v>1371</v>
      </c>
      <c r="V303" t="s">
        <v>1372</v>
      </c>
      <c r="W303" t="s">
        <v>1374</v>
      </c>
      <c r="X303" t="s">
        <v>394</v>
      </c>
      <c r="Y303" t="s">
        <v>42</v>
      </c>
      <c r="Z303" t="s">
        <v>73</v>
      </c>
      <c r="AA303">
        <v>44774</v>
      </c>
      <c r="AB303" t="s">
        <v>1376</v>
      </c>
      <c r="AC303" t="s">
        <v>1377</v>
      </c>
    </row>
    <row r="304" spans="1:29" x14ac:dyDescent="0.2">
      <c r="A304">
        <v>5066</v>
      </c>
      <c r="B304" t="s">
        <v>113</v>
      </c>
      <c r="C304" t="s">
        <v>696</v>
      </c>
      <c r="D304" t="s">
        <v>1383</v>
      </c>
      <c r="E304" t="s">
        <v>61</v>
      </c>
      <c r="F304" t="s">
        <v>710</v>
      </c>
      <c r="G304" t="s">
        <v>1032</v>
      </c>
      <c r="H304" t="s">
        <v>1033</v>
      </c>
      <c r="I304" t="s">
        <v>1379</v>
      </c>
      <c r="J304" t="s">
        <v>710</v>
      </c>
      <c r="K304" t="s">
        <v>711</v>
      </c>
      <c r="L304" t="s">
        <v>712</v>
      </c>
      <c r="M304" t="s">
        <v>42</v>
      </c>
      <c r="N304" t="s">
        <v>1380</v>
      </c>
      <c r="O304" t="s">
        <v>703</v>
      </c>
      <c r="P304">
        <v>35.46</v>
      </c>
      <c r="Q304">
        <v>-89.4</v>
      </c>
      <c r="R304">
        <v>6000</v>
      </c>
      <c r="S304">
        <v>43</v>
      </c>
      <c r="T304" t="s">
        <v>714</v>
      </c>
      <c r="U304" t="s">
        <v>1378</v>
      </c>
      <c r="V304" t="s">
        <v>1379</v>
      </c>
      <c r="W304" t="s">
        <v>1381</v>
      </c>
      <c r="X304" t="s">
        <v>127</v>
      </c>
      <c r="Y304" t="s">
        <v>42</v>
      </c>
      <c r="Z304" t="s">
        <v>73</v>
      </c>
      <c r="AA304">
        <v>44777</v>
      </c>
      <c r="AB304" t="s">
        <v>1382</v>
      </c>
      <c r="AC304" t="s">
        <v>703</v>
      </c>
    </row>
    <row r="305" spans="1:29" x14ac:dyDescent="0.2">
      <c r="A305">
        <v>5067</v>
      </c>
      <c r="B305" t="s">
        <v>31</v>
      </c>
      <c r="C305" t="s">
        <v>696</v>
      </c>
      <c r="D305" t="s">
        <v>1383</v>
      </c>
      <c r="E305" t="s">
        <v>34</v>
      </c>
      <c r="F305" t="s">
        <v>1384</v>
      </c>
      <c r="G305" t="s">
        <v>1032</v>
      </c>
      <c r="H305" t="s">
        <v>1033</v>
      </c>
      <c r="I305" t="s">
        <v>1385</v>
      </c>
      <c r="J305" t="s">
        <v>1386</v>
      </c>
      <c r="K305" t="s">
        <v>1387</v>
      </c>
      <c r="L305" t="s">
        <v>127</v>
      </c>
      <c r="M305" t="s">
        <v>42</v>
      </c>
      <c r="N305">
        <v>48197</v>
      </c>
      <c r="O305" t="s">
        <v>1388</v>
      </c>
      <c r="P305">
        <v>42.202821145924503</v>
      </c>
      <c r="Q305">
        <v>-83.557561643049098</v>
      </c>
      <c r="U305" t="s">
        <v>1383</v>
      </c>
      <c r="V305" t="s">
        <v>1385</v>
      </c>
      <c r="W305" t="s">
        <v>1389</v>
      </c>
      <c r="X305" t="s">
        <v>127</v>
      </c>
      <c r="Y305" t="s">
        <v>42</v>
      </c>
      <c r="Z305" t="s">
        <v>1019</v>
      </c>
      <c r="AA305">
        <v>44418</v>
      </c>
      <c r="AB305" t="s">
        <v>1390</v>
      </c>
      <c r="AC305" t="s">
        <v>1391</v>
      </c>
    </row>
    <row r="306" spans="1:29" x14ac:dyDescent="0.2">
      <c r="A306">
        <v>5068</v>
      </c>
      <c r="B306" t="s">
        <v>31</v>
      </c>
      <c r="C306" t="s">
        <v>696</v>
      </c>
      <c r="D306" t="s">
        <v>1392</v>
      </c>
      <c r="E306" t="s">
        <v>34</v>
      </c>
      <c r="F306" t="s">
        <v>1393</v>
      </c>
      <c r="G306" t="s">
        <v>1032</v>
      </c>
      <c r="H306" t="s">
        <v>1033</v>
      </c>
      <c r="I306" t="s">
        <v>1394</v>
      </c>
      <c r="J306" t="s">
        <v>1395</v>
      </c>
      <c r="K306" t="s">
        <v>1396</v>
      </c>
      <c r="L306" t="s">
        <v>127</v>
      </c>
      <c r="M306" t="s">
        <v>42</v>
      </c>
      <c r="N306" t="s">
        <v>1397</v>
      </c>
      <c r="O306" t="s">
        <v>1398</v>
      </c>
      <c r="P306">
        <v>42.156027609958301</v>
      </c>
      <c r="Q306">
        <v>-83.240124544895096</v>
      </c>
      <c r="U306" t="s">
        <v>1399</v>
      </c>
      <c r="V306" t="s">
        <v>1394</v>
      </c>
      <c r="W306" t="s">
        <v>1400</v>
      </c>
      <c r="X306" t="s">
        <v>127</v>
      </c>
      <c r="Y306" t="s">
        <v>42</v>
      </c>
      <c r="Z306" t="s">
        <v>1019</v>
      </c>
      <c r="AA306">
        <v>44418</v>
      </c>
      <c r="AB306" t="s">
        <v>1401</v>
      </c>
      <c r="AC306" t="s">
        <v>1402</v>
      </c>
    </row>
    <row r="307" spans="1:29" x14ac:dyDescent="0.2">
      <c r="A307">
        <v>5069</v>
      </c>
      <c r="B307" t="s">
        <v>31</v>
      </c>
      <c r="C307" t="s">
        <v>696</v>
      </c>
      <c r="D307" t="s">
        <v>1403</v>
      </c>
      <c r="E307" t="s">
        <v>34</v>
      </c>
      <c r="F307" t="s">
        <v>1403</v>
      </c>
      <c r="G307" t="s">
        <v>1012</v>
      </c>
      <c r="H307" t="s">
        <v>1092</v>
      </c>
      <c r="I307" t="s">
        <v>1404</v>
      </c>
      <c r="J307" t="s">
        <v>1405</v>
      </c>
      <c r="K307" t="s">
        <v>727</v>
      </c>
      <c r="L307" t="s">
        <v>127</v>
      </c>
      <c r="M307" t="s">
        <v>42</v>
      </c>
      <c r="N307">
        <v>49423</v>
      </c>
      <c r="O307" t="s">
        <v>1406</v>
      </c>
      <c r="P307">
        <v>42.775484157466202</v>
      </c>
      <c r="Q307">
        <v>-86.126509117813796</v>
      </c>
      <c r="U307" t="s">
        <v>1403</v>
      </c>
      <c r="V307" t="s">
        <v>1404</v>
      </c>
      <c r="W307" t="s">
        <v>727</v>
      </c>
      <c r="X307" t="s">
        <v>127</v>
      </c>
      <c r="Y307" t="s">
        <v>42</v>
      </c>
      <c r="Z307" t="s">
        <v>1019</v>
      </c>
      <c r="AA307">
        <v>44418</v>
      </c>
      <c r="AB307" t="s">
        <v>1407</v>
      </c>
    </row>
    <row r="308" spans="1:29" x14ac:dyDescent="0.2">
      <c r="A308">
        <v>5070</v>
      </c>
      <c r="B308" t="s">
        <v>31</v>
      </c>
      <c r="C308" t="s">
        <v>696</v>
      </c>
      <c r="D308" t="s">
        <v>1408</v>
      </c>
      <c r="E308" t="s">
        <v>61</v>
      </c>
      <c r="F308" t="s">
        <v>1409</v>
      </c>
      <c r="G308" t="s">
        <v>1032</v>
      </c>
      <c r="H308" t="s">
        <v>1033</v>
      </c>
      <c r="I308" t="s">
        <v>1410</v>
      </c>
      <c r="J308" t="s">
        <v>1411</v>
      </c>
      <c r="K308" t="s">
        <v>1412</v>
      </c>
      <c r="L308" t="s">
        <v>918</v>
      </c>
      <c r="M308" t="s">
        <v>42</v>
      </c>
      <c r="N308">
        <v>30076</v>
      </c>
      <c r="O308" t="s">
        <v>1413</v>
      </c>
      <c r="P308">
        <v>34.0625855775804</v>
      </c>
      <c r="Q308">
        <v>-84.315704417356997</v>
      </c>
      <c r="U308" t="s">
        <v>1414</v>
      </c>
      <c r="V308" t="s">
        <v>1415</v>
      </c>
      <c r="W308" t="s">
        <v>1416</v>
      </c>
      <c r="X308" t="s">
        <v>1416</v>
      </c>
      <c r="Y308" t="s">
        <v>356</v>
      </c>
      <c r="AB308" t="s">
        <v>1417</v>
      </c>
    </row>
    <row r="309" spans="1:29" x14ac:dyDescent="0.2">
      <c r="A309">
        <v>5071</v>
      </c>
      <c r="B309" t="s">
        <v>31</v>
      </c>
      <c r="C309" t="s">
        <v>696</v>
      </c>
      <c r="D309" t="s">
        <v>1418</v>
      </c>
      <c r="E309" t="s">
        <v>61</v>
      </c>
      <c r="F309" t="s">
        <v>1418</v>
      </c>
      <c r="G309" t="s">
        <v>1032</v>
      </c>
      <c r="H309" t="s">
        <v>1033</v>
      </c>
      <c r="I309" t="s">
        <v>1419</v>
      </c>
      <c r="J309" t="s">
        <v>1420</v>
      </c>
      <c r="K309" t="s">
        <v>1421</v>
      </c>
      <c r="L309" t="s">
        <v>394</v>
      </c>
      <c r="M309" t="s">
        <v>42</v>
      </c>
      <c r="N309">
        <v>94040</v>
      </c>
      <c r="O309" t="s">
        <v>1422</v>
      </c>
      <c r="P309">
        <v>37.380000000000003</v>
      </c>
      <c r="Q309">
        <v>-122.08</v>
      </c>
      <c r="R309">
        <v>120</v>
      </c>
      <c r="S309">
        <v>850</v>
      </c>
      <c r="T309" t="s">
        <v>1427</v>
      </c>
      <c r="U309" t="s">
        <v>1418</v>
      </c>
      <c r="V309" t="s">
        <v>1423</v>
      </c>
      <c r="W309" t="s">
        <v>1424</v>
      </c>
      <c r="X309" t="s">
        <v>1425</v>
      </c>
      <c r="Y309" t="s">
        <v>191</v>
      </c>
      <c r="Z309" t="s">
        <v>73</v>
      </c>
      <c r="AA309">
        <v>44774</v>
      </c>
      <c r="AB309" t="s">
        <v>1426</v>
      </c>
      <c r="AC309" t="s">
        <v>703</v>
      </c>
    </row>
    <row r="310" spans="1:29" x14ac:dyDescent="0.2">
      <c r="A310">
        <v>5072</v>
      </c>
      <c r="B310" t="s">
        <v>192</v>
      </c>
      <c r="C310" t="s">
        <v>696</v>
      </c>
      <c r="D310" t="s">
        <v>826</v>
      </c>
      <c r="E310" t="s">
        <v>34</v>
      </c>
      <c r="F310" t="s">
        <v>827</v>
      </c>
      <c r="G310" t="s">
        <v>1032</v>
      </c>
      <c r="H310" t="s">
        <v>1033</v>
      </c>
      <c r="I310" t="s">
        <v>4599</v>
      </c>
      <c r="J310" t="s">
        <v>4595</v>
      </c>
      <c r="K310" t="s">
        <v>4593</v>
      </c>
      <c r="L310" t="s">
        <v>341</v>
      </c>
      <c r="M310" t="s">
        <v>4514</v>
      </c>
      <c r="N310">
        <v>43128</v>
      </c>
      <c r="O310" t="s">
        <v>117</v>
      </c>
      <c r="P310">
        <v>39.630107135506499</v>
      </c>
      <c r="Q310">
        <v>-83.565148093683803</v>
      </c>
      <c r="R310">
        <v>2200</v>
      </c>
      <c r="S310">
        <v>40</v>
      </c>
      <c r="T310" t="s">
        <v>658</v>
      </c>
      <c r="U310" t="s">
        <v>828</v>
      </c>
      <c r="V310" t="s">
        <v>829</v>
      </c>
      <c r="W310" t="s">
        <v>830</v>
      </c>
      <c r="X310" t="s">
        <v>831</v>
      </c>
      <c r="Y310" t="s">
        <v>832</v>
      </c>
      <c r="Z310" t="s">
        <v>49</v>
      </c>
      <c r="AA310">
        <v>45088</v>
      </c>
      <c r="AB310" t="s">
        <v>833</v>
      </c>
      <c r="AC310" t="s">
        <v>4596</v>
      </c>
    </row>
    <row r="311" spans="1:29" x14ac:dyDescent="0.2">
      <c r="A311">
        <v>5073</v>
      </c>
      <c r="B311" t="s">
        <v>31</v>
      </c>
      <c r="C311" t="s">
        <v>696</v>
      </c>
      <c r="D311" t="s">
        <v>4115</v>
      </c>
      <c r="E311" t="s">
        <v>34</v>
      </c>
      <c r="F311" t="s">
        <v>4109</v>
      </c>
      <c r="G311" t="s">
        <v>1012</v>
      </c>
      <c r="H311" t="s">
        <v>1013</v>
      </c>
      <c r="I311" t="s">
        <v>4110</v>
      </c>
      <c r="J311" t="s">
        <v>4111</v>
      </c>
      <c r="K311" t="s">
        <v>4112</v>
      </c>
      <c r="L311" t="s">
        <v>445</v>
      </c>
      <c r="M311" t="s">
        <v>42</v>
      </c>
      <c r="N311">
        <v>99212</v>
      </c>
      <c r="O311" t="s">
        <v>4113</v>
      </c>
      <c r="P311">
        <v>47.6625535891704</v>
      </c>
      <c r="Q311">
        <v>-117.327436546477</v>
      </c>
      <c r="R311">
        <v>180</v>
      </c>
      <c r="U311" t="s">
        <v>4114</v>
      </c>
      <c r="V311" t="s">
        <v>4110</v>
      </c>
      <c r="W311" t="s">
        <v>4112</v>
      </c>
      <c r="X311" t="s">
        <v>445</v>
      </c>
      <c r="Y311" t="s">
        <v>42</v>
      </c>
      <c r="Z311" t="s">
        <v>49</v>
      </c>
      <c r="AA311">
        <v>44801</v>
      </c>
      <c r="AB311" t="s">
        <v>4110</v>
      </c>
    </row>
    <row r="312" spans="1:29" x14ac:dyDescent="0.2">
      <c r="A312">
        <v>5074</v>
      </c>
      <c r="B312" t="s">
        <v>59</v>
      </c>
      <c r="C312" t="s">
        <v>696</v>
      </c>
      <c r="D312" t="s">
        <v>1428</v>
      </c>
      <c r="E312" t="s">
        <v>61</v>
      </c>
      <c r="G312" t="s">
        <v>1012</v>
      </c>
      <c r="H312" t="s">
        <v>1013</v>
      </c>
      <c r="I312" t="s">
        <v>1429</v>
      </c>
      <c r="J312" t="s">
        <v>1430</v>
      </c>
      <c r="K312" t="s">
        <v>1431</v>
      </c>
      <c r="L312" t="s">
        <v>741</v>
      </c>
      <c r="M312" t="s">
        <v>42</v>
      </c>
      <c r="N312">
        <v>78613</v>
      </c>
      <c r="O312" t="s">
        <v>1432</v>
      </c>
      <c r="P312">
        <v>30.499971780284501</v>
      </c>
      <c r="Q312">
        <v>-97.799590789392994</v>
      </c>
      <c r="U312" t="s">
        <v>1428</v>
      </c>
      <c r="V312" t="s">
        <v>1429</v>
      </c>
      <c r="W312" t="s">
        <v>1431</v>
      </c>
      <c r="X312" t="s">
        <v>741</v>
      </c>
      <c r="Y312" t="s">
        <v>42</v>
      </c>
      <c r="AB312" t="s">
        <v>1429</v>
      </c>
      <c r="AC312" t="s">
        <v>1433</v>
      </c>
    </row>
    <row r="313" spans="1:29" x14ac:dyDescent="0.2">
      <c r="A313">
        <v>5075</v>
      </c>
      <c r="B313" t="s">
        <v>31</v>
      </c>
      <c r="C313" t="s">
        <v>696</v>
      </c>
      <c r="D313" t="s">
        <v>1434</v>
      </c>
      <c r="E313" t="s">
        <v>34</v>
      </c>
      <c r="F313" t="s">
        <v>1434</v>
      </c>
      <c r="G313" t="s">
        <v>1012</v>
      </c>
      <c r="H313" t="s">
        <v>1435</v>
      </c>
      <c r="I313" t="s">
        <v>1436</v>
      </c>
      <c r="J313" t="s">
        <v>1437</v>
      </c>
      <c r="K313" t="s">
        <v>775</v>
      </c>
      <c r="L313" t="s">
        <v>741</v>
      </c>
      <c r="M313" t="s">
        <v>42</v>
      </c>
      <c r="N313">
        <v>75074</v>
      </c>
      <c r="O313" t="s">
        <v>1438</v>
      </c>
      <c r="P313">
        <v>33.010252819351201</v>
      </c>
      <c r="Q313">
        <v>-96.689178459704806</v>
      </c>
      <c r="U313" t="s">
        <v>1434</v>
      </c>
      <c r="V313" t="s">
        <v>1436</v>
      </c>
      <c r="W313" t="s">
        <v>775</v>
      </c>
      <c r="X313" t="s">
        <v>741</v>
      </c>
      <c r="Y313" t="s">
        <v>42</v>
      </c>
      <c r="Z313" t="s">
        <v>1019</v>
      </c>
      <c r="AA313">
        <v>44418</v>
      </c>
      <c r="AB313" t="s">
        <v>1439</v>
      </c>
      <c r="AC313" t="s">
        <v>1440</v>
      </c>
    </row>
    <row r="314" spans="1:29" x14ac:dyDescent="0.2">
      <c r="A314">
        <v>5076</v>
      </c>
      <c r="B314" t="s">
        <v>113</v>
      </c>
      <c r="C314" t="s">
        <v>696</v>
      </c>
      <c r="D314" t="s">
        <v>1441</v>
      </c>
      <c r="E314" t="s">
        <v>61</v>
      </c>
      <c r="F314" t="s">
        <v>1442</v>
      </c>
      <c r="G314" t="s">
        <v>1032</v>
      </c>
      <c r="H314" t="s">
        <v>1033</v>
      </c>
      <c r="I314" t="s">
        <v>1443</v>
      </c>
      <c r="J314" t="s">
        <v>1444</v>
      </c>
      <c r="K314" t="s">
        <v>1445</v>
      </c>
      <c r="L314" t="s">
        <v>315</v>
      </c>
      <c r="M314" t="s">
        <v>42</v>
      </c>
      <c r="N314">
        <v>60517</v>
      </c>
      <c r="O314" t="s">
        <v>1446</v>
      </c>
      <c r="P314">
        <v>41.697501031516097</v>
      </c>
      <c r="Q314">
        <v>-88.012012229491802</v>
      </c>
      <c r="U314" t="s">
        <v>1441</v>
      </c>
      <c r="V314" t="s">
        <v>1443</v>
      </c>
      <c r="W314" t="s">
        <v>1445</v>
      </c>
      <c r="X314" t="s">
        <v>315</v>
      </c>
      <c r="Y314" t="s">
        <v>42</v>
      </c>
      <c r="Z314" t="s">
        <v>49</v>
      </c>
      <c r="AA314">
        <v>44434</v>
      </c>
      <c r="AB314" t="s">
        <v>1447</v>
      </c>
    </row>
    <row r="315" spans="1:29" x14ac:dyDescent="0.2">
      <c r="A315">
        <v>5077</v>
      </c>
      <c r="B315" t="s">
        <v>31</v>
      </c>
      <c r="C315" t="s">
        <v>696</v>
      </c>
      <c r="D315" t="s">
        <v>1448</v>
      </c>
      <c r="E315" t="s">
        <v>34</v>
      </c>
      <c r="F315" t="s">
        <v>1448</v>
      </c>
      <c r="G315" t="s">
        <v>1012</v>
      </c>
      <c r="H315" t="s">
        <v>1320</v>
      </c>
      <c r="I315" t="s">
        <v>1449</v>
      </c>
      <c r="J315" t="s">
        <v>1450</v>
      </c>
      <c r="K315" t="s">
        <v>1451</v>
      </c>
      <c r="L315" t="s">
        <v>127</v>
      </c>
      <c r="M315" t="s">
        <v>42</v>
      </c>
      <c r="N315">
        <v>48083</v>
      </c>
      <c r="O315" t="s">
        <v>1452</v>
      </c>
      <c r="P315">
        <v>42.32</v>
      </c>
      <c r="Q315">
        <v>-83.07</v>
      </c>
      <c r="R315">
        <v>900</v>
      </c>
      <c r="U315" t="s">
        <v>1448</v>
      </c>
      <c r="V315" t="s">
        <v>1453</v>
      </c>
      <c r="W315" t="s">
        <v>1454</v>
      </c>
      <c r="X315" t="s">
        <v>1455</v>
      </c>
      <c r="Y315" t="s">
        <v>543</v>
      </c>
      <c r="Z315" t="s">
        <v>73</v>
      </c>
      <c r="AA315">
        <v>44774</v>
      </c>
    </row>
    <row r="316" spans="1:29" x14ac:dyDescent="0.2">
      <c r="A316">
        <v>5078</v>
      </c>
      <c r="B316" t="s">
        <v>113</v>
      </c>
      <c r="C316" t="s">
        <v>696</v>
      </c>
      <c r="D316" t="s">
        <v>846</v>
      </c>
      <c r="E316" t="s">
        <v>61</v>
      </c>
      <c r="F316" t="s">
        <v>846</v>
      </c>
      <c r="G316" t="s">
        <v>1032</v>
      </c>
      <c r="H316" t="s">
        <v>1033</v>
      </c>
      <c r="I316" t="s">
        <v>847</v>
      </c>
      <c r="J316" t="s">
        <v>848</v>
      </c>
      <c r="K316" t="s">
        <v>849</v>
      </c>
      <c r="L316" t="s">
        <v>850</v>
      </c>
      <c r="M316" t="s">
        <v>42</v>
      </c>
      <c r="N316">
        <v>85326</v>
      </c>
      <c r="O316" t="s">
        <v>851</v>
      </c>
      <c r="P316">
        <v>33.375249605238899</v>
      </c>
      <c r="Q316">
        <v>-112.62219117672799</v>
      </c>
      <c r="R316">
        <v>3000</v>
      </c>
      <c r="S316">
        <v>12</v>
      </c>
      <c r="T316" t="s">
        <v>658</v>
      </c>
      <c r="U316" t="s">
        <v>846</v>
      </c>
      <c r="V316" t="s">
        <v>847</v>
      </c>
      <c r="W316" t="s">
        <v>852</v>
      </c>
      <c r="X316" t="s">
        <v>1</v>
      </c>
      <c r="Y316" t="s">
        <v>42</v>
      </c>
      <c r="Z316" t="s">
        <v>49</v>
      </c>
      <c r="AA316">
        <v>44780</v>
      </c>
      <c r="AB316" t="s">
        <v>853</v>
      </c>
    </row>
    <row r="317" spans="1:29" x14ac:dyDescent="0.2">
      <c r="A317">
        <v>5079</v>
      </c>
      <c r="B317" t="s">
        <v>31</v>
      </c>
      <c r="C317" t="s">
        <v>696</v>
      </c>
      <c r="D317" t="s">
        <v>4042</v>
      </c>
      <c r="E317" t="s">
        <v>34</v>
      </c>
      <c r="F317" t="s">
        <v>4042</v>
      </c>
      <c r="G317" t="s">
        <v>1012</v>
      </c>
      <c r="H317" t="s">
        <v>1013</v>
      </c>
      <c r="I317" t="s">
        <v>4038</v>
      </c>
      <c r="J317" t="s">
        <v>4039</v>
      </c>
      <c r="K317" t="s">
        <v>3014</v>
      </c>
      <c r="L317" t="s">
        <v>394</v>
      </c>
      <c r="M317" t="s">
        <v>42</v>
      </c>
      <c r="N317">
        <v>92111</v>
      </c>
      <c r="O317" t="s">
        <v>4040</v>
      </c>
      <c r="P317">
        <v>32.830077194536599</v>
      </c>
      <c r="Q317">
        <v>-117.162959845131</v>
      </c>
      <c r="R317">
        <v>52</v>
      </c>
      <c r="U317" t="s">
        <v>4037</v>
      </c>
      <c r="V317" t="s">
        <v>4038</v>
      </c>
      <c r="W317" t="s">
        <v>3014</v>
      </c>
      <c r="X317" t="s">
        <v>394</v>
      </c>
      <c r="Y317" t="s">
        <v>42</v>
      </c>
      <c r="Z317" t="s">
        <v>49</v>
      </c>
      <c r="AA317">
        <v>44801</v>
      </c>
      <c r="AB317" t="s">
        <v>4041</v>
      </c>
    </row>
    <row r="318" spans="1:29" x14ac:dyDescent="0.2">
      <c r="A318">
        <v>5080</v>
      </c>
      <c r="B318" t="s">
        <v>31</v>
      </c>
      <c r="C318" t="s">
        <v>696</v>
      </c>
      <c r="D318" t="s">
        <v>1456</v>
      </c>
      <c r="E318" t="s">
        <v>61</v>
      </c>
      <c r="F318" t="s">
        <v>1456</v>
      </c>
      <c r="G318" t="s">
        <v>1012</v>
      </c>
      <c r="H318" t="s">
        <v>1013</v>
      </c>
      <c r="I318" t="s">
        <v>1457</v>
      </c>
      <c r="J318" t="s">
        <v>1458</v>
      </c>
      <c r="K318" t="s">
        <v>1459</v>
      </c>
      <c r="L318" t="s">
        <v>286</v>
      </c>
      <c r="M318" t="s">
        <v>42</v>
      </c>
      <c r="N318">
        <v>80403</v>
      </c>
      <c r="O318" t="s">
        <v>1460</v>
      </c>
      <c r="P318">
        <v>39.778538133094301</v>
      </c>
      <c r="Q318">
        <v>-105.234576130734</v>
      </c>
      <c r="U318" t="s">
        <v>1461</v>
      </c>
      <c r="V318" t="s">
        <v>1457</v>
      </c>
      <c r="W318" t="s">
        <v>1459</v>
      </c>
      <c r="X318" t="s">
        <v>286</v>
      </c>
      <c r="Y318" t="s">
        <v>42</v>
      </c>
      <c r="Z318" t="s">
        <v>1019</v>
      </c>
      <c r="AA318">
        <v>44418</v>
      </c>
      <c r="AB318" t="s">
        <v>1462</v>
      </c>
    </row>
    <row r="319" spans="1:29" x14ac:dyDescent="0.2">
      <c r="A319">
        <v>5081</v>
      </c>
      <c r="B319" t="s">
        <v>31</v>
      </c>
      <c r="C319" t="s">
        <v>696</v>
      </c>
      <c r="D319" t="s">
        <v>1456</v>
      </c>
      <c r="E319" t="s">
        <v>61</v>
      </c>
      <c r="F319" t="s">
        <v>1456</v>
      </c>
      <c r="G319" t="s">
        <v>1012</v>
      </c>
      <c r="H319" t="s">
        <v>1013</v>
      </c>
      <c r="I319" t="s">
        <v>1457</v>
      </c>
      <c r="J319" t="s">
        <v>1458</v>
      </c>
      <c r="K319" t="s">
        <v>1459</v>
      </c>
      <c r="L319" t="s">
        <v>286</v>
      </c>
      <c r="M319" t="s">
        <v>42</v>
      </c>
      <c r="N319">
        <v>80403</v>
      </c>
      <c r="O319" t="s">
        <v>1460</v>
      </c>
      <c r="P319">
        <v>39.778538133094301</v>
      </c>
      <c r="Q319">
        <v>-105.234576130734</v>
      </c>
      <c r="U319" t="s">
        <v>1461</v>
      </c>
      <c r="V319" t="s">
        <v>1457</v>
      </c>
      <c r="W319" t="s">
        <v>1459</v>
      </c>
      <c r="X319" t="s">
        <v>286</v>
      </c>
      <c r="Y319" t="s">
        <v>42</v>
      </c>
      <c r="Z319" t="s">
        <v>1019</v>
      </c>
      <c r="AA319">
        <v>44418</v>
      </c>
      <c r="AB319" t="s">
        <v>1462</v>
      </c>
    </row>
    <row r="320" spans="1:29" x14ac:dyDescent="0.2">
      <c r="A320">
        <v>5082</v>
      </c>
      <c r="B320" t="s">
        <v>31</v>
      </c>
      <c r="C320" t="s">
        <v>696</v>
      </c>
      <c r="D320" t="s">
        <v>1456</v>
      </c>
      <c r="E320" t="s">
        <v>61</v>
      </c>
      <c r="F320" t="s">
        <v>1461</v>
      </c>
      <c r="G320" t="s">
        <v>1012</v>
      </c>
      <c r="H320" t="s">
        <v>1013</v>
      </c>
      <c r="I320" t="s">
        <v>1457</v>
      </c>
      <c r="J320" t="s">
        <v>1463</v>
      </c>
      <c r="K320" t="s">
        <v>1464</v>
      </c>
      <c r="L320" t="s">
        <v>341</v>
      </c>
      <c r="M320" t="s">
        <v>42</v>
      </c>
      <c r="N320">
        <v>45439</v>
      </c>
      <c r="O320" t="s">
        <v>1460</v>
      </c>
      <c r="P320">
        <v>39.721280062802101</v>
      </c>
      <c r="Q320">
        <v>-84.220594617915395</v>
      </c>
      <c r="U320" t="s">
        <v>1461</v>
      </c>
      <c r="V320" t="s">
        <v>1457</v>
      </c>
      <c r="W320" t="s">
        <v>1459</v>
      </c>
      <c r="X320" t="s">
        <v>286</v>
      </c>
      <c r="Y320" t="s">
        <v>42</v>
      </c>
      <c r="Z320" t="s">
        <v>1019</v>
      </c>
      <c r="AA320">
        <v>44418</v>
      </c>
      <c r="AB320" t="s">
        <v>1465</v>
      </c>
      <c r="AC320" t="s">
        <v>1466</v>
      </c>
    </row>
    <row r="321" spans="1:29" x14ac:dyDescent="0.2">
      <c r="A321">
        <v>5083</v>
      </c>
      <c r="B321" t="s">
        <v>113</v>
      </c>
      <c r="C321" t="s">
        <v>696</v>
      </c>
      <c r="D321" t="s">
        <v>862</v>
      </c>
      <c r="E321" t="s">
        <v>34</v>
      </c>
      <c r="F321" t="s">
        <v>856</v>
      </c>
      <c r="G321" t="s">
        <v>1032</v>
      </c>
      <c r="H321" t="s">
        <v>1033</v>
      </c>
      <c r="I321" t="s">
        <v>858</v>
      </c>
      <c r="J321" t="s">
        <v>859</v>
      </c>
      <c r="K321" t="s">
        <v>860</v>
      </c>
      <c r="L321" t="s">
        <v>850</v>
      </c>
      <c r="M321" t="s">
        <v>42</v>
      </c>
      <c r="N321">
        <v>85142</v>
      </c>
      <c r="O321" t="s">
        <v>861</v>
      </c>
      <c r="P321">
        <v>33.25</v>
      </c>
      <c r="Q321">
        <v>-111.63</v>
      </c>
      <c r="R321">
        <v>2000</v>
      </c>
      <c r="S321">
        <v>11</v>
      </c>
      <c r="T321" t="s">
        <v>714</v>
      </c>
      <c r="U321" t="s">
        <v>862</v>
      </c>
      <c r="V321" t="s">
        <v>863</v>
      </c>
      <c r="W321" t="s">
        <v>706</v>
      </c>
      <c r="X321" t="s">
        <v>831</v>
      </c>
      <c r="Y321" t="s">
        <v>377</v>
      </c>
      <c r="Z321" t="s">
        <v>49</v>
      </c>
      <c r="AA321">
        <v>44781</v>
      </c>
      <c r="AB321" t="s">
        <v>1467</v>
      </c>
      <c r="AC321" t="s">
        <v>703</v>
      </c>
    </row>
    <row r="322" spans="1:29" x14ac:dyDescent="0.2">
      <c r="A322">
        <v>5084</v>
      </c>
      <c r="B322" t="s">
        <v>31</v>
      </c>
      <c r="C322" t="s">
        <v>696</v>
      </c>
      <c r="D322" t="s">
        <v>864</v>
      </c>
      <c r="E322" t="s">
        <v>34</v>
      </c>
      <c r="F322" t="s">
        <v>865</v>
      </c>
      <c r="G322" t="s">
        <v>1032</v>
      </c>
      <c r="H322" t="s">
        <v>1033</v>
      </c>
      <c r="I322" t="s">
        <v>866</v>
      </c>
      <c r="J322" t="s">
        <v>867</v>
      </c>
      <c r="K322" t="s">
        <v>727</v>
      </c>
      <c r="L322" t="s">
        <v>127</v>
      </c>
      <c r="M322" t="s">
        <v>42</v>
      </c>
      <c r="N322">
        <v>49423</v>
      </c>
      <c r="O322" t="s">
        <v>868</v>
      </c>
      <c r="P322">
        <v>42.755714621959697</v>
      </c>
      <c r="Q322">
        <v>-86.069521803511506</v>
      </c>
      <c r="R322">
        <v>1495</v>
      </c>
      <c r="S322">
        <v>5</v>
      </c>
      <c r="T322" t="s">
        <v>1470</v>
      </c>
      <c r="U322" t="s">
        <v>5055</v>
      </c>
      <c r="V322" t="s">
        <v>869</v>
      </c>
      <c r="W322" t="s">
        <v>706</v>
      </c>
      <c r="X322" t="s">
        <v>831</v>
      </c>
      <c r="Y322" t="s">
        <v>377</v>
      </c>
      <c r="Z322" t="s">
        <v>49</v>
      </c>
      <c r="AA322">
        <v>45096</v>
      </c>
      <c r="AB322" t="s">
        <v>1468</v>
      </c>
      <c r="AC322" t="s">
        <v>1469</v>
      </c>
    </row>
    <row r="323" spans="1:29" x14ac:dyDescent="0.2">
      <c r="A323">
        <v>5085</v>
      </c>
      <c r="B323" t="s">
        <v>192</v>
      </c>
      <c r="C323" t="s">
        <v>696</v>
      </c>
      <c r="D323" t="s">
        <v>864</v>
      </c>
      <c r="E323" t="s">
        <v>34</v>
      </c>
      <c r="F323" t="s">
        <v>865</v>
      </c>
      <c r="G323" t="s">
        <v>1032</v>
      </c>
      <c r="H323" t="s">
        <v>1033</v>
      </c>
      <c r="I323" t="s">
        <v>866</v>
      </c>
      <c r="J323" t="s">
        <v>867</v>
      </c>
      <c r="K323" t="s">
        <v>727</v>
      </c>
      <c r="L323" t="s">
        <v>127</v>
      </c>
      <c r="M323" t="s">
        <v>42</v>
      </c>
      <c r="N323">
        <v>49423</v>
      </c>
      <c r="O323" t="s">
        <v>868</v>
      </c>
      <c r="P323">
        <v>42.755714621959697</v>
      </c>
      <c r="Q323">
        <v>-86.069521803511506</v>
      </c>
      <c r="R323">
        <v>1100</v>
      </c>
      <c r="S323">
        <v>20</v>
      </c>
      <c r="T323" t="s">
        <v>658</v>
      </c>
      <c r="U323" t="s">
        <v>5055</v>
      </c>
      <c r="V323" t="s">
        <v>869</v>
      </c>
      <c r="W323" t="s">
        <v>706</v>
      </c>
      <c r="X323" t="s">
        <v>831</v>
      </c>
      <c r="Y323" t="s">
        <v>377</v>
      </c>
      <c r="Z323" t="s">
        <v>49</v>
      </c>
      <c r="AA323">
        <v>45096</v>
      </c>
      <c r="AB323" t="s">
        <v>870</v>
      </c>
      <c r="AC323" t="s">
        <v>5056</v>
      </c>
    </row>
    <row r="324" spans="1:29" x14ac:dyDescent="0.2">
      <c r="A324">
        <v>5086</v>
      </c>
      <c r="B324" t="s">
        <v>192</v>
      </c>
      <c r="C324" t="s">
        <v>696</v>
      </c>
      <c r="D324" t="s">
        <v>1474</v>
      </c>
      <c r="E324" t="s">
        <v>61</v>
      </c>
      <c r="F324" t="s">
        <v>4989</v>
      </c>
      <c r="G324" t="s">
        <v>1032</v>
      </c>
      <c r="H324" t="s">
        <v>1033</v>
      </c>
      <c r="I324" t="s">
        <v>1475</v>
      </c>
      <c r="J324" t="s">
        <v>4992</v>
      </c>
      <c r="K324" t="s">
        <v>4986</v>
      </c>
      <c r="L324" t="s">
        <v>25</v>
      </c>
      <c r="M324" t="s">
        <v>66</v>
      </c>
      <c r="N324" t="s">
        <v>4991</v>
      </c>
      <c r="O324" t="s">
        <v>1476</v>
      </c>
      <c r="P324">
        <v>45.681473588788101</v>
      </c>
      <c r="Q324">
        <v>-74.081395718152905</v>
      </c>
      <c r="R324">
        <v>135</v>
      </c>
      <c r="S324">
        <v>5</v>
      </c>
      <c r="T324" t="s">
        <v>714</v>
      </c>
      <c r="U324" t="s">
        <v>1474</v>
      </c>
      <c r="V324" t="s">
        <v>1477</v>
      </c>
      <c r="W324" t="s">
        <v>91</v>
      </c>
      <c r="X324" t="s">
        <v>25</v>
      </c>
      <c r="Y324" t="s">
        <v>66</v>
      </c>
      <c r="Z324" t="s">
        <v>49</v>
      </c>
      <c r="AA324">
        <v>45096</v>
      </c>
      <c r="AB324" t="s">
        <v>4988</v>
      </c>
      <c r="AC324" t="s">
        <v>4987</v>
      </c>
    </row>
    <row r="325" spans="1:29" x14ac:dyDescent="0.2">
      <c r="A325">
        <v>5087</v>
      </c>
      <c r="B325" t="s">
        <v>31</v>
      </c>
      <c r="C325" t="s">
        <v>696</v>
      </c>
      <c r="D325" t="s">
        <v>1478</v>
      </c>
      <c r="E325" t="s">
        <v>61</v>
      </c>
      <c r="F325" t="s">
        <v>878</v>
      </c>
      <c r="G325" t="s">
        <v>1032</v>
      </c>
      <c r="H325" t="s">
        <v>1057</v>
      </c>
      <c r="I325" t="s">
        <v>874</v>
      </c>
      <c r="J325" t="s">
        <v>1479</v>
      </c>
      <c r="K325" t="s">
        <v>385</v>
      </c>
      <c r="L325" t="s">
        <v>41</v>
      </c>
      <c r="M325" t="s">
        <v>42</v>
      </c>
      <c r="N325">
        <v>89011</v>
      </c>
      <c r="O325" t="s">
        <v>880</v>
      </c>
      <c r="P325">
        <v>36.0547823868745</v>
      </c>
      <c r="Q325">
        <v>-115.02413591731801</v>
      </c>
      <c r="U325" t="s">
        <v>1478</v>
      </c>
      <c r="V325" t="s">
        <v>874</v>
      </c>
      <c r="W325" t="s">
        <v>385</v>
      </c>
      <c r="X325" t="s">
        <v>41</v>
      </c>
      <c r="Y325" t="s">
        <v>42</v>
      </c>
      <c r="Z325" t="s">
        <v>1019</v>
      </c>
      <c r="AA325">
        <v>44418</v>
      </c>
      <c r="AB325" t="s">
        <v>874</v>
      </c>
      <c r="AC325" t="s">
        <v>1480</v>
      </c>
    </row>
    <row r="326" spans="1:29" x14ac:dyDescent="0.2">
      <c r="A326">
        <v>5088</v>
      </c>
      <c r="B326" t="s">
        <v>31</v>
      </c>
      <c r="C326" t="s">
        <v>696</v>
      </c>
      <c r="D326" t="s">
        <v>1478</v>
      </c>
      <c r="E326" t="s">
        <v>61</v>
      </c>
      <c r="F326" t="s">
        <v>878</v>
      </c>
      <c r="G326" t="s">
        <v>1032</v>
      </c>
      <c r="H326" t="s">
        <v>1033</v>
      </c>
      <c r="I326" t="s">
        <v>874</v>
      </c>
      <c r="J326" t="s">
        <v>1481</v>
      </c>
      <c r="K326" t="s">
        <v>1482</v>
      </c>
      <c r="L326" t="s">
        <v>741</v>
      </c>
      <c r="M326" t="s">
        <v>42</v>
      </c>
      <c r="N326">
        <v>78655</v>
      </c>
      <c r="O326" t="s">
        <v>1483</v>
      </c>
      <c r="P326">
        <v>30.553188565654999</v>
      </c>
      <c r="Q326">
        <v>-97.683538819268094</v>
      </c>
      <c r="U326" t="s">
        <v>1478</v>
      </c>
      <c r="V326" t="s">
        <v>874</v>
      </c>
      <c r="W326" t="s">
        <v>385</v>
      </c>
      <c r="X326" t="s">
        <v>41</v>
      </c>
      <c r="Y326" t="s">
        <v>42</v>
      </c>
      <c r="Z326" t="s">
        <v>1019</v>
      </c>
      <c r="AA326">
        <v>44418</v>
      </c>
      <c r="AB326" t="s">
        <v>874</v>
      </c>
      <c r="AC326" t="s">
        <v>1484</v>
      </c>
    </row>
    <row r="327" spans="1:29" x14ac:dyDescent="0.2">
      <c r="A327">
        <v>5089</v>
      </c>
      <c r="B327" t="s">
        <v>31</v>
      </c>
      <c r="C327" t="s">
        <v>696</v>
      </c>
      <c r="D327" t="s">
        <v>1478</v>
      </c>
      <c r="E327" t="s">
        <v>61</v>
      </c>
      <c r="F327" t="s">
        <v>1485</v>
      </c>
      <c r="G327" t="s">
        <v>1032</v>
      </c>
      <c r="H327" t="s">
        <v>1033</v>
      </c>
      <c r="I327" t="s">
        <v>874</v>
      </c>
      <c r="J327" t="s">
        <v>1486</v>
      </c>
      <c r="K327" t="s">
        <v>1487</v>
      </c>
      <c r="L327" t="s">
        <v>334</v>
      </c>
      <c r="M327" t="s">
        <v>42</v>
      </c>
      <c r="N327" t="s">
        <v>1488</v>
      </c>
      <c r="O327" t="s">
        <v>1483</v>
      </c>
      <c r="P327">
        <v>42.603431525875401</v>
      </c>
      <c r="Q327">
        <v>-71.282438029461005</v>
      </c>
      <c r="U327" t="s">
        <v>1478</v>
      </c>
      <c r="V327" t="s">
        <v>874</v>
      </c>
      <c r="W327" t="s">
        <v>385</v>
      </c>
      <c r="X327" t="s">
        <v>41</v>
      </c>
      <c r="Y327" t="s">
        <v>42</v>
      </c>
      <c r="Z327" t="s">
        <v>1019</v>
      </c>
      <c r="AA327">
        <v>44418</v>
      </c>
      <c r="AB327" t="s">
        <v>874</v>
      </c>
      <c r="AC327" t="s">
        <v>1489</v>
      </c>
    </row>
    <row r="328" spans="1:29" x14ac:dyDescent="0.2">
      <c r="A328">
        <v>5090</v>
      </c>
      <c r="B328" t="s">
        <v>31</v>
      </c>
      <c r="C328" t="s">
        <v>696</v>
      </c>
      <c r="D328" t="s">
        <v>1490</v>
      </c>
      <c r="E328" t="s">
        <v>61</v>
      </c>
      <c r="F328" t="s">
        <v>1491</v>
      </c>
      <c r="G328" t="s">
        <v>1032</v>
      </c>
      <c r="H328" t="s">
        <v>1075</v>
      </c>
      <c r="I328" t="s">
        <v>1492</v>
      </c>
      <c r="J328" t="s">
        <v>1493</v>
      </c>
      <c r="K328" t="s">
        <v>1494</v>
      </c>
      <c r="L328" t="s">
        <v>741</v>
      </c>
      <c r="M328" t="s">
        <v>42</v>
      </c>
      <c r="N328">
        <v>75051</v>
      </c>
      <c r="O328" t="s">
        <v>1495</v>
      </c>
      <c r="P328">
        <v>32.717857900550101</v>
      </c>
      <c r="Q328">
        <v>-97.024639560449103</v>
      </c>
      <c r="U328" t="s">
        <v>1496</v>
      </c>
      <c r="V328" t="s">
        <v>1492</v>
      </c>
      <c r="W328" t="s">
        <v>1497</v>
      </c>
      <c r="X328" t="s">
        <v>1498</v>
      </c>
      <c r="Y328" t="s">
        <v>42</v>
      </c>
      <c r="Z328" t="s">
        <v>1019</v>
      </c>
      <c r="AA328">
        <v>44418</v>
      </c>
      <c r="AB328" t="s">
        <v>1492</v>
      </c>
      <c r="AC328" t="s">
        <v>1499</v>
      </c>
    </row>
    <row r="329" spans="1:29" x14ac:dyDescent="0.2">
      <c r="A329">
        <v>5091</v>
      </c>
      <c r="B329" t="s">
        <v>31</v>
      </c>
      <c r="C329" t="s">
        <v>696</v>
      </c>
      <c r="D329" t="s">
        <v>4014</v>
      </c>
      <c r="E329" t="s">
        <v>34</v>
      </c>
      <c r="F329" t="s">
        <v>4014</v>
      </c>
      <c r="G329" t="s">
        <v>1032</v>
      </c>
      <c r="H329" t="s">
        <v>1033</v>
      </c>
      <c r="I329" t="s">
        <v>1501</v>
      </c>
      <c r="J329" t="s">
        <v>1502</v>
      </c>
      <c r="K329" t="s">
        <v>914</v>
      </c>
      <c r="L329" t="s">
        <v>394</v>
      </c>
      <c r="M329" t="s">
        <v>42</v>
      </c>
      <c r="N329">
        <v>95134</v>
      </c>
      <c r="O329" t="s">
        <v>1503</v>
      </c>
      <c r="P329" t="s">
        <v>1504</v>
      </c>
      <c r="Q329">
        <v>-121.956</v>
      </c>
      <c r="R329">
        <v>112</v>
      </c>
      <c r="U329" t="s">
        <v>1500</v>
      </c>
      <c r="V329" t="s">
        <v>1505</v>
      </c>
      <c r="W329" t="s">
        <v>914</v>
      </c>
      <c r="X329" t="s">
        <v>394</v>
      </c>
      <c r="Y329" t="s">
        <v>42</v>
      </c>
      <c r="Z329" t="s">
        <v>73</v>
      </c>
      <c r="AA329">
        <v>44774</v>
      </c>
    </row>
    <row r="330" spans="1:29" x14ac:dyDescent="0.2">
      <c r="A330">
        <v>5092</v>
      </c>
      <c r="B330" t="s">
        <v>31</v>
      </c>
      <c r="C330" t="s">
        <v>696</v>
      </c>
      <c r="D330" t="s">
        <v>4965</v>
      </c>
      <c r="E330" t="s">
        <v>61</v>
      </c>
      <c r="F330" t="s">
        <v>1506</v>
      </c>
      <c r="G330" t="s">
        <v>1012</v>
      </c>
      <c r="H330" t="s">
        <v>1320</v>
      </c>
      <c r="I330" t="s">
        <v>1507</v>
      </c>
      <c r="J330" t="s">
        <v>5053</v>
      </c>
      <c r="K330" t="s">
        <v>1508</v>
      </c>
      <c r="L330" t="s">
        <v>127</v>
      </c>
      <c r="M330" t="s">
        <v>42</v>
      </c>
      <c r="N330">
        <v>48079</v>
      </c>
      <c r="O330" t="s">
        <v>117</v>
      </c>
      <c r="P330">
        <v>42.852591817131703</v>
      </c>
      <c r="Q330">
        <v>-82.495335004873198</v>
      </c>
      <c r="R330">
        <v>300</v>
      </c>
      <c r="U330" t="s">
        <v>1509</v>
      </c>
      <c r="V330" t="s">
        <v>1507</v>
      </c>
      <c r="W330" t="s">
        <v>331</v>
      </c>
      <c r="X330" t="s">
        <v>127</v>
      </c>
      <c r="Y330" t="s">
        <v>42</v>
      </c>
      <c r="Z330" t="s">
        <v>49</v>
      </c>
      <c r="AA330">
        <v>45096</v>
      </c>
      <c r="AB330" t="s">
        <v>1507</v>
      </c>
    </row>
    <row r="331" spans="1:29" x14ac:dyDescent="0.2">
      <c r="A331">
        <v>5093</v>
      </c>
      <c r="B331" t="s">
        <v>113</v>
      </c>
      <c r="C331" t="s">
        <v>696</v>
      </c>
      <c r="D331" t="s">
        <v>1510</v>
      </c>
      <c r="E331" t="s">
        <v>61</v>
      </c>
      <c r="F331" t="s">
        <v>1510</v>
      </c>
      <c r="G331" t="s">
        <v>1032</v>
      </c>
      <c r="H331" t="s">
        <v>1033</v>
      </c>
      <c r="I331" t="s">
        <v>1511</v>
      </c>
      <c r="J331" t="s">
        <v>1512</v>
      </c>
      <c r="K331" t="s">
        <v>837</v>
      </c>
      <c r="L331" t="s">
        <v>321</v>
      </c>
      <c r="M331" t="s">
        <v>42</v>
      </c>
      <c r="N331">
        <v>13760</v>
      </c>
      <c r="O331" t="s">
        <v>1513</v>
      </c>
      <c r="P331">
        <v>42.09</v>
      </c>
      <c r="Q331">
        <v>-76.040000000000006</v>
      </c>
      <c r="R331">
        <v>200</v>
      </c>
      <c r="S331">
        <v>32</v>
      </c>
      <c r="T331" t="s">
        <v>714</v>
      </c>
      <c r="U331" t="s">
        <v>1510</v>
      </c>
      <c r="V331" t="s">
        <v>1511</v>
      </c>
      <c r="W331" t="s">
        <v>837</v>
      </c>
      <c r="X331" t="s">
        <v>321</v>
      </c>
      <c r="Y331" t="s">
        <v>42</v>
      </c>
      <c r="Z331" t="s">
        <v>73</v>
      </c>
      <c r="AA331">
        <v>44777</v>
      </c>
      <c r="AB331" t="s">
        <v>1514</v>
      </c>
      <c r="AC331" t="s">
        <v>703</v>
      </c>
    </row>
    <row r="332" spans="1:29" x14ac:dyDescent="0.2">
      <c r="A332">
        <v>5094</v>
      </c>
      <c r="B332" t="s">
        <v>192</v>
      </c>
      <c r="C332" t="s">
        <v>696</v>
      </c>
      <c r="D332" t="s">
        <v>881</v>
      </c>
      <c r="E332" t="s">
        <v>61</v>
      </c>
      <c r="F332" t="s">
        <v>882</v>
      </c>
      <c r="G332" t="s">
        <v>1032</v>
      </c>
      <c r="H332" t="s">
        <v>1033</v>
      </c>
      <c r="I332" t="s">
        <v>883</v>
      </c>
      <c r="J332" t="s">
        <v>884</v>
      </c>
      <c r="K332" t="s">
        <v>885</v>
      </c>
      <c r="L332" t="s">
        <v>712</v>
      </c>
      <c r="M332" t="s">
        <v>42</v>
      </c>
      <c r="N332">
        <v>37040</v>
      </c>
      <c r="P332">
        <v>36.587270686140997</v>
      </c>
      <c r="Q332">
        <v>-87.260910730624602</v>
      </c>
      <c r="R332">
        <v>287</v>
      </c>
      <c r="S332">
        <v>2</v>
      </c>
      <c r="T332" t="s">
        <v>1470</v>
      </c>
      <c r="U332" t="s">
        <v>881</v>
      </c>
      <c r="V332" t="s">
        <v>883</v>
      </c>
      <c r="W332" t="s">
        <v>5057</v>
      </c>
      <c r="X332" t="s">
        <v>741</v>
      </c>
      <c r="Y332" t="s">
        <v>42</v>
      </c>
      <c r="Z332" t="s">
        <v>49</v>
      </c>
      <c r="AA332">
        <v>45096</v>
      </c>
      <c r="AB332" t="s">
        <v>5062</v>
      </c>
      <c r="AC332" t="s">
        <v>5058</v>
      </c>
    </row>
    <row r="333" spans="1:29" x14ac:dyDescent="0.2">
      <c r="A333">
        <v>5095</v>
      </c>
      <c r="B333" t="s">
        <v>192</v>
      </c>
      <c r="C333" t="s">
        <v>696</v>
      </c>
      <c r="D333" t="s">
        <v>881</v>
      </c>
      <c r="E333" t="s">
        <v>61</v>
      </c>
      <c r="F333" t="s">
        <v>882</v>
      </c>
      <c r="G333" t="s">
        <v>1032</v>
      </c>
      <c r="H333" t="s">
        <v>1057</v>
      </c>
      <c r="I333" t="s">
        <v>883</v>
      </c>
      <c r="J333" t="s">
        <v>884</v>
      </c>
      <c r="K333" t="s">
        <v>885</v>
      </c>
      <c r="L333" t="s">
        <v>712</v>
      </c>
      <c r="M333" t="s">
        <v>42</v>
      </c>
      <c r="N333">
        <v>37040</v>
      </c>
      <c r="P333">
        <v>36.587270686140997</v>
      </c>
      <c r="Q333">
        <v>-87.260910730624602</v>
      </c>
      <c r="R333">
        <v>287</v>
      </c>
      <c r="S333">
        <v>2</v>
      </c>
      <c r="T333" t="s">
        <v>1470</v>
      </c>
      <c r="U333" t="s">
        <v>881</v>
      </c>
      <c r="V333" t="s">
        <v>883</v>
      </c>
      <c r="W333" t="s">
        <v>5057</v>
      </c>
      <c r="X333" t="s">
        <v>741</v>
      </c>
      <c r="Y333" t="s">
        <v>42</v>
      </c>
      <c r="Z333" t="s">
        <v>49</v>
      </c>
      <c r="AA333">
        <v>45096</v>
      </c>
      <c r="AB333" t="s">
        <v>5063</v>
      </c>
      <c r="AC333" t="s">
        <v>5059</v>
      </c>
    </row>
    <row r="334" spans="1:29" x14ac:dyDescent="0.2">
      <c r="A334">
        <v>5096</v>
      </c>
      <c r="B334" t="s">
        <v>31</v>
      </c>
      <c r="C334" t="s">
        <v>696</v>
      </c>
      <c r="D334" t="s">
        <v>1515</v>
      </c>
      <c r="E334" t="s">
        <v>34</v>
      </c>
      <c r="F334" t="s">
        <v>1516</v>
      </c>
      <c r="G334" t="s">
        <v>1012</v>
      </c>
      <c r="H334" t="s">
        <v>1013</v>
      </c>
      <c r="I334" t="s">
        <v>1517</v>
      </c>
      <c r="J334" t="s">
        <v>1518</v>
      </c>
      <c r="K334" t="s">
        <v>1516</v>
      </c>
      <c r="L334" t="s">
        <v>315</v>
      </c>
      <c r="M334" t="s">
        <v>42</v>
      </c>
      <c r="N334">
        <v>62640</v>
      </c>
      <c r="O334" t="s">
        <v>1519</v>
      </c>
      <c r="P334">
        <v>39.451264668396099</v>
      </c>
      <c r="Q334">
        <v>-89.777437089088195</v>
      </c>
      <c r="U334" t="s">
        <v>1515</v>
      </c>
      <c r="V334" t="s">
        <v>1520</v>
      </c>
      <c r="W334" t="s">
        <v>933</v>
      </c>
      <c r="X334" t="s">
        <v>1521</v>
      </c>
      <c r="Y334" t="s">
        <v>587</v>
      </c>
      <c r="Z334" t="s">
        <v>49</v>
      </c>
      <c r="AA334">
        <v>44443</v>
      </c>
    </row>
    <row r="335" spans="1:29" x14ac:dyDescent="0.2">
      <c r="A335">
        <v>5097</v>
      </c>
      <c r="B335" t="s">
        <v>31</v>
      </c>
      <c r="C335" t="s">
        <v>696</v>
      </c>
      <c r="D335" t="s">
        <v>1515</v>
      </c>
      <c r="E335" t="s">
        <v>34</v>
      </c>
      <c r="F335" t="s">
        <v>1522</v>
      </c>
      <c r="G335" t="s">
        <v>1012</v>
      </c>
      <c r="H335" t="s">
        <v>1013</v>
      </c>
      <c r="I335" t="s">
        <v>1517</v>
      </c>
      <c r="J335" t="s">
        <v>1523</v>
      </c>
      <c r="K335" t="s">
        <v>1522</v>
      </c>
      <c r="L335" t="s">
        <v>1524</v>
      </c>
      <c r="M335" t="s">
        <v>42</v>
      </c>
      <c r="N335">
        <v>66801</v>
      </c>
      <c r="O335" t="s">
        <v>1525</v>
      </c>
      <c r="P335">
        <v>38.400170976908598</v>
      </c>
      <c r="Q335">
        <v>-96.155013802613695</v>
      </c>
      <c r="U335" t="s">
        <v>1515</v>
      </c>
      <c r="V335" t="s">
        <v>1520</v>
      </c>
      <c r="W335" t="s">
        <v>933</v>
      </c>
      <c r="X335" t="s">
        <v>1521</v>
      </c>
      <c r="Y335" t="s">
        <v>587</v>
      </c>
      <c r="Z335" t="s">
        <v>49</v>
      </c>
      <c r="AA335">
        <v>44443</v>
      </c>
    </row>
    <row r="336" spans="1:29" x14ac:dyDescent="0.2">
      <c r="A336">
        <v>5098</v>
      </c>
      <c r="B336" t="s">
        <v>31</v>
      </c>
      <c r="C336" t="s">
        <v>696</v>
      </c>
      <c r="D336" t="s">
        <v>1515</v>
      </c>
      <c r="E336" t="s">
        <v>34</v>
      </c>
      <c r="F336" t="s">
        <v>1526</v>
      </c>
      <c r="G336" t="s">
        <v>1012</v>
      </c>
      <c r="H336" t="s">
        <v>1013</v>
      </c>
      <c r="I336" t="s">
        <v>1517</v>
      </c>
      <c r="J336" t="s">
        <v>1527</v>
      </c>
      <c r="K336" t="s">
        <v>1526</v>
      </c>
      <c r="L336" t="s">
        <v>918</v>
      </c>
      <c r="M336" t="s">
        <v>42</v>
      </c>
      <c r="N336">
        <v>30906</v>
      </c>
      <c r="O336" t="s">
        <v>1528</v>
      </c>
      <c r="P336">
        <v>33.435726299474602</v>
      </c>
      <c r="Q336">
        <v>-82.000986387414699</v>
      </c>
      <c r="U336" t="s">
        <v>1515</v>
      </c>
      <c r="V336" t="s">
        <v>1520</v>
      </c>
      <c r="W336" t="s">
        <v>933</v>
      </c>
      <c r="X336" t="s">
        <v>1521</v>
      </c>
      <c r="Y336" t="s">
        <v>587</v>
      </c>
      <c r="Z336" t="s">
        <v>49</v>
      </c>
      <c r="AA336">
        <v>44443</v>
      </c>
    </row>
    <row r="337" spans="1:29" x14ac:dyDescent="0.2">
      <c r="A337">
        <v>5099</v>
      </c>
      <c r="B337" t="s">
        <v>31</v>
      </c>
      <c r="C337" t="s">
        <v>696</v>
      </c>
      <c r="D337" t="s">
        <v>1515</v>
      </c>
      <c r="E337" t="s">
        <v>34</v>
      </c>
      <c r="F337" t="s">
        <v>1529</v>
      </c>
      <c r="G337" t="s">
        <v>1012</v>
      </c>
      <c r="H337" t="s">
        <v>1013</v>
      </c>
      <c r="I337" t="s">
        <v>1517</v>
      </c>
      <c r="J337" t="s">
        <v>1530</v>
      </c>
      <c r="K337" t="s">
        <v>1529</v>
      </c>
      <c r="L337" t="s">
        <v>628</v>
      </c>
      <c r="M337" t="s">
        <v>42</v>
      </c>
      <c r="N337">
        <v>46516</v>
      </c>
      <c r="O337" t="s">
        <v>1528</v>
      </c>
      <c r="P337">
        <v>41.6875897972796</v>
      </c>
      <c r="Q337">
        <v>-85.918635402507306</v>
      </c>
      <c r="U337" t="s">
        <v>1515</v>
      </c>
      <c r="V337" t="s">
        <v>1520</v>
      </c>
      <c r="W337" t="s">
        <v>933</v>
      </c>
      <c r="X337" t="s">
        <v>1521</v>
      </c>
      <c r="Y337" t="s">
        <v>587</v>
      </c>
      <c r="Z337" t="s">
        <v>49</v>
      </c>
      <c r="AA337">
        <v>44443</v>
      </c>
    </row>
    <row r="338" spans="1:29" x14ac:dyDescent="0.2">
      <c r="A338">
        <v>5100</v>
      </c>
      <c r="B338" t="s">
        <v>59</v>
      </c>
      <c r="C338" t="s">
        <v>696</v>
      </c>
      <c r="D338" t="s">
        <v>1531</v>
      </c>
      <c r="E338" t="s">
        <v>61</v>
      </c>
      <c r="F338" t="s">
        <v>1531</v>
      </c>
      <c r="G338" t="s">
        <v>1012</v>
      </c>
      <c r="H338" t="s">
        <v>1013</v>
      </c>
      <c r="I338" t="s">
        <v>1532</v>
      </c>
      <c r="J338" t="s">
        <v>1533</v>
      </c>
      <c r="K338" t="s">
        <v>1534</v>
      </c>
      <c r="L338" t="s">
        <v>334</v>
      </c>
      <c r="M338" t="s">
        <v>42</v>
      </c>
      <c r="N338" t="s">
        <v>1535</v>
      </c>
      <c r="O338" t="s">
        <v>1536</v>
      </c>
      <c r="P338">
        <v>42.344507147154701</v>
      </c>
      <c r="Q338">
        <v>-71.031102117183707</v>
      </c>
      <c r="R338">
        <v>18</v>
      </c>
      <c r="U338" t="s">
        <v>1531</v>
      </c>
      <c r="V338" t="s">
        <v>1532</v>
      </c>
      <c r="W338" t="s">
        <v>1534</v>
      </c>
      <c r="X338" t="s">
        <v>334</v>
      </c>
      <c r="Y338" t="s">
        <v>42</v>
      </c>
      <c r="Z338" t="s">
        <v>49</v>
      </c>
      <c r="AA338">
        <v>44774</v>
      </c>
      <c r="AB338" t="s">
        <v>1537</v>
      </c>
      <c r="AC338" t="s">
        <v>1538</v>
      </c>
    </row>
    <row r="339" spans="1:29" x14ac:dyDescent="0.2">
      <c r="A339">
        <v>5101</v>
      </c>
      <c r="B339" t="s">
        <v>59</v>
      </c>
      <c r="C339" t="s">
        <v>696</v>
      </c>
      <c r="D339" t="s">
        <v>893</v>
      </c>
      <c r="E339" t="s">
        <v>34</v>
      </c>
      <c r="F339" t="s">
        <v>1539</v>
      </c>
      <c r="G339" t="s">
        <v>1032</v>
      </c>
      <c r="H339" t="s">
        <v>1033</v>
      </c>
      <c r="I339" t="s">
        <v>889</v>
      </c>
      <c r="J339" t="s">
        <v>1540</v>
      </c>
      <c r="K339" t="s">
        <v>891</v>
      </c>
      <c r="L339" t="s">
        <v>127</v>
      </c>
      <c r="M339" t="s">
        <v>42</v>
      </c>
      <c r="N339">
        <v>48103</v>
      </c>
      <c r="O339" t="s">
        <v>892</v>
      </c>
      <c r="P339">
        <v>42.288831620363503</v>
      </c>
      <c r="Q339">
        <v>-83.847144367015801</v>
      </c>
      <c r="R339">
        <v>118</v>
      </c>
      <c r="U339" t="s">
        <v>893</v>
      </c>
      <c r="V339" t="s">
        <v>889</v>
      </c>
      <c r="W339" t="s">
        <v>894</v>
      </c>
      <c r="X339" t="s">
        <v>315</v>
      </c>
      <c r="Y339" t="s">
        <v>42</v>
      </c>
      <c r="Z339" t="s">
        <v>1019</v>
      </c>
      <c r="AA339">
        <v>44418</v>
      </c>
      <c r="AB339" t="s">
        <v>895</v>
      </c>
    </row>
    <row r="340" spans="1:29" x14ac:dyDescent="0.2">
      <c r="A340">
        <v>5102</v>
      </c>
      <c r="B340" t="s">
        <v>31</v>
      </c>
      <c r="C340" t="s">
        <v>696</v>
      </c>
      <c r="D340" t="s">
        <v>4964</v>
      </c>
      <c r="E340" t="s">
        <v>61</v>
      </c>
      <c r="F340" t="s">
        <v>5051</v>
      </c>
      <c r="G340" t="s">
        <v>1032</v>
      </c>
      <c r="H340" t="s">
        <v>1057</v>
      </c>
      <c r="I340" t="s">
        <v>5047</v>
      </c>
      <c r="J340" t="s">
        <v>5052</v>
      </c>
      <c r="K340" t="s">
        <v>3651</v>
      </c>
      <c r="L340" t="s">
        <v>850</v>
      </c>
      <c r="M340" t="s">
        <v>42</v>
      </c>
      <c r="N340">
        <v>90058</v>
      </c>
      <c r="O340" t="s">
        <v>1611</v>
      </c>
      <c r="P340">
        <v>32.779160682033101</v>
      </c>
      <c r="Q340">
        <v>-111.50682859018499</v>
      </c>
      <c r="R340">
        <v>151</v>
      </c>
      <c r="U340" t="s">
        <v>4964</v>
      </c>
      <c r="V340" t="s">
        <v>5047</v>
      </c>
      <c r="W340" t="s">
        <v>2187</v>
      </c>
      <c r="X340" t="s">
        <v>850</v>
      </c>
      <c r="Y340" t="s">
        <v>42</v>
      </c>
      <c r="Z340" t="s">
        <v>49</v>
      </c>
      <c r="AA340">
        <v>45096</v>
      </c>
      <c r="AB340" t="s">
        <v>5050</v>
      </c>
      <c r="AC340" t="s">
        <v>5049</v>
      </c>
    </row>
    <row r="341" spans="1:29" x14ac:dyDescent="0.2">
      <c r="A341">
        <v>5103</v>
      </c>
      <c r="B341" t="s">
        <v>31</v>
      </c>
      <c r="C341" t="s">
        <v>696</v>
      </c>
      <c r="D341" t="s">
        <v>4964</v>
      </c>
      <c r="E341" t="s">
        <v>61</v>
      </c>
      <c r="F341" t="s">
        <v>5051</v>
      </c>
      <c r="G341" t="s">
        <v>1032</v>
      </c>
      <c r="H341" t="s">
        <v>1033</v>
      </c>
      <c r="I341" t="s">
        <v>5047</v>
      </c>
      <c r="J341" t="s">
        <v>5052</v>
      </c>
      <c r="K341" t="s">
        <v>3651</v>
      </c>
      <c r="L341" t="s">
        <v>850</v>
      </c>
      <c r="M341" t="s">
        <v>42</v>
      </c>
      <c r="N341">
        <v>90058</v>
      </c>
      <c r="O341" t="s">
        <v>1611</v>
      </c>
      <c r="P341">
        <v>32.779160682033101</v>
      </c>
      <c r="Q341">
        <v>-111.50682859018499</v>
      </c>
      <c r="R341">
        <v>151</v>
      </c>
      <c r="U341" t="s">
        <v>4964</v>
      </c>
      <c r="V341" t="s">
        <v>5047</v>
      </c>
      <c r="W341" t="s">
        <v>2187</v>
      </c>
      <c r="X341" t="s">
        <v>850</v>
      </c>
      <c r="Y341" t="s">
        <v>42</v>
      </c>
      <c r="Z341" t="s">
        <v>49</v>
      </c>
      <c r="AA341">
        <v>45096</v>
      </c>
      <c r="AB341" t="s">
        <v>5050</v>
      </c>
      <c r="AC341" t="s">
        <v>5048</v>
      </c>
    </row>
    <row r="342" spans="1:29" x14ac:dyDescent="0.2">
      <c r="A342">
        <v>5104</v>
      </c>
      <c r="B342" t="s">
        <v>31</v>
      </c>
      <c r="C342" t="s">
        <v>696</v>
      </c>
      <c r="D342" t="s">
        <v>1541</v>
      </c>
      <c r="E342" t="s">
        <v>34</v>
      </c>
      <c r="F342" t="s">
        <v>1541</v>
      </c>
      <c r="G342" t="s">
        <v>1012</v>
      </c>
      <c r="H342" t="s">
        <v>1435</v>
      </c>
      <c r="I342" t="s">
        <v>1542</v>
      </c>
      <c r="J342" t="s">
        <v>1543</v>
      </c>
      <c r="K342" t="s">
        <v>1544</v>
      </c>
      <c r="L342" t="s">
        <v>130</v>
      </c>
      <c r="M342" t="s">
        <v>66</v>
      </c>
      <c r="N342" t="s">
        <v>1545</v>
      </c>
      <c r="O342" t="s">
        <v>1546</v>
      </c>
      <c r="P342">
        <v>43.5066379659118</v>
      </c>
      <c r="Q342">
        <v>-80.537485327494807</v>
      </c>
      <c r="U342" t="s">
        <v>1547</v>
      </c>
      <c r="V342" t="s">
        <v>1548</v>
      </c>
      <c r="W342" t="s">
        <v>1549</v>
      </c>
      <c r="X342" t="s">
        <v>394</v>
      </c>
      <c r="Y342" t="s">
        <v>42</v>
      </c>
      <c r="Z342" t="s">
        <v>1019</v>
      </c>
      <c r="AA342">
        <v>44418</v>
      </c>
      <c r="AB342" t="s">
        <v>1550</v>
      </c>
      <c r="AC342" t="s">
        <v>1551</v>
      </c>
    </row>
    <row r="343" spans="1:29" x14ac:dyDescent="0.2">
      <c r="A343">
        <v>5105</v>
      </c>
      <c r="B343" t="s">
        <v>31</v>
      </c>
      <c r="C343" t="s">
        <v>696</v>
      </c>
      <c r="D343" t="s">
        <v>1552</v>
      </c>
      <c r="E343" t="s">
        <v>61</v>
      </c>
      <c r="F343" t="s">
        <v>1552</v>
      </c>
      <c r="G343" t="s">
        <v>1032</v>
      </c>
      <c r="H343" t="s">
        <v>1033</v>
      </c>
      <c r="I343" t="s">
        <v>1553</v>
      </c>
      <c r="J343" t="s">
        <v>1554</v>
      </c>
      <c r="K343" t="s">
        <v>1036</v>
      </c>
      <c r="L343" t="s">
        <v>394</v>
      </c>
      <c r="M343" t="s">
        <v>42</v>
      </c>
      <c r="N343">
        <v>94804</v>
      </c>
      <c r="O343" t="s">
        <v>1555</v>
      </c>
      <c r="P343">
        <v>37.909999999999997</v>
      </c>
      <c r="Q343">
        <v>-122.3</v>
      </c>
      <c r="R343">
        <v>400</v>
      </c>
      <c r="S343">
        <v>4</v>
      </c>
      <c r="T343" t="s">
        <v>714</v>
      </c>
      <c r="U343" t="s">
        <v>1552</v>
      </c>
      <c r="V343" t="s">
        <v>1553</v>
      </c>
      <c r="W343" t="s">
        <v>1036</v>
      </c>
      <c r="X343" t="s">
        <v>394</v>
      </c>
      <c r="Y343" t="s">
        <v>42</v>
      </c>
      <c r="Z343" t="s">
        <v>73</v>
      </c>
      <c r="AA343">
        <v>44774</v>
      </c>
      <c r="AB343" t="s">
        <v>1556</v>
      </c>
      <c r="AC343" t="s">
        <v>1557</v>
      </c>
    </row>
    <row r="344" spans="1:29" x14ac:dyDescent="0.2">
      <c r="A344">
        <v>5106</v>
      </c>
      <c r="B344" t="s">
        <v>192</v>
      </c>
      <c r="C344" t="s">
        <v>696</v>
      </c>
      <c r="D344" t="s">
        <v>1558</v>
      </c>
      <c r="E344" t="s">
        <v>61</v>
      </c>
      <c r="F344" t="s">
        <v>4603</v>
      </c>
      <c r="G344" t="s">
        <v>1032</v>
      </c>
      <c r="H344" t="s">
        <v>1033</v>
      </c>
      <c r="I344" t="s">
        <v>4602</v>
      </c>
      <c r="J344" t="s">
        <v>4604</v>
      </c>
      <c r="K344" t="s">
        <v>4605</v>
      </c>
      <c r="L344" t="s">
        <v>127</v>
      </c>
      <c r="M344" t="s">
        <v>42</v>
      </c>
      <c r="N344">
        <v>48111</v>
      </c>
      <c r="O344" t="s">
        <v>3961</v>
      </c>
      <c r="P344">
        <v>42.245867446516797</v>
      </c>
      <c r="Q344">
        <v>-83.546254357343301</v>
      </c>
      <c r="R344">
        <v>2100</v>
      </c>
      <c r="S344">
        <v>20</v>
      </c>
      <c r="T344" t="s">
        <v>658</v>
      </c>
      <c r="U344" t="s">
        <v>1558</v>
      </c>
      <c r="V344" t="s">
        <v>1559</v>
      </c>
      <c r="W344" t="s">
        <v>331</v>
      </c>
      <c r="X344" t="s">
        <v>127</v>
      </c>
      <c r="Y344" t="s">
        <v>42</v>
      </c>
      <c r="Z344" t="s">
        <v>49</v>
      </c>
      <c r="AA344">
        <v>45088</v>
      </c>
      <c r="AB344" t="s">
        <v>1560</v>
      </c>
      <c r="AC344" t="s">
        <v>1561</v>
      </c>
    </row>
    <row r="345" spans="1:29" x14ac:dyDescent="0.2">
      <c r="A345">
        <v>5107</v>
      </c>
      <c r="B345" t="s">
        <v>31</v>
      </c>
      <c r="C345" t="s">
        <v>696</v>
      </c>
      <c r="D345" t="s">
        <v>1562</v>
      </c>
      <c r="E345" t="s">
        <v>34</v>
      </c>
      <c r="F345" t="s">
        <v>1562</v>
      </c>
      <c r="G345" t="s">
        <v>1032</v>
      </c>
      <c r="H345" t="s">
        <v>1075</v>
      </c>
      <c r="I345" t="s">
        <v>1563</v>
      </c>
      <c r="J345" t="s">
        <v>1564</v>
      </c>
      <c r="K345" t="s">
        <v>1565</v>
      </c>
      <c r="L345" t="s">
        <v>394</v>
      </c>
      <c r="M345" t="s">
        <v>42</v>
      </c>
      <c r="N345">
        <v>92592</v>
      </c>
      <c r="O345" t="s">
        <v>1566</v>
      </c>
      <c r="P345">
        <v>33.475909564958002</v>
      </c>
      <c r="Q345">
        <v>-117.09783027392101</v>
      </c>
      <c r="R345">
        <v>50</v>
      </c>
      <c r="U345" t="s">
        <v>1562</v>
      </c>
      <c r="V345" t="s">
        <v>1563</v>
      </c>
      <c r="W345" t="s">
        <v>1565</v>
      </c>
      <c r="X345" t="s">
        <v>394</v>
      </c>
      <c r="Y345" t="s">
        <v>42</v>
      </c>
      <c r="Z345" t="s">
        <v>49</v>
      </c>
      <c r="AA345">
        <v>44766</v>
      </c>
      <c r="AB345" t="s">
        <v>1567</v>
      </c>
      <c r="AC345" t="s">
        <v>1568</v>
      </c>
    </row>
    <row r="346" spans="1:29" x14ac:dyDescent="0.2">
      <c r="A346">
        <v>5108</v>
      </c>
      <c r="B346" t="s">
        <v>31</v>
      </c>
      <c r="C346" t="s">
        <v>696</v>
      </c>
      <c r="D346" t="s">
        <v>1569</v>
      </c>
      <c r="E346" t="s">
        <v>34</v>
      </c>
      <c r="F346" t="s">
        <v>1570</v>
      </c>
      <c r="G346" t="s">
        <v>1012</v>
      </c>
      <c r="H346" t="s">
        <v>1013</v>
      </c>
      <c r="I346" t="s">
        <v>1571</v>
      </c>
      <c r="J346" t="s">
        <v>1572</v>
      </c>
      <c r="K346" t="s">
        <v>790</v>
      </c>
      <c r="L346" t="s">
        <v>628</v>
      </c>
      <c r="M346" t="s">
        <v>42</v>
      </c>
      <c r="N346">
        <v>46220</v>
      </c>
      <c r="O346" t="s">
        <v>1573</v>
      </c>
      <c r="P346">
        <v>39.875533924177901</v>
      </c>
      <c r="Q346">
        <v>-86.084385115838003</v>
      </c>
      <c r="U346" t="s">
        <v>1574</v>
      </c>
      <c r="V346" t="s">
        <v>1571</v>
      </c>
      <c r="W346" t="s">
        <v>1575</v>
      </c>
      <c r="X346" t="s">
        <v>48</v>
      </c>
      <c r="Y346" t="s">
        <v>42</v>
      </c>
      <c r="Z346" t="s">
        <v>1019</v>
      </c>
      <c r="AA346">
        <v>44418</v>
      </c>
      <c r="AB346" t="s">
        <v>1364</v>
      </c>
      <c r="AC346" t="s">
        <v>1576</v>
      </c>
    </row>
    <row r="347" spans="1:29" x14ac:dyDescent="0.2">
      <c r="A347">
        <v>5109</v>
      </c>
      <c r="B347" t="s">
        <v>31</v>
      </c>
      <c r="C347" t="s">
        <v>696</v>
      </c>
      <c r="D347" t="s">
        <v>1577</v>
      </c>
      <c r="E347" t="s">
        <v>61</v>
      </c>
      <c r="F347" t="s">
        <v>1577</v>
      </c>
      <c r="G347" t="s">
        <v>1032</v>
      </c>
      <c r="H347" t="s">
        <v>1033</v>
      </c>
      <c r="I347" t="s">
        <v>1578</v>
      </c>
      <c r="J347" t="s">
        <v>1579</v>
      </c>
      <c r="K347" t="s">
        <v>1580</v>
      </c>
      <c r="L347" t="s">
        <v>394</v>
      </c>
      <c r="M347" t="s">
        <v>42</v>
      </c>
      <c r="N347">
        <v>94710</v>
      </c>
      <c r="O347" t="s">
        <v>1581</v>
      </c>
      <c r="P347">
        <v>37.869999999999997</v>
      </c>
      <c r="Q347">
        <v>-122.27</v>
      </c>
      <c r="R347">
        <v>50</v>
      </c>
      <c r="S347">
        <v>2000</v>
      </c>
      <c r="T347" t="s">
        <v>1583</v>
      </c>
      <c r="U347" t="s">
        <v>1577</v>
      </c>
      <c r="V347" t="s">
        <v>1578</v>
      </c>
      <c r="W347" t="s">
        <v>1580</v>
      </c>
      <c r="X347" t="s">
        <v>394</v>
      </c>
      <c r="Y347" t="s">
        <v>42</v>
      </c>
      <c r="Z347" t="s">
        <v>73</v>
      </c>
      <c r="AA347">
        <v>44774</v>
      </c>
      <c r="AB347" t="s">
        <v>1582</v>
      </c>
      <c r="AC347" t="s">
        <v>703</v>
      </c>
    </row>
    <row r="348" spans="1:29" x14ac:dyDescent="0.2">
      <c r="A348">
        <v>5110</v>
      </c>
      <c r="B348" t="s">
        <v>192</v>
      </c>
      <c r="C348" t="s">
        <v>696</v>
      </c>
      <c r="D348" t="s">
        <v>5066</v>
      </c>
      <c r="E348" t="s">
        <v>61</v>
      </c>
      <c r="F348" t="s">
        <v>5067</v>
      </c>
      <c r="G348" t="s">
        <v>1032</v>
      </c>
      <c r="H348" t="s">
        <v>1075</v>
      </c>
      <c r="I348" t="s">
        <v>5075</v>
      </c>
      <c r="K348" t="s">
        <v>5068</v>
      </c>
      <c r="L348" t="s">
        <v>1162</v>
      </c>
      <c r="M348" t="s">
        <v>42</v>
      </c>
      <c r="N348">
        <v>29488</v>
      </c>
      <c r="P348">
        <v>32.905006720180602</v>
      </c>
      <c r="Q348">
        <v>-80.668964685056295</v>
      </c>
      <c r="R348">
        <v>575</v>
      </c>
      <c r="S348">
        <v>3</v>
      </c>
      <c r="T348" t="s">
        <v>658</v>
      </c>
      <c r="U348" t="s">
        <v>5069</v>
      </c>
      <c r="V348" t="s">
        <v>5070</v>
      </c>
      <c r="W348" t="s">
        <v>5072</v>
      </c>
      <c r="Y348" t="s">
        <v>5076</v>
      </c>
      <c r="Z348" t="s">
        <v>49</v>
      </c>
      <c r="AA348">
        <v>45096</v>
      </c>
      <c r="AB348" t="s">
        <v>5074</v>
      </c>
      <c r="AC348" t="s">
        <v>5071</v>
      </c>
    </row>
    <row r="349" spans="1:29" x14ac:dyDescent="0.2">
      <c r="A349">
        <v>5111</v>
      </c>
      <c r="B349" t="s">
        <v>31</v>
      </c>
      <c r="C349" t="s">
        <v>696</v>
      </c>
      <c r="D349" t="s">
        <v>1584</v>
      </c>
      <c r="E349" t="s">
        <v>61</v>
      </c>
      <c r="F349" t="s">
        <v>1584</v>
      </c>
      <c r="G349" t="s">
        <v>1032</v>
      </c>
      <c r="H349" t="s">
        <v>1033</v>
      </c>
      <c r="I349" t="s">
        <v>1585</v>
      </c>
      <c r="J349" t="s">
        <v>1586</v>
      </c>
      <c r="K349" t="s">
        <v>1587</v>
      </c>
      <c r="L349" t="s">
        <v>48</v>
      </c>
      <c r="M349" t="s">
        <v>42</v>
      </c>
      <c r="N349">
        <v>27041</v>
      </c>
      <c r="O349" t="s">
        <v>1588</v>
      </c>
      <c r="P349">
        <v>36.395202493988002</v>
      </c>
      <c r="Q349">
        <v>-80.469783360407504</v>
      </c>
      <c r="R349">
        <v>30</v>
      </c>
      <c r="U349" t="s">
        <v>1589</v>
      </c>
      <c r="V349" t="s">
        <v>1585</v>
      </c>
      <c r="W349" t="s">
        <v>1587</v>
      </c>
      <c r="X349" t="s">
        <v>48</v>
      </c>
      <c r="Y349" t="s">
        <v>42</v>
      </c>
      <c r="Z349" t="s">
        <v>49</v>
      </c>
      <c r="AA349">
        <v>44766</v>
      </c>
      <c r="AB349" t="s">
        <v>1590</v>
      </c>
      <c r="AC349" t="s">
        <v>1591</v>
      </c>
    </row>
    <row r="350" spans="1:29" x14ac:dyDescent="0.2">
      <c r="A350">
        <v>5112</v>
      </c>
      <c r="B350" t="s">
        <v>31</v>
      </c>
      <c r="C350" t="s">
        <v>696</v>
      </c>
      <c r="D350" t="s">
        <v>1592</v>
      </c>
      <c r="E350" t="s">
        <v>61</v>
      </c>
      <c r="F350" t="s">
        <v>1593</v>
      </c>
      <c r="G350" t="s">
        <v>1032</v>
      </c>
      <c r="H350" t="s">
        <v>1033</v>
      </c>
      <c r="I350" t="s">
        <v>1594</v>
      </c>
      <c r="J350" t="s">
        <v>1595</v>
      </c>
      <c r="K350" t="s">
        <v>1596</v>
      </c>
      <c r="L350" t="s">
        <v>394</v>
      </c>
      <c r="M350" t="s">
        <v>42</v>
      </c>
      <c r="N350">
        <v>91789</v>
      </c>
      <c r="O350" t="s">
        <v>1597</v>
      </c>
      <c r="P350">
        <v>34.0151918411471</v>
      </c>
      <c r="Q350">
        <v>-117.847515731578</v>
      </c>
      <c r="R350">
        <v>350</v>
      </c>
      <c r="U350" t="s">
        <v>1592</v>
      </c>
      <c r="V350" t="s">
        <v>1594</v>
      </c>
      <c r="W350" t="s">
        <v>1598</v>
      </c>
      <c r="X350" t="s">
        <v>394</v>
      </c>
      <c r="Y350" t="s">
        <v>42</v>
      </c>
      <c r="Z350" t="s">
        <v>1019</v>
      </c>
      <c r="AA350">
        <v>44418</v>
      </c>
      <c r="AB350" t="s">
        <v>1599</v>
      </c>
      <c r="AC350" t="s">
        <v>1600</v>
      </c>
    </row>
    <row r="351" spans="1:29" x14ac:dyDescent="0.2">
      <c r="A351">
        <v>5113</v>
      </c>
      <c r="B351" t="s">
        <v>31</v>
      </c>
      <c r="C351" t="s">
        <v>696</v>
      </c>
      <c r="D351" t="s">
        <v>1592</v>
      </c>
      <c r="E351" t="s">
        <v>61</v>
      </c>
      <c r="F351" t="s">
        <v>1601</v>
      </c>
      <c r="G351" t="s">
        <v>1032</v>
      </c>
      <c r="H351" t="s">
        <v>1033</v>
      </c>
      <c r="I351" t="s">
        <v>1594</v>
      </c>
      <c r="J351" t="s">
        <v>1602</v>
      </c>
      <c r="K351" t="s">
        <v>1603</v>
      </c>
      <c r="L351" t="s">
        <v>1162</v>
      </c>
      <c r="M351" t="s">
        <v>42</v>
      </c>
      <c r="N351">
        <v>29607</v>
      </c>
      <c r="O351" t="s">
        <v>1597</v>
      </c>
      <c r="P351">
        <v>34.803860458121399</v>
      </c>
      <c r="Q351">
        <v>-82.348022104339094</v>
      </c>
      <c r="R351">
        <v>350</v>
      </c>
      <c r="U351" t="s">
        <v>1592</v>
      </c>
      <c r="V351" t="s">
        <v>1594</v>
      </c>
      <c r="W351" t="s">
        <v>1598</v>
      </c>
      <c r="X351" t="s">
        <v>394</v>
      </c>
      <c r="Y351" t="s">
        <v>42</v>
      </c>
      <c r="Z351" t="s">
        <v>49</v>
      </c>
      <c r="AA351">
        <v>45096</v>
      </c>
      <c r="AB351" t="s">
        <v>1599</v>
      </c>
      <c r="AC351" t="s">
        <v>1604</v>
      </c>
    </row>
    <row r="352" spans="1:29" x14ac:dyDescent="0.2">
      <c r="A352">
        <v>5114</v>
      </c>
      <c r="B352" t="s">
        <v>113</v>
      </c>
      <c r="C352" t="s">
        <v>696</v>
      </c>
      <c r="D352" t="s">
        <v>1605</v>
      </c>
      <c r="E352" t="s">
        <v>61</v>
      </c>
      <c r="F352" t="s">
        <v>1605</v>
      </c>
      <c r="G352" t="s">
        <v>1032</v>
      </c>
      <c r="H352" t="s">
        <v>1033</v>
      </c>
      <c r="I352" t="s">
        <v>1606</v>
      </c>
      <c r="J352" t="s">
        <v>1607</v>
      </c>
      <c r="K352" t="s">
        <v>1608</v>
      </c>
      <c r="L352" t="s">
        <v>918</v>
      </c>
      <c r="M352" t="s">
        <v>42</v>
      </c>
      <c r="N352">
        <v>30308</v>
      </c>
      <c r="O352" t="s">
        <v>1609</v>
      </c>
      <c r="P352">
        <v>33.75</v>
      </c>
      <c r="Q352">
        <v>-84.38</v>
      </c>
      <c r="S352">
        <v>50</v>
      </c>
      <c r="T352" t="s">
        <v>714</v>
      </c>
      <c r="U352" t="s">
        <v>1605</v>
      </c>
      <c r="V352" t="s">
        <v>1606</v>
      </c>
      <c r="W352" t="s">
        <v>1610</v>
      </c>
      <c r="X352" t="s">
        <v>394</v>
      </c>
      <c r="Y352" t="s">
        <v>42</v>
      </c>
      <c r="Z352" t="s">
        <v>73</v>
      </c>
      <c r="AA352">
        <v>44777</v>
      </c>
      <c r="AB352" t="s">
        <v>703</v>
      </c>
      <c r="AC352" t="s">
        <v>703</v>
      </c>
    </row>
    <row r="353" spans="1:29" x14ac:dyDescent="0.2">
      <c r="A353">
        <v>5115</v>
      </c>
      <c r="B353" t="s">
        <v>31</v>
      </c>
      <c r="C353" t="s">
        <v>696</v>
      </c>
      <c r="D353" t="s">
        <v>1612</v>
      </c>
      <c r="E353" t="s">
        <v>61</v>
      </c>
      <c r="F353" t="s">
        <v>143</v>
      </c>
      <c r="G353" t="s">
        <v>1032</v>
      </c>
      <c r="H353" t="s">
        <v>1075</v>
      </c>
      <c r="I353" t="s">
        <v>898</v>
      </c>
      <c r="J353" t="s">
        <v>1613</v>
      </c>
      <c r="K353" t="s">
        <v>143</v>
      </c>
      <c r="L353" t="s">
        <v>900</v>
      </c>
      <c r="M353" t="s">
        <v>42</v>
      </c>
      <c r="N353">
        <v>32221</v>
      </c>
      <c r="O353" t="s">
        <v>901</v>
      </c>
      <c r="P353">
        <v>30.2733333996383</v>
      </c>
      <c r="Q353">
        <v>-81.890526345223606</v>
      </c>
      <c r="R353">
        <v>90</v>
      </c>
      <c r="S353">
        <v>370</v>
      </c>
      <c r="T353" t="s">
        <v>1616</v>
      </c>
      <c r="U353" t="s">
        <v>902</v>
      </c>
      <c r="V353" t="s">
        <v>898</v>
      </c>
      <c r="W353" t="s">
        <v>903</v>
      </c>
      <c r="X353" t="s">
        <v>904</v>
      </c>
      <c r="Y353" t="s">
        <v>905</v>
      </c>
      <c r="Z353" t="s">
        <v>49</v>
      </c>
      <c r="AA353">
        <v>44434</v>
      </c>
      <c r="AB353" t="s">
        <v>1614</v>
      </c>
      <c r="AC353" t="s">
        <v>1615</v>
      </c>
    </row>
    <row r="354" spans="1:29" x14ac:dyDescent="0.2">
      <c r="A354">
        <v>5116</v>
      </c>
      <c r="B354" t="s">
        <v>31</v>
      </c>
      <c r="C354" t="s">
        <v>696</v>
      </c>
      <c r="D354" t="s">
        <v>1612</v>
      </c>
      <c r="E354" t="s">
        <v>61</v>
      </c>
      <c r="F354" t="s">
        <v>1617</v>
      </c>
      <c r="G354" t="s">
        <v>1032</v>
      </c>
      <c r="H354" t="s">
        <v>1057</v>
      </c>
      <c r="I354" t="s">
        <v>898</v>
      </c>
      <c r="J354" t="s">
        <v>1618</v>
      </c>
      <c r="K354" t="s">
        <v>1619</v>
      </c>
      <c r="L354" t="s">
        <v>918</v>
      </c>
      <c r="M354" t="s">
        <v>42</v>
      </c>
      <c r="N354">
        <v>31601</v>
      </c>
      <c r="O354" t="s">
        <v>1620</v>
      </c>
      <c r="P354">
        <v>30.801726682857598</v>
      </c>
      <c r="Q354">
        <v>-83.286845987541497</v>
      </c>
      <c r="U354" t="s">
        <v>902</v>
      </c>
      <c r="V354" t="s">
        <v>898</v>
      </c>
      <c r="W354" t="s">
        <v>903</v>
      </c>
      <c r="X354" t="s">
        <v>904</v>
      </c>
      <c r="Y354" t="s">
        <v>905</v>
      </c>
      <c r="Z354" t="s">
        <v>49</v>
      </c>
      <c r="AA354">
        <v>44434</v>
      </c>
      <c r="AB354" t="s">
        <v>1621</v>
      </c>
      <c r="AC354" t="s">
        <v>1622</v>
      </c>
    </row>
    <row r="355" spans="1:29" x14ac:dyDescent="0.2">
      <c r="A355">
        <v>5117</v>
      </c>
      <c r="B355" t="s">
        <v>31</v>
      </c>
      <c r="C355" t="s">
        <v>696</v>
      </c>
      <c r="D355" t="s">
        <v>1612</v>
      </c>
      <c r="E355" t="s">
        <v>61</v>
      </c>
      <c r="F355" t="s">
        <v>1623</v>
      </c>
      <c r="G355" t="s">
        <v>1032</v>
      </c>
      <c r="H355" t="s">
        <v>1033</v>
      </c>
      <c r="I355" t="s">
        <v>898</v>
      </c>
      <c r="J355" t="s">
        <v>1624</v>
      </c>
      <c r="K355" t="s">
        <v>1623</v>
      </c>
      <c r="L355" t="s">
        <v>48</v>
      </c>
      <c r="M355" t="s">
        <v>42</v>
      </c>
      <c r="N355">
        <v>28690</v>
      </c>
      <c r="O355" t="s">
        <v>1625</v>
      </c>
      <c r="P355">
        <v>35.765113658536798</v>
      </c>
      <c r="Q355">
        <v>-81.555430645085195</v>
      </c>
      <c r="U355" t="s">
        <v>902</v>
      </c>
      <c r="V355" t="s">
        <v>898</v>
      </c>
      <c r="W355" t="s">
        <v>903</v>
      </c>
      <c r="X355" t="s">
        <v>904</v>
      </c>
      <c r="Y355" t="s">
        <v>905</v>
      </c>
      <c r="Z355" t="s">
        <v>49</v>
      </c>
      <c r="AA355">
        <v>44434</v>
      </c>
      <c r="AB355" t="s">
        <v>1626</v>
      </c>
    </row>
    <row r="356" spans="1:29" x14ac:dyDescent="0.2">
      <c r="A356">
        <v>5118</v>
      </c>
      <c r="B356" t="s">
        <v>31</v>
      </c>
      <c r="C356" t="s">
        <v>696</v>
      </c>
      <c r="D356" t="s">
        <v>908</v>
      </c>
      <c r="E356" t="s">
        <v>61</v>
      </c>
      <c r="F356" t="s">
        <v>909</v>
      </c>
      <c r="G356" t="s">
        <v>1032</v>
      </c>
      <c r="H356" t="s">
        <v>1057</v>
      </c>
      <c r="I356" t="s">
        <v>910</v>
      </c>
      <c r="J356" t="s">
        <v>911</v>
      </c>
      <c r="K356" t="s">
        <v>909</v>
      </c>
      <c r="L356" t="s">
        <v>127</v>
      </c>
      <c r="M356" t="s">
        <v>42</v>
      </c>
      <c r="N356">
        <v>48326</v>
      </c>
      <c r="O356" t="s">
        <v>912</v>
      </c>
      <c r="P356">
        <v>42.7004122349081</v>
      </c>
      <c r="Q356">
        <v>-83.270784057654296</v>
      </c>
      <c r="R356">
        <v>14</v>
      </c>
      <c r="U356" t="s">
        <v>913</v>
      </c>
      <c r="V356" t="s">
        <v>910</v>
      </c>
      <c r="W356" t="s">
        <v>914</v>
      </c>
      <c r="X356" t="s">
        <v>394</v>
      </c>
      <c r="Y356" t="s">
        <v>42</v>
      </c>
      <c r="Z356" t="s">
        <v>49</v>
      </c>
      <c r="AA356">
        <v>44766</v>
      </c>
      <c r="AB356" t="s">
        <v>1627</v>
      </c>
      <c r="AC356" t="s">
        <v>1628</v>
      </c>
    </row>
    <row r="357" spans="1:29" x14ac:dyDescent="0.2">
      <c r="A357">
        <v>5119</v>
      </c>
      <c r="B357" t="s">
        <v>31</v>
      </c>
      <c r="C357" t="s">
        <v>696</v>
      </c>
      <c r="D357" t="s">
        <v>908</v>
      </c>
      <c r="E357" t="s">
        <v>61</v>
      </c>
      <c r="F357" t="s">
        <v>909</v>
      </c>
      <c r="G357" t="s">
        <v>1032</v>
      </c>
      <c r="H357" t="s">
        <v>1033</v>
      </c>
      <c r="I357" t="s">
        <v>910</v>
      </c>
      <c r="J357" t="s">
        <v>911</v>
      </c>
      <c r="K357" t="s">
        <v>909</v>
      </c>
      <c r="L357" t="s">
        <v>127</v>
      </c>
      <c r="M357" t="s">
        <v>42</v>
      </c>
      <c r="N357">
        <v>48326</v>
      </c>
      <c r="O357" t="s">
        <v>912</v>
      </c>
      <c r="P357">
        <v>42.7004122349081</v>
      </c>
      <c r="Q357">
        <v>-83.270784057654296</v>
      </c>
      <c r="R357">
        <v>14</v>
      </c>
      <c r="U357" t="s">
        <v>913</v>
      </c>
      <c r="V357" t="s">
        <v>910</v>
      </c>
      <c r="W357" t="s">
        <v>914</v>
      </c>
      <c r="X357" t="s">
        <v>394</v>
      </c>
      <c r="Y357" t="s">
        <v>42</v>
      </c>
      <c r="Z357" t="s">
        <v>49</v>
      </c>
      <c r="AA357">
        <v>44766</v>
      </c>
      <c r="AB357" t="s">
        <v>1627</v>
      </c>
      <c r="AC357" t="s">
        <v>1629</v>
      </c>
    </row>
    <row r="358" spans="1:29" x14ac:dyDescent="0.2">
      <c r="A358">
        <v>5120</v>
      </c>
      <c r="B358" t="s">
        <v>31</v>
      </c>
      <c r="C358" t="s">
        <v>696</v>
      </c>
      <c r="D358" t="s">
        <v>1630</v>
      </c>
      <c r="E358" t="s">
        <v>34</v>
      </c>
      <c r="F358" t="s">
        <v>4011</v>
      </c>
      <c r="G358" t="s">
        <v>1012</v>
      </c>
      <c r="H358" t="s">
        <v>1013</v>
      </c>
      <c r="I358" t="s">
        <v>1631</v>
      </c>
      <c r="J358" t="s">
        <v>1632</v>
      </c>
      <c r="K358" t="s">
        <v>1633</v>
      </c>
      <c r="L358" t="s">
        <v>315</v>
      </c>
      <c r="M358" t="s">
        <v>42</v>
      </c>
      <c r="N358">
        <v>60103</v>
      </c>
      <c r="O358" t="s">
        <v>1634</v>
      </c>
      <c r="P358">
        <v>41.989299597891097</v>
      </c>
      <c r="Q358">
        <v>-88.178126342328099</v>
      </c>
      <c r="R358">
        <v>299</v>
      </c>
      <c r="U358" t="s">
        <v>1630</v>
      </c>
      <c r="V358" t="s">
        <v>1635</v>
      </c>
      <c r="W358" t="s">
        <v>1633</v>
      </c>
      <c r="X358" t="s">
        <v>315</v>
      </c>
      <c r="Y358" t="s">
        <v>42</v>
      </c>
      <c r="Z358" t="s">
        <v>49</v>
      </c>
      <c r="AA358">
        <v>44766</v>
      </c>
      <c r="AB358" t="s">
        <v>1636</v>
      </c>
      <c r="AC358" t="s">
        <v>1637</v>
      </c>
    </row>
    <row r="359" spans="1:29" x14ac:dyDescent="0.2">
      <c r="A359">
        <v>5121</v>
      </c>
      <c r="B359" t="s">
        <v>31</v>
      </c>
      <c r="C359" t="s">
        <v>696</v>
      </c>
      <c r="D359" t="s">
        <v>1630</v>
      </c>
      <c r="E359" t="s">
        <v>34</v>
      </c>
      <c r="F359" t="s">
        <v>4012</v>
      </c>
      <c r="G359" t="s">
        <v>1012</v>
      </c>
      <c r="H359" t="s">
        <v>1013</v>
      </c>
      <c r="I359" t="s">
        <v>1631</v>
      </c>
      <c r="J359" t="s">
        <v>1638</v>
      </c>
      <c r="K359" t="s">
        <v>1639</v>
      </c>
      <c r="L359" t="s">
        <v>1640</v>
      </c>
      <c r="M359" t="s">
        <v>371</v>
      </c>
      <c r="N359">
        <v>25315</v>
      </c>
      <c r="P359">
        <v>25.362178573780799</v>
      </c>
      <c r="Q359">
        <v>-101.02376938723199</v>
      </c>
      <c r="U359" t="s">
        <v>1630</v>
      </c>
      <c r="V359" t="s">
        <v>1635</v>
      </c>
      <c r="W359" t="s">
        <v>1633</v>
      </c>
      <c r="X359" t="s">
        <v>315</v>
      </c>
      <c r="Y359" t="s">
        <v>42</v>
      </c>
      <c r="Z359" t="s">
        <v>49</v>
      </c>
      <c r="AA359">
        <v>44766</v>
      </c>
      <c r="AB359" t="s">
        <v>1635</v>
      </c>
      <c r="AC359" t="s">
        <v>1433</v>
      </c>
    </row>
    <row r="360" spans="1:29" x14ac:dyDescent="0.2">
      <c r="A360">
        <v>5122</v>
      </c>
      <c r="B360" t="s">
        <v>31</v>
      </c>
      <c r="C360" t="s">
        <v>696</v>
      </c>
      <c r="D360" t="s">
        <v>535</v>
      </c>
      <c r="E360" t="s">
        <v>61</v>
      </c>
      <c r="F360" t="s">
        <v>536</v>
      </c>
      <c r="G360" t="s">
        <v>1012</v>
      </c>
      <c r="H360" t="s">
        <v>1013</v>
      </c>
      <c r="I360" t="s">
        <v>537</v>
      </c>
      <c r="J360" t="s">
        <v>538</v>
      </c>
      <c r="K360" t="s">
        <v>539</v>
      </c>
      <c r="L360" t="s">
        <v>48</v>
      </c>
      <c r="M360" t="s">
        <v>42</v>
      </c>
      <c r="N360">
        <v>28655</v>
      </c>
      <c r="O360" t="s">
        <v>540</v>
      </c>
      <c r="P360">
        <v>35.7317910373324</v>
      </c>
      <c r="Q360">
        <v>-81.724254443171006</v>
      </c>
      <c r="R360">
        <v>4</v>
      </c>
      <c r="U360" t="s">
        <v>535</v>
      </c>
      <c r="V360" t="s">
        <v>537</v>
      </c>
      <c r="W360" t="s">
        <v>541</v>
      </c>
      <c r="X360" t="s">
        <v>542</v>
      </c>
      <c r="Y360" t="s">
        <v>543</v>
      </c>
      <c r="Z360" t="s">
        <v>49</v>
      </c>
      <c r="AA360">
        <v>44766</v>
      </c>
      <c r="AB360" t="s">
        <v>1641</v>
      </c>
      <c r="AC360" t="s">
        <v>1642</v>
      </c>
    </row>
    <row r="361" spans="1:29" x14ac:dyDescent="0.2">
      <c r="A361">
        <v>5123</v>
      </c>
      <c r="B361" t="s">
        <v>31</v>
      </c>
      <c r="C361" t="s">
        <v>696</v>
      </c>
      <c r="D361" t="s">
        <v>535</v>
      </c>
      <c r="E361" t="s">
        <v>61</v>
      </c>
      <c r="F361" t="s">
        <v>545</v>
      </c>
      <c r="G361" t="s">
        <v>1012</v>
      </c>
      <c r="H361" t="s">
        <v>1013</v>
      </c>
      <c r="I361" t="s">
        <v>537</v>
      </c>
      <c r="J361" t="s">
        <v>546</v>
      </c>
      <c r="K361" t="s">
        <v>547</v>
      </c>
      <c r="L361" t="s">
        <v>496</v>
      </c>
      <c r="M361" t="s">
        <v>42</v>
      </c>
      <c r="N361">
        <v>19608</v>
      </c>
      <c r="O361" t="s">
        <v>548</v>
      </c>
      <c r="P361">
        <v>40.304335499614503</v>
      </c>
      <c r="Q361">
        <v>-76.046881712878104</v>
      </c>
      <c r="U361" t="s">
        <v>535</v>
      </c>
      <c r="V361" t="s">
        <v>537</v>
      </c>
      <c r="W361" t="s">
        <v>541</v>
      </c>
      <c r="X361" t="s">
        <v>542</v>
      </c>
      <c r="Y361" t="s">
        <v>543</v>
      </c>
      <c r="Z361" t="s">
        <v>49</v>
      </c>
      <c r="AA361">
        <v>44426</v>
      </c>
      <c r="AB361" t="s">
        <v>537</v>
      </c>
      <c r="AC361" t="s">
        <v>1642</v>
      </c>
    </row>
    <row r="362" spans="1:29" x14ac:dyDescent="0.2">
      <c r="A362">
        <v>5124</v>
      </c>
      <c r="B362" t="s">
        <v>31</v>
      </c>
      <c r="C362" t="s">
        <v>696</v>
      </c>
      <c r="D362" t="s">
        <v>535</v>
      </c>
      <c r="E362" t="s">
        <v>61</v>
      </c>
      <c r="F362" t="s">
        <v>550</v>
      </c>
      <c r="G362" t="s">
        <v>1012</v>
      </c>
      <c r="H362" t="s">
        <v>1013</v>
      </c>
      <c r="I362" t="s">
        <v>537</v>
      </c>
      <c r="J362" t="s">
        <v>551</v>
      </c>
      <c r="K362" t="s">
        <v>552</v>
      </c>
      <c r="L362" t="s">
        <v>496</v>
      </c>
      <c r="M362" t="s">
        <v>42</v>
      </c>
      <c r="N362">
        <v>15857</v>
      </c>
      <c r="O362" t="s">
        <v>553</v>
      </c>
      <c r="P362">
        <v>41.431434406432999</v>
      </c>
      <c r="Q362">
        <v>-78.543045646695305</v>
      </c>
      <c r="U362" t="s">
        <v>535</v>
      </c>
      <c r="V362" t="s">
        <v>537</v>
      </c>
      <c r="W362" t="s">
        <v>541</v>
      </c>
      <c r="X362" t="s">
        <v>542</v>
      </c>
      <c r="Y362" t="s">
        <v>543</v>
      </c>
      <c r="Z362" t="s">
        <v>49</v>
      </c>
      <c r="AA362">
        <v>44426</v>
      </c>
      <c r="AB362" t="s">
        <v>537</v>
      </c>
      <c r="AC362" t="s">
        <v>1642</v>
      </c>
    </row>
    <row r="363" spans="1:29" x14ac:dyDescent="0.2">
      <c r="A363">
        <v>5125</v>
      </c>
      <c r="B363" t="s">
        <v>31</v>
      </c>
      <c r="C363" t="s">
        <v>696</v>
      </c>
      <c r="D363" t="s">
        <v>535</v>
      </c>
      <c r="E363" t="s">
        <v>61</v>
      </c>
      <c r="F363" t="s">
        <v>554</v>
      </c>
      <c r="G363" t="s">
        <v>1012</v>
      </c>
      <c r="H363" t="s">
        <v>1013</v>
      </c>
      <c r="I363" t="s">
        <v>537</v>
      </c>
      <c r="J363" t="s">
        <v>555</v>
      </c>
      <c r="K363" t="s">
        <v>556</v>
      </c>
      <c r="L363" t="s">
        <v>394</v>
      </c>
      <c r="M363" t="s">
        <v>42</v>
      </c>
      <c r="N363">
        <v>91355</v>
      </c>
      <c r="O363" t="s">
        <v>557</v>
      </c>
      <c r="P363">
        <v>34.436055757100398</v>
      </c>
      <c r="Q363">
        <v>-118.588908832101</v>
      </c>
      <c r="U363" t="s">
        <v>535</v>
      </c>
      <c r="V363" t="s">
        <v>537</v>
      </c>
      <c r="W363" t="s">
        <v>541</v>
      </c>
      <c r="X363" t="s">
        <v>542</v>
      </c>
      <c r="Y363" t="s">
        <v>543</v>
      </c>
      <c r="Z363" t="s">
        <v>49</v>
      </c>
      <c r="AA363">
        <v>44426</v>
      </c>
      <c r="AB363" t="s">
        <v>537</v>
      </c>
      <c r="AC363" t="s">
        <v>1642</v>
      </c>
    </row>
    <row r="364" spans="1:29" x14ac:dyDescent="0.2">
      <c r="A364">
        <v>5126</v>
      </c>
      <c r="B364" t="s">
        <v>31</v>
      </c>
      <c r="C364" t="s">
        <v>696</v>
      </c>
      <c r="D364" t="s">
        <v>1643</v>
      </c>
      <c r="E364" t="s">
        <v>61</v>
      </c>
      <c r="F364" t="s">
        <v>1643</v>
      </c>
      <c r="G364" t="s">
        <v>1032</v>
      </c>
      <c r="H364" t="s">
        <v>1075</v>
      </c>
      <c r="I364" t="s">
        <v>1644</v>
      </c>
      <c r="J364" t="s">
        <v>1645</v>
      </c>
      <c r="K364" t="s">
        <v>1646</v>
      </c>
      <c r="L364" t="s">
        <v>394</v>
      </c>
      <c r="M364" t="s">
        <v>42</v>
      </c>
      <c r="N364">
        <v>93030</v>
      </c>
      <c r="O364" t="s">
        <v>1647</v>
      </c>
      <c r="P364">
        <v>34.2043541243129</v>
      </c>
      <c r="Q364">
        <v>-119.132623531631</v>
      </c>
      <c r="R364">
        <v>35</v>
      </c>
      <c r="U364" t="s">
        <v>1643</v>
      </c>
      <c r="V364" t="s">
        <v>1644</v>
      </c>
      <c r="W364" t="s">
        <v>1646</v>
      </c>
      <c r="X364" t="s">
        <v>394</v>
      </c>
      <c r="Y364" t="s">
        <v>42</v>
      </c>
      <c r="Z364" t="s">
        <v>49</v>
      </c>
      <c r="AA364">
        <v>44766</v>
      </c>
      <c r="AB364" t="s">
        <v>1648</v>
      </c>
      <c r="AC364" t="s">
        <v>1649</v>
      </c>
    </row>
    <row r="365" spans="1:29" x14ac:dyDescent="0.2">
      <c r="A365">
        <v>5127</v>
      </c>
      <c r="B365" t="s">
        <v>31</v>
      </c>
      <c r="C365" t="s">
        <v>696</v>
      </c>
      <c r="D365" t="s">
        <v>1643</v>
      </c>
      <c r="E365" t="s">
        <v>61</v>
      </c>
      <c r="F365" t="s">
        <v>1643</v>
      </c>
      <c r="G365" t="s">
        <v>1032</v>
      </c>
      <c r="H365" t="s">
        <v>1033</v>
      </c>
      <c r="I365" t="s">
        <v>1644</v>
      </c>
      <c r="J365" t="s">
        <v>1645</v>
      </c>
      <c r="K365" t="s">
        <v>1646</v>
      </c>
      <c r="L365" t="s">
        <v>394</v>
      </c>
      <c r="M365" t="s">
        <v>42</v>
      </c>
      <c r="N365">
        <v>93030</v>
      </c>
      <c r="O365" t="s">
        <v>1647</v>
      </c>
      <c r="P365">
        <v>34.2043541243129</v>
      </c>
      <c r="Q365">
        <v>-119.132623531631</v>
      </c>
      <c r="R365">
        <v>35</v>
      </c>
      <c r="U365" t="s">
        <v>1643</v>
      </c>
      <c r="V365" t="s">
        <v>1644</v>
      </c>
      <c r="W365" t="s">
        <v>1646</v>
      </c>
      <c r="X365" t="s">
        <v>394</v>
      </c>
      <c r="Y365" t="s">
        <v>42</v>
      </c>
      <c r="Z365" t="s">
        <v>49</v>
      </c>
      <c r="AA365">
        <v>44766</v>
      </c>
      <c r="AB365" t="s">
        <v>1648</v>
      </c>
      <c r="AC365" t="s">
        <v>1650</v>
      </c>
    </row>
    <row r="366" spans="1:29" x14ac:dyDescent="0.2">
      <c r="A366">
        <v>5128</v>
      </c>
      <c r="B366" t="s">
        <v>31</v>
      </c>
      <c r="C366" t="s">
        <v>696</v>
      </c>
      <c r="D366" t="s">
        <v>1651</v>
      </c>
      <c r="E366" t="s">
        <v>61</v>
      </c>
      <c r="F366" t="s">
        <v>1651</v>
      </c>
      <c r="G366" t="s">
        <v>1032</v>
      </c>
      <c r="H366" t="s">
        <v>1033</v>
      </c>
      <c r="I366" t="s">
        <v>1652</v>
      </c>
      <c r="J366" t="s">
        <v>1653</v>
      </c>
      <c r="K366" t="s">
        <v>1654</v>
      </c>
      <c r="L366" t="s">
        <v>48</v>
      </c>
      <c r="M366" t="s">
        <v>42</v>
      </c>
      <c r="N366">
        <v>27410</v>
      </c>
      <c r="O366" t="s">
        <v>1655</v>
      </c>
      <c r="P366">
        <v>36.07</v>
      </c>
      <c r="Q366">
        <v>-79.790000000000006</v>
      </c>
      <c r="R366">
        <v>20</v>
      </c>
      <c r="S366">
        <v>1</v>
      </c>
      <c r="T366" t="s">
        <v>714</v>
      </c>
      <c r="U366" t="s">
        <v>1651</v>
      </c>
      <c r="V366" t="s">
        <v>1652</v>
      </c>
      <c r="W366" t="s">
        <v>1654</v>
      </c>
      <c r="X366" t="s">
        <v>48</v>
      </c>
      <c r="Y366" t="s">
        <v>42</v>
      </c>
      <c r="Z366" t="s">
        <v>73</v>
      </c>
      <c r="AA366">
        <v>44774</v>
      </c>
      <c r="AB366" t="s">
        <v>1656</v>
      </c>
      <c r="AC366" t="s">
        <v>1657</v>
      </c>
    </row>
    <row r="367" spans="1:29" x14ac:dyDescent="0.2">
      <c r="A367">
        <v>5129</v>
      </c>
      <c r="B367" t="s">
        <v>31</v>
      </c>
      <c r="C367" t="s">
        <v>696</v>
      </c>
      <c r="D367" t="s">
        <v>1658</v>
      </c>
      <c r="E367" t="s">
        <v>61</v>
      </c>
      <c r="F367" t="s">
        <v>1658</v>
      </c>
      <c r="G367" t="s">
        <v>1032</v>
      </c>
      <c r="H367" t="s">
        <v>1033</v>
      </c>
      <c r="I367" t="s">
        <v>1659</v>
      </c>
      <c r="J367" t="s">
        <v>1660</v>
      </c>
      <c r="K367" t="s">
        <v>1661</v>
      </c>
      <c r="L367" t="s">
        <v>394</v>
      </c>
      <c r="M367" t="s">
        <v>42</v>
      </c>
      <c r="N367">
        <v>94550</v>
      </c>
      <c r="O367" t="s">
        <v>1662</v>
      </c>
      <c r="P367">
        <v>37.68</v>
      </c>
      <c r="Q367">
        <v>-121.76</v>
      </c>
      <c r="R367">
        <v>50</v>
      </c>
      <c r="S367">
        <v>1</v>
      </c>
      <c r="T367" t="s">
        <v>714</v>
      </c>
      <c r="U367" t="s">
        <v>1658</v>
      </c>
      <c r="V367" t="s">
        <v>1659</v>
      </c>
      <c r="W367" t="s">
        <v>1661</v>
      </c>
      <c r="X367" t="s">
        <v>394</v>
      </c>
      <c r="Y367" t="s">
        <v>42</v>
      </c>
      <c r="Z367" t="s">
        <v>73</v>
      </c>
      <c r="AA367">
        <v>44774</v>
      </c>
      <c r="AB367" t="s">
        <v>1663</v>
      </c>
      <c r="AC367" t="s">
        <v>703</v>
      </c>
    </row>
    <row r="368" spans="1:29" x14ac:dyDescent="0.2">
      <c r="A368">
        <v>5130</v>
      </c>
      <c r="B368" t="s">
        <v>113</v>
      </c>
      <c r="C368" t="s">
        <v>696</v>
      </c>
      <c r="D368" t="s">
        <v>924</v>
      </c>
      <c r="E368" t="s">
        <v>61</v>
      </c>
      <c r="F368" t="s">
        <v>925</v>
      </c>
      <c r="G368" t="s">
        <v>1032</v>
      </c>
      <c r="H368" t="s">
        <v>1033</v>
      </c>
      <c r="I368" t="s">
        <v>926</v>
      </c>
      <c r="J368" t="s">
        <v>927</v>
      </c>
      <c r="K368" t="s">
        <v>504</v>
      </c>
      <c r="L368" t="s">
        <v>394</v>
      </c>
      <c r="M368" t="s">
        <v>42</v>
      </c>
      <c r="N368">
        <v>90067</v>
      </c>
      <c r="O368" t="s">
        <v>117</v>
      </c>
      <c r="P368">
        <v>34.059593517784897</v>
      </c>
      <c r="Q368">
        <v>-118.41392254509501</v>
      </c>
      <c r="R368">
        <v>2500</v>
      </c>
      <c r="S368">
        <v>54</v>
      </c>
      <c r="T368" t="s">
        <v>658</v>
      </c>
      <c r="U368" t="s">
        <v>924</v>
      </c>
      <c r="V368" t="s">
        <v>926</v>
      </c>
      <c r="W368" t="s">
        <v>504</v>
      </c>
      <c r="X368" t="s">
        <v>504</v>
      </c>
      <c r="Y368" t="s">
        <v>42</v>
      </c>
      <c r="Z368" t="s">
        <v>49</v>
      </c>
      <c r="AA368">
        <v>44781</v>
      </c>
      <c r="AB368" t="s">
        <v>928</v>
      </c>
      <c r="AC368" t="s">
        <v>929</v>
      </c>
    </row>
    <row r="369" spans="1:29" x14ac:dyDescent="0.2">
      <c r="A369">
        <v>5131</v>
      </c>
      <c r="B369" t="s">
        <v>113</v>
      </c>
      <c r="C369" t="s">
        <v>696</v>
      </c>
      <c r="D369" t="s">
        <v>930</v>
      </c>
      <c r="E369" t="s">
        <v>34</v>
      </c>
      <c r="F369" t="s">
        <v>931</v>
      </c>
      <c r="G369" t="s">
        <v>1032</v>
      </c>
      <c r="H369" t="s">
        <v>1033</v>
      </c>
      <c r="I369" t="s">
        <v>932</v>
      </c>
      <c r="J369" t="s">
        <v>117</v>
      </c>
      <c r="K369" t="s">
        <v>933</v>
      </c>
      <c r="L369" t="s">
        <v>130</v>
      </c>
      <c r="M369" t="s">
        <v>66</v>
      </c>
      <c r="N369" t="s">
        <v>934</v>
      </c>
      <c r="P369">
        <v>42.296901815874001</v>
      </c>
      <c r="Q369">
        <v>-82.985760473662907</v>
      </c>
      <c r="R369">
        <v>2400</v>
      </c>
      <c r="S369">
        <v>45</v>
      </c>
      <c r="T369" t="s">
        <v>658</v>
      </c>
      <c r="U369" t="s">
        <v>930</v>
      </c>
      <c r="V369" t="s">
        <v>1664</v>
      </c>
      <c r="W369" t="s">
        <v>936</v>
      </c>
      <c r="X369" t="s">
        <v>937</v>
      </c>
      <c r="Y369" t="s">
        <v>938</v>
      </c>
      <c r="Z369" t="s">
        <v>49</v>
      </c>
      <c r="AA369">
        <v>45096</v>
      </c>
      <c r="AB369" t="s">
        <v>4972</v>
      </c>
      <c r="AC369" t="s">
        <v>4971</v>
      </c>
    </row>
    <row r="370" spans="1:29" x14ac:dyDescent="0.2">
      <c r="A370">
        <v>5132</v>
      </c>
      <c r="B370" t="s">
        <v>113</v>
      </c>
      <c r="C370" t="s">
        <v>696</v>
      </c>
      <c r="D370" t="s">
        <v>939</v>
      </c>
      <c r="E370" t="s">
        <v>34</v>
      </c>
      <c r="F370" t="s">
        <v>940</v>
      </c>
      <c r="G370" t="s">
        <v>1032</v>
      </c>
      <c r="H370" t="s">
        <v>1057</v>
      </c>
      <c r="I370" t="s">
        <v>941</v>
      </c>
      <c r="J370" t="s">
        <v>117</v>
      </c>
      <c r="K370" t="s">
        <v>942</v>
      </c>
      <c r="L370" t="s">
        <v>628</v>
      </c>
      <c r="M370" t="s">
        <v>42</v>
      </c>
      <c r="N370" t="s">
        <v>117</v>
      </c>
      <c r="O370" t="s">
        <v>117</v>
      </c>
      <c r="P370">
        <v>40.495539904811999</v>
      </c>
      <c r="Q370">
        <v>-86.131014737889004</v>
      </c>
      <c r="R370">
        <v>1400</v>
      </c>
      <c r="S370">
        <v>23</v>
      </c>
      <c r="T370" t="s">
        <v>658</v>
      </c>
      <c r="U370" t="s">
        <v>930</v>
      </c>
      <c r="V370" t="s">
        <v>943</v>
      </c>
      <c r="W370" t="s">
        <v>944</v>
      </c>
      <c r="X370" t="s">
        <v>937</v>
      </c>
      <c r="Y370" t="s">
        <v>938</v>
      </c>
      <c r="Z370" t="s">
        <v>49</v>
      </c>
      <c r="AA370">
        <v>44781</v>
      </c>
      <c r="AB370" t="s">
        <v>945</v>
      </c>
      <c r="AC370" t="s">
        <v>946</v>
      </c>
    </row>
    <row r="371" spans="1:29" x14ac:dyDescent="0.2">
      <c r="A371">
        <v>5133</v>
      </c>
      <c r="B371" t="s">
        <v>31</v>
      </c>
      <c r="C371" t="s">
        <v>696</v>
      </c>
      <c r="D371" t="s">
        <v>4076</v>
      </c>
      <c r="E371" t="s">
        <v>34</v>
      </c>
      <c r="F371" t="s">
        <v>4077</v>
      </c>
      <c r="G371" t="s">
        <v>1032</v>
      </c>
      <c r="H371" t="s">
        <v>1033</v>
      </c>
      <c r="I371" t="s">
        <v>4078</v>
      </c>
      <c r="J371" t="s">
        <v>4079</v>
      </c>
      <c r="K371" t="s">
        <v>4080</v>
      </c>
      <c r="L371" t="s">
        <v>130</v>
      </c>
      <c r="M371" t="s">
        <v>66</v>
      </c>
      <c r="N371" t="s">
        <v>4081</v>
      </c>
      <c r="O371" t="s">
        <v>4082</v>
      </c>
      <c r="P371">
        <v>45.325596926363403</v>
      </c>
      <c r="Q371">
        <v>-75.836900830691306</v>
      </c>
      <c r="U371" t="s">
        <v>4083</v>
      </c>
      <c r="V371" t="s">
        <v>4078</v>
      </c>
      <c r="W371" t="s">
        <v>4084</v>
      </c>
      <c r="X371" t="s">
        <v>918</v>
      </c>
      <c r="Y371" t="s">
        <v>42</v>
      </c>
      <c r="Z371" t="s">
        <v>49</v>
      </c>
      <c r="AA371">
        <v>44801</v>
      </c>
      <c r="AB371" t="s">
        <v>4085</v>
      </c>
      <c r="AC371" t="s">
        <v>4086</v>
      </c>
    </row>
    <row r="372" spans="1:29" x14ac:dyDescent="0.2">
      <c r="A372">
        <v>5134</v>
      </c>
      <c r="B372" t="s">
        <v>31</v>
      </c>
      <c r="C372" t="s">
        <v>696</v>
      </c>
      <c r="D372" t="s">
        <v>1665</v>
      </c>
      <c r="E372" t="s">
        <v>34</v>
      </c>
      <c r="F372" t="s">
        <v>1666</v>
      </c>
      <c r="G372" t="s">
        <v>1012</v>
      </c>
      <c r="H372" t="s">
        <v>1092</v>
      </c>
      <c r="I372" t="s">
        <v>1667</v>
      </c>
      <c r="J372" t="s">
        <v>1668</v>
      </c>
      <c r="K372" t="s">
        <v>1669</v>
      </c>
      <c r="L372" t="s">
        <v>582</v>
      </c>
      <c r="M372" t="s">
        <v>371</v>
      </c>
      <c r="N372">
        <v>85340</v>
      </c>
      <c r="O372" t="s">
        <v>1670</v>
      </c>
      <c r="P372">
        <v>27.9457475363449</v>
      </c>
      <c r="Q372">
        <v>-110.81219400000001</v>
      </c>
      <c r="U372" t="s">
        <v>1665</v>
      </c>
      <c r="V372" t="s">
        <v>1671</v>
      </c>
      <c r="W372" t="s">
        <v>1672</v>
      </c>
      <c r="X372" t="s">
        <v>496</v>
      </c>
      <c r="Y372" t="s">
        <v>42</v>
      </c>
      <c r="Z372" t="s">
        <v>49</v>
      </c>
      <c r="AA372">
        <v>44430</v>
      </c>
      <c r="AB372" t="s">
        <v>1673</v>
      </c>
      <c r="AC372" t="s">
        <v>1674</v>
      </c>
    </row>
    <row r="373" spans="1:29" x14ac:dyDescent="0.2">
      <c r="A373">
        <v>5135</v>
      </c>
      <c r="B373" t="s">
        <v>31</v>
      </c>
      <c r="C373" t="s">
        <v>696</v>
      </c>
      <c r="D373" t="s">
        <v>1665</v>
      </c>
      <c r="E373" t="s">
        <v>34</v>
      </c>
      <c r="F373" t="s">
        <v>1675</v>
      </c>
      <c r="G373" t="s">
        <v>1012</v>
      </c>
      <c r="H373" t="s">
        <v>1092</v>
      </c>
      <c r="I373" t="s">
        <v>1667</v>
      </c>
      <c r="J373" t="s">
        <v>1676</v>
      </c>
      <c r="K373" t="s">
        <v>1677</v>
      </c>
      <c r="L373" t="s">
        <v>582</v>
      </c>
      <c r="M373" t="s">
        <v>371</v>
      </c>
      <c r="N373">
        <v>83118</v>
      </c>
      <c r="O373" t="s">
        <v>1678</v>
      </c>
      <c r="P373">
        <v>29.188919279666401</v>
      </c>
      <c r="Q373">
        <v>-111.007330631701</v>
      </c>
      <c r="U373" t="s">
        <v>1665</v>
      </c>
      <c r="V373" t="s">
        <v>1671</v>
      </c>
      <c r="W373" t="s">
        <v>1672</v>
      </c>
      <c r="X373" t="s">
        <v>496</v>
      </c>
      <c r="Y373" t="s">
        <v>42</v>
      </c>
      <c r="Z373" t="s">
        <v>49</v>
      </c>
      <c r="AA373">
        <v>44430</v>
      </c>
      <c r="AB373" t="s">
        <v>1673</v>
      </c>
      <c r="AC373" t="s">
        <v>1674</v>
      </c>
    </row>
    <row r="374" spans="1:29" x14ac:dyDescent="0.2">
      <c r="A374">
        <v>5136</v>
      </c>
      <c r="B374" t="s">
        <v>31</v>
      </c>
      <c r="C374" t="s">
        <v>696</v>
      </c>
      <c r="D374" t="s">
        <v>1665</v>
      </c>
      <c r="E374" t="s">
        <v>34</v>
      </c>
      <c r="F374" t="s">
        <v>1679</v>
      </c>
      <c r="G374" t="s">
        <v>1012</v>
      </c>
      <c r="H374" t="s">
        <v>1092</v>
      </c>
      <c r="I374" t="s">
        <v>1667</v>
      </c>
      <c r="J374" t="s">
        <v>1680</v>
      </c>
      <c r="K374" t="s">
        <v>1654</v>
      </c>
      <c r="L374" t="s">
        <v>48</v>
      </c>
      <c r="M374" t="s">
        <v>42</v>
      </c>
      <c r="N374">
        <v>27409</v>
      </c>
      <c r="O374" t="s">
        <v>1681</v>
      </c>
      <c r="P374">
        <v>36.077802478806703</v>
      </c>
      <c r="Q374">
        <v>-79.9735268616718</v>
      </c>
      <c r="U374" t="s">
        <v>1665</v>
      </c>
      <c r="V374" t="s">
        <v>1671</v>
      </c>
      <c r="W374" t="s">
        <v>1672</v>
      </c>
      <c r="X374" t="s">
        <v>496</v>
      </c>
      <c r="Y374" t="s">
        <v>42</v>
      </c>
      <c r="Z374" t="s">
        <v>49</v>
      </c>
      <c r="AA374">
        <v>44430</v>
      </c>
      <c r="AB374" t="s">
        <v>1673</v>
      </c>
      <c r="AC374" t="s">
        <v>1674</v>
      </c>
    </row>
    <row r="375" spans="1:29" x14ac:dyDescent="0.2">
      <c r="A375">
        <v>5137</v>
      </c>
      <c r="B375" t="s">
        <v>31</v>
      </c>
      <c r="C375" t="s">
        <v>696</v>
      </c>
      <c r="D375" t="s">
        <v>1682</v>
      </c>
      <c r="E375" t="s">
        <v>61</v>
      </c>
      <c r="F375" t="s">
        <v>1682</v>
      </c>
      <c r="G375" t="s">
        <v>1032</v>
      </c>
      <c r="H375" t="s">
        <v>1033</v>
      </c>
      <c r="I375" t="s">
        <v>1683</v>
      </c>
      <c r="J375" t="s">
        <v>1684</v>
      </c>
      <c r="K375" t="s">
        <v>964</v>
      </c>
      <c r="L375" t="s">
        <v>394</v>
      </c>
      <c r="M375" t="s">
        <v>42</v>
      </c>
      <c r="N375">
        <v>94539</v>
      </c>
      <c r="O375" t="s">
        <v>1685</v>
      </c>
      <c r="P375">
        <v>37.464952295042799</v>
      </c>
      <c r="Q375">
        <v>-121.918059545037</v>
      </c>
      <c r="R375">
        <v>75</v>
      </c>
      <c r="U375" t="s">
        <v>1682</v>
      </c>
      <c r="V375" t="s">
        <v>1683</v>
      </c>
      <c r="W375" t="s">
        <v>964</v>
      </c>
      <c r="X375" t="s">
        <v>394</v>
      </c>
      <c r="Y375" t="s">
        <v>42</v>
      </c>
      <c r="Z375" t="s">
        <v>49</v>
      </c>
      <c r="AA375">
        <v>44766</v>
      </c>
      <c r="AB375" t="s">
        <v>1686</v>
      </c>
      <c r="AC375" t="s">
        <v>1687</v>
      </c>
    </row>
    <row r="376" spans="1:29" x14ac:dyDescent="0.2">
      <c r="A376">
        <v>5138</v>
      </c>
      <c r="B376" t="s">
        <v>113</v>
      </c>
      <c r="C376" t="s">
        <v>696</v>
      </c>
      <c r="D376" t="s">
        <v>958</v>
      </c>
      <c r="E376" t="s">
        <v>61</v>
      </c>
      <c r="F376" t="s">
        <v>953</v>
      </c>
      <c r="G376" t="s">
        <v>1032</v>
      </c>
      <c r="H376" t="s">
        <v>1033</v>
      </c>
      <c r="I376" t="s">
        <v>954</v>
      </c>
      <c r="J376" t="s">
        <v>955</v>
      </c>
      <c r="K376" t="s">
        <v>956</v>
      </c>
      <c r="L376" t="s">
        <v>741</v>
      </c>
      <c r="M376" t="s">
        <v>42</v>
      </c>
      <c r="N376">
        <v>78725</v>
      </c>
      <c r="O376" t="s">
        <v>957</v>
      </c>
      <c r="P376">
        <v>30.23</v>
      </c>
      <c r="Q376">
        <v>-97.61</v>
      </c>
      <c r="S376">
        <v>100</v>
      </c>
      <c r="T376" t="s">
        <v>714</v>
      </c>
      <c r="U376" t="s">
        <v>958</v>
      </c>
      <c r="V376" t="s">
        <v>959</v>
      </c>
      <c r="W376" t="s">
        <v>956</v>
      </c>
      <c r="X376" t="s">
        <v>741</v>
      </c>
      <c r="Y376" t="s">
        <v>42</v>
      </c>
      <c r="Z376" t="s">
        <v>73</v>
      </c>
      <c r="AA376">
        <v>44777</v>
      </c>
      <c r="AB376" t="s">
        <v>960</v>
      </c>
      <c r="AC376" t="s">
        <v>703</v>
      </c>
    </row>
    <row r="377" spans="1:29" x14ac:dyDescent="0.2">
      <c r="A377">
        <v>5139</v>
      </c>
      <c r="B377" t="s">
        <v>31</v>
      </c>
      <c r="C377" t="s">
        <v>696</v>
      </c>
      <c r="D377" t="s">
        <v>952</v>
      </c>
      <c r="E377" t="s">
        <v>61</v>
      </c>
      <c r="F377" t="s">
        <v>1688</v>
      </c>
      <c r="G377" t="s">
        <v>1032</v>
      </c>
      <c r="H377" t="s">
        <v>1033</v>
      </c>
      <c r="I377" t="s">
        <v>959</v>
      </c>
      <c r="J377" t="s">
        <v>969</v>
      </c>
      <c r="K377" t="s">
        <v>970</v>
      </c>
      <c r="L377" t="s">
        <v>41</v>
      </c>
      <c r="M377" t="s">
        <v>42</v>
      </c>
      <c r="N377">
        <v>89434</v>
      </c>
      <c r="O377" t="s">
        <v>1689</v>
      </c>
      <c r="P377">
        <v>39.537645995166699</v>
      </c>
      <c r="Q377">
        <v>-119.438986058471</v>
      </c>
      <c r="R377">
        <v>7000</v>
      </c>
      <c r="S377">
        <v>20</v>
      </c>
      <c r="T377" t="s">
        <v>1470</v>
      </c>
      <c r="U377" t="s">
        <v>1690</v>
      </c>
      <c r="V377" t="s">
        <v>959</v>
      </c>
      <c r="W377" t="s">
        <v>956</v>
      </c>
      <c r="X377" t="s">
        <v>741</v>
      </c>
      <c r="Y377" t="s">
        <v>42</v>
      </c>
      <c r="Z377" t="s">
        <v>49</v>
      </c>
      <c r="AA377">
        <v>45096</v>
      </c>
      <c r="AB377" t="s">
        <v>1691</v>
      </c>
      <c r="AC377" t="s">
        <v>1692</v>
      </c>
    </row>
    <row r="378" spans="1:29" x14ac:dyDescent="0.2">
      <c r="A378">
        <v>5140</v>
      </c>
      <c r="B378" t="s">
        <v>31</v>
      </c>
      <c r="C378" t="s">
        <v>696</v>
      </c>
      <c r="D378" t="s">
        <v>952</v>
      </c>
      <c r="E378" t="s">
        <v>61</v>
      </c>
      <c r="F378" t="s">
        <v>1688</v>
      </c>
      <c r="G378" t="s">
        <v>1032</v>
      </c>
      <c r="H378" t="s">
        <v>1075</v>
      </c>
      <c r="I378" t="s">
        <v>959</v>
      </c>
      <c r="J378" t="s">
        <v>969</v>
      </c>
      <c r="K378" t="s">
        <v>970</v>
      </c>
      <c r="L378" t="s">
        <v>41</v>
      </c>
      <c r="M378" t="s">
        <v>42</v>
      </c>
      <c r="N378">
        <v>89434</v>
      </c>
      <c r="O378" t="s">
        <v>1689</v>
      </c>
      <c r="P378">
        <v>39.537645995166699</v>
      </c>
      <c r="Q378">
        <v>-119.438986058471</v>
      </c>
      <c r="R378">
        <v>7000</v>
      </c>
      <c r="S378">
        <v>20</v>
      </c>
      <c r="T378" t="s">
        <v>1470</v>
      </c>
      <c r="U378" t="s">
        <v>1690</v>
      </c>
      <c r="V378" t="s">
        <v>959</v>
      </c>
      <c r="W378" t="s">
        <v>956</v>
      </c>
      <c r="X378" t="s">
        <v>741</v>
      </c>
      <c r="Y378" t="s">
        <v>42</v>
      </c>
      <c r="Z378" t="s">
        <v>49</v>
      </c>
      <c r="AA378">
        <v>45096</v>
      </c>
      <c r="AB378" t="s">
        <v>1691</v>
      </c>
      <c r="AC378" t="s">
        <v>1692</v>
      </c>
    </row>
    <row r="379" spans="1:29" x14ac:dyDescent="0.2">
      <c r="A379">
        <v>5141</v>
      </c>
      <c r="B379" t="s">
        <v>31</v>
      </c>
      <c r="C379" t="s">
        <v>696</v>
      </c>
      <c r="D379" t="s">
        <v>1693</v>
      </c>
      <c r="E379" t="s">
        <v>61</v>
      </c>
      <c r="F379" t="s">
        <v>1694</v>
      </c>
      <c r="G379" t="s">
        <v>1032</v>
      </c>
      <c r="H379" t="s">
        <v>1033</v>
      </c>
      <c r="I379" t="s">
        <v>1695</v>
      </c>
      <c r="J379" t="s">
        <v>1696</v>
      </c>
      <c r="K379" t="s">
        <v>1697</v>
      </c>
      <c r="L379" t="s">
        <v>900</v>
      </c>
      <c r="M379" t="s">
        <v>42</v>
      </c>
      <c r="N379">
        <v>32771</v>
      </c>
      <c r="O379" t="s">
        <v>1698</v>
      </c>
      <c r="P379">
        <v>28.809553698485601</v>
      </c>
      <c r="Q379">
        <v>-81.317012245256393</v>
      </c>
      <c r="R379">
        <v>30</v>
      </c>
      <c r="U379" t="s">
        <v>1694</v>
      </c>
      <c r="V379" t="s">
        <v>1695</v>
      </c>
      <c r="W379" t="s">
        <v>1697</v>
      </c>
      <c r="X379" t="s">
        <v>900</v>
      </c>
      <c r="Y379" t="s">
        <v>42</v>
      </c>
      <c r="Z379" t="s">
        <v>49</v>
      </c>
      <c r="AA379">
        <v>44766</v>
      </c>
      <c r="AB379" t="s">
        <v>1194</v>
      </c>
      <c r="AC379" t="s">
        <v>1699</v>
      </c>
    </row>
    <row r="380" spans="1:29" x14ac:dyDescent="0.2">
      <c r="A380">
        <v>5142</v>
      </c>
      <c r="B380" t="s">
        <v>31</v>
      </c>
      <c r="C380" t="s">
        <v>696</v>
      </c>
      <c r="D380" t="s">
        <v>1700</v>
      </c>
      <c r="E380" t="s">
        <v>61</v>
      </c>
      <c r="F380" t="s">
        <v>1700</v>
      </c>
      <c r="G380" t="s">
        <v>1032</v>
      </c>
      <c r="H380" t="s">
        <v>1033</v>
      </c>
      <c r="I380" t="s">
        <v>1701</v>
      </c>
      <c r="J380" t="s">
        <v>1702</v>
      </c>
      <c r="K380" t="s">
        <v>1136</v>
      </c>
      <c r="L380" t="s">
        <v>394</v>
      </c>
      <c r="M380" t="s">
        <v>42</v>
      </c>
      <c r="N380">
        <v>90670</v>
      </c>
      <c r="O380" t="s">
        <v>1703</v>
      </c>
      <c r="P380">
        <v>33.94</v>
      </c>
      <c r="Q380">
        <v>-118.07</v>
      </c>
      <c r="R380">
        <v>1000</v>
      </c>
      <c r="S380">
        <v>25.6</v>
      </c>
      <c r="T380" t="s">
        <v>1706</v>
      </c>
      <c r="U380" t="s">
        <v>1700</v>
      </c>
      <c r="V380" t="s">
        <v>1701</v>
      </c>
      <c r="W380" t="s">
        <v>1136</v>
      </c>
      <c r="X380" t="s">
        <v>394</v>
      </c>
      <c r="Y380" t="s">
        <v>42</v>
      </c>
      <c r="Z380" t="s">
        <v>73</v>
      </c>
      <c r="AA380">
        <v>44774</v>
      </c>
      <c r="AB380" t="s">
        <v>1704</v>
      </c>
      <c r="AC380" t="s">
        <v>1705</v>
      </c>
    </row>
    <row r="381" spans="1:29" x14ac:dyDescent="0.2">
      <c r="A381">
        <v>5143</v>
      </c>
      <c r="B381" t="s">
        <v>31</v>
      </c>
      <c r="C381" t="s">
        <v>696</v>
      </c>
      <c r="D381" t="s">
        <v>1707</v>
      </c>
      <c r="E381" t="s">
        <v>61</v>
      </c>
      <c r="F381" t="s">
        <v>1707</v>
      </c>
      <c r="G381" t="s">
        <v>1032</v>
      </c>
      <c r="H381" t="s">
        <v>1033</v>
      </c>
      <c r="I381" t="s">
        <v>1708</v>
      </c>
      <c r="J381" t="s">
        <v>1709</v>
      </c>
      <c r="K381" t="s">
        <v>91</v>
      </c>
      <c r="L381" t="s">
        <v>25</v>
      </c>
      <c r="M381" t="s">
        <v>66</v>
      </c>
      <c r="N381" t="s">
        <v>1710</v>
      </c>
      <c r="O381" t="s">
        <v>1711</v>
      </c>
      <c r="P381">
        <v>46.802972955208297</v>
      </c>
      <c r="Q381">
        <v>-71.251161519520394</v>
      </c>
      <c r="U381" t="s">
        <v>1712</v>
      </c>
      <c r="V381" t="s">
        <v>1708</v>
      </c>
      <c r="W381" t="s">
        <v>91</v>
      </c>
      <c r="X381" t="s">
        <v>25</v>
      </c>
      <c r="Y381" t="s">
        <v>66</v>
      </c>
      <c r="Z381" t="s">
        <v>1019</v>
      </c>
      <c r="AA381">
        <v>44420</v>
      </c>
      <c r="AB381" t="s">
        <v>1713</v>
      </c>
      <c r="AC381" t="s">
        <v>1714</v>
      </c>
    </row>
    <row r="382" spans="1:29" x14ac:dyDescent="0.2">
      <c r="A382">
        <v>5144</v>
      </c>
      <c r="B382" t="s">
        <v>31</v>
      </c>
      <c r="C382" t="s">
        <v>696</v>
      </c>
      <c r="D382" t="s">
        <v>1715</v>
      </c>
      <c r="E382" t="s">
        <v>61</v>
      </c>
      <c r="F382" t="s">
        <v>1715</v>
      </c>
      <c r="G382" t="s">
        <v>1012</v>
      </c>
      <c r="H382" t="s">
        <v>1435</v>
      </c>
      <c r="I382" t="s">
        <v>1716</v>
      </c>
      <c r="J382" t="s">
        <v>1717</v>
      </c>
      <c r="K382" t="s">
        <v>1718</v>
      </c>
      <c r="L382" t="s">
        <v>394</v>
      </c>
      <c r="M382" t="s">
        <v>42</v>
      </c>
      <c r="N382">
        <v>92688</v>
      </c>
      <c r="O382" t="s">
        <v>1719</v>
      </c>
      <c r="P382">
        <v>33.637099394388102</v>
      </c>
      <c r="Q382">
        <v>-117.602319545141</v>
      </c>
      <c r="R382">
        <v>75</v>
      </c>
      <c r="U382" t="s">
        <v>1720</v>
      </c>
      <c r="V382" t="s">
        <v>1721</v>
      </c>
      <c r="W382" t="s">
        <v>1718</v>
      </c>
      <c r="X382" t="s">
        <v>394</v>
      </c>
      <c r="Y382" t="s">
        <v>42</v>
      </c>
      <c r="Z382" t="s">
        <v>49</v>
      </c>
      <c r="AA382">
        <v>44766</v>
      </c>
      <c r="AB382" t="s">
        <v>1194</v>
      </c>
      <c r="AC382" t="s">
        <v>1722</v>
      </c>
    </row>
    <row r="383" spans="1:29" x14ac:dyDescent="0.2">
      <c r="A383">
        <v>5145</v>
      </c>
      <c r="B383" t="s">
        <v>31</v>
      </c>
      <c r="C383" t="s">
        <v>696</v>
      </c>
      <c r="D383" t="s">
        <v>1723</v>
      </c>
      <c r="E383" t="s">
        <v>61</v>
      </c>
      <c r="F383" t="s">
        <v>1723</v>
      </c>
      <c r="G383" t="s">
        <v>1032</v>
      </c>
      <c r="H383" t="s">
        <v>1033</v>
      </c>
      <c r="I383" t="s">
        <v>1724</v>
      </c>
      <c r="J383" t="s">
        <v>1725</v>
      </c>
      <c r="K383" t="s">
        <v>1726</v>
      </c>
      <c r="L383" t="s">
        <v>496</v>
      </c>
      <c r="M383" t="s">
        <v>42</v>
      </c>
      <c r="N383">
        <v>15212</v>
      </c>
      <c r="O383" t="s">
        <v>1727</v>
      </c>
      <c r="P383">
        <v>40.448261170753</v>
      </c>
      <c r="Q383">
        <v>-80.003139601883902</v>
      </c>
      <c r="R383">
        <v>300</v>
      </c>
      <c r="U383" t="s">
        <v>1723</v>
      </c>
      <c r="V383" t="s">
        <v>1724</v>
      </c>
      <c r="W383" t="s">
        <v>1726</v>
      </c>
      <c r="X383" t="s">
        <v>496</v>
      </c>
      <c r="Y383" t="s">
        <v>42</v>
      </c>
      <c r="Z383" t="s">
        <v>1019</v>
      </c>
      <c r="AA383">
        <v>44420</v>
      </c>
      <c r="AB383" t="s">
        <v>1728</v>
      </c>
      <c r="AC383" t="s">
        <v>1729</v>
      </c>
    </row>
    <row r="384" spans="1:29" x14ac:dyDescent="0.2">
      <c r="A384">
        <v>5146</v>
      </c>
      <c r="B384" t="s">
        <v>31</v>
      </c>
      <c r="C384" t="s">
        <v>696</v>
      </c>
      <c r="D384" t="s">
        <v>989</v>
      </c>
      <c r="E384" t="s">
        <v>61</v>
      </c>
      <c r="F384" t="s">
        <v>990</v>
      </c>
      <c r="G384" t="s">
        <v>1012</v>
      </c>
      <c r="H384" t="s">
        <v>1435</v>
      </c>
      <c r="I384" t="s">
        <v>991</v>
      </c>
      <c r="J384" t="s">
        <v>1730</v>
      </c>
      <c r="K384" t="s">
        <v>993</v>
      </c>
      <c r="L384" t="s">
        <v>127</v>
      </c>
      <c r="M384" t="s">
        <v>42</v>
      </c>
      <c r="N384">
        <v>48640</v>
      </c>
      <c r="O384" t="s">
        <v>994</v>
      </c>
      <c r="P384">
        <v>43.605437468755703</v>
      </c>
      <c r="Q384">
        <v>-84.207996060187597</v>
      </c>
      <c r="R384">
        <v>265</v>
      </c>
      <c r="S384">
        <v>600</v>
      </c>
      <c r="T384" t="s">
        <v>734</v>
      </c>
      <c r="U384" t="s">
        <v>1731</v>
      </c>
      <c r="V384" t="s">
        <v>991</v>
      </c>
      <c r="W384" t="s">
        <v>993</v>
      </c>
      <c r="X384" t="s">
        <v>127</v>
      </c>
      <c r="Y384" t="s">
        <v>42</v>
      </c>
      <c r="Z384" t="s">
        <v>49</v>
      </c>
      <c r="AA384">
        <v>44780</v>
      </c>
      <c r="AB384" t="s">
        <v>1732</v>
      </c>
      <c r="AC384" t="s">
        <v>1435</v>
      </c>
    </row>
    <row r="385" spans="1:29" x14ac:dyDescent="0.2">
      <c r="A385">
        <v>5147</v>
      </c>
      <c r="B385" t="s">
        <v>31</v>
      </c>
      <c r="C385" t="s">
        <v>696</v>
      </c>
      <c r="D385" t="s">
        <v>989</v>
      </c>
      <c r="E385" t="s">
        <v>61</v>
      </c>
      <c r="F385" t="s">
        <v>990</v>
      </c>
      <c r="G385" t="s">
        <v>1012</v>
      </c>
      <c r="H385" t="s">
        <v>1733</v>
      </c>
      <c r="I385" t="s">
        <v>991</v>
      </c>
      <c r="J385" t="s">
        <v>1730</v>
      </c>
      <c r="K385" t="s">
        <v>993</v>
      </c>
      <c r="L385" t="s">
        <v>127</v>
      </c>
      <c r="M385" t="s">
        <v>42</v>
      </c>
      <c r="N385">
        <v>48640</v>
      </c>
      <c r="O385" t="s">
        <v>994</v>
      </c>
      <c r="P385">
        <v>43.605437468755703</v>
      </c>
      <c r="Q385">
        <v>-84.207996060187597</v>
      </c>
      <c r="R385">
        <v>265</v>
      </c>
      <c r="S385">
        <v>600</v>
      </c>
      <c r="T385" t="s">
        <v>734</v>
      </c>
      <c r="U385" t="s">
        <v>1731</v>
      </c>
      <c r="V385" t="s">
        <v>991</v>
      </c>
      <c r="W385" t="s">
        <v>993</v>
      </c>
      <c r="X385" t="s">
        <v>127</v>
      </c>
      <c r="Y385" t="s">
        <v>42</v>
      </c>
      <c r="Z385" t="s">
        <v>49</v>
      </c>
      <c r="AA385">
        <v>44780</v>
      </c>
      <c r="AB385" t="s">
        <v>1732</v>
      </c>
      <c r="AC385" t="s">
        <v>1734</v>
      </c>
    </row>
    <row r="386" spans="1:29" x14ac:dyDescent="0.2">
      <c r="A386">
        <v>5148</v>
      </c>
      <c r="B386" t="s">
        <v>31</v>
      </c>
      <c r="C386" t="s">
        <v>696</v>
      </c>
      <c r="D386" t="s">
        <v>989</v>
      </c>
      <c r="E386" t="s">
        <v>61</v>
      </c>
      <c r="F386" t="s">
        <v>990</v>
      </c>
      <c r="G386" t="s">
        <v>1032</v>
      </c>
      <c r="H386" t="s">
        <v>1057</v>
      </c>
      <c r="I386" t="s">
        <v>991</v>
      </c>
      <c r="J386" t="s">
        <v>992</v>
      </c>
      <c r="K386" t="s">
        <v>993</v>
      </c>
      <c r="L386" t="s">
        <v>127</v>
      </c>
      <c r="M386" t="s">
        <v>42</v>
      </c>
      <c r="N386">
        <v>48640</v>
      </c>
      <c r="O386" t="s">
        <v>994</v>
      </c>
      <c r="P386">
        <v>43.6053908558237</v>
      </c>
      <c r="Q386">
        <v>-84.207910228618701</v>
      </c>
      <c r="R386">
        <v>265</v>
      </c>
      <c r="S386">
        <v>600</v>
      </c>
      <c r="T386" t="s">
        <v>734</v>
      </c>
      <c r="U386" t="s">
        <v>995</v>
      </c>
      <c r="V386" t="s">
        <v>991</v>
      </c>
      <c r="W386" t="s">
        <v>993</v>
      </c>
      <c r="X386" t="s">
        <v>127</v>
      </c>
      <c r="Y386" t="s">
        <v>42</v>
      </c>
      <c r="Z386" t="s">
        <v>49</v>
      </c>
      <c r="AA386">
        <v>44780</v>
      </c>
      <c r="AB386" t="s">
        <v>1735</v>
      </c>
    </row>
    <row r="387" spans="1:29" x14ac:dyDescent="0.2">
      <c r="A387">
        <v>5149</v>
      </c>
      <c r="B387" t="s">
        <v>31</v>
      </c>
      <c r="C387" t="s">
        <v>696</v>
      </c>
      <c r="D387" t="s">
        <v>989</v>
      </c>
      <c r="E387" t="s">
        <v>61</v>
      </c>
      <c r="F387" t="s">
        <v>990</v>
      </c>
      <c r="G387" t="s">
        <v>1032</v>
      </c>
      <c r="H387" t="s">
        <v>1033</v>
      </c>
      <c r="I387" t="s">
        <v>991</v>
      </c>
      <c r="J387" t="s">
        <v>992</v>
      </c>
      <c r="K387" t="s">
        <v>993</v>
      </c>
      <c r="L387" t="s">
        <v>127</v>
      </c>
      <c r="M387" t="s">
        <v>42</v>
      </c>
      <c r="N387">
        <v>48640</v>
      </c>
      <c r="O387" t="s">
        <v>994</v>
      </c>
      <c r="P387">
        <v>43.6053908558237</v>
      </c>
      <c r="Q387">
        <v>-84.207910228618701</v>
      </c>
      <c r="R387">
        <v>265</v>
      </c>
      <c r="S387">
        <v>600</v>
      </c>
      <c r="T387" t="s">
        <v>734</v>
      </c>
      <c r="U387" t="s">
        <v>995</v>
      </c>
      <c r="V387" t="s">
        <v>991</v>
      </c>
      <c r="W387" t="s">
        <v>993</v>
      </c>
      <c r="X387" t="s">
        <v>127</v>
      </c>
      <c r="Y387" t="s">
        <v>42</v>
      </c>
      <c r="Z387" t="s">
        <v>49</v>
      </c>
      <c r="AA387">
        <v>44780</v>
      </c>
      <c r="AB387" t="s">
        <v>1736</v>
      </c>
    </row>
    <row r="388" spans="1:29" x14ac:dyDescent="0.2">
      <c r="A388">
        <v>5150</v>
      </c>
      <c r="B388" t="s">
        <v>31</v>
      </c>
      <c r="C388" t="s">
        <v>696</v>
      </c>
      <c r="D388" t="s">
        <v>989</v>
      </c>
      <c r="E388" t="s">
        <v>61</v>
      </c>
      <c r="F388" t="s">
        <v>990</v>
      </c>
      <c r="G388" t="s">
        <v>1032</v>
      </c>
      <c r="H388" t="s">
        <v>1075</v>
      </c>
      <c r="I388" t="s">
        <v>991</v>
      </c>
      <c r="J388" t="s">
        <v>992</v>
      </c>
      <c r="K388" t="s">
        <v>993</v>
      </c>
      <c r="L388" t="s">
        <v>127</v>
      </c>
      <c r="M388" t="s">
        <v>42</v>
      </c>
      <c r="N388">
        <v>48640</v>
      </c>
      <c r="O388" t="s">
        <v>994</v>
      </c>
      <c r="P388">
        <v>43.6053908558237</v>
      </c>
      <c r="Q388">
        <v>-84.207910228618701</v>
      </c>
      <c r="R388">
        <v>265</v>
      </c>
      <c r="S388">
        <v>600</v>
      </c>
      <c r="T388" t="s">
        <v>734</v>
      </c>
      <c r="U388" t="s">
        <v>995</v>
      </c>
      <c r="V388" t="s">
        <v>991</v>
      </c>
      <c r="W388" t="s">
        <v>993</v>
      </c>
      <c r="X388" t="s">
        <v>127</v>
      </c>
      <c r="Y388" t="s">
        <v>42</v>
      </c>
      <c r="Z388" t="s">
        <v>49</v>
      </c>
      <c r="AA388">
        <v>44780</v>
      </c>
      <c r="AB388" t="s">
        <v>1736</v>
      </c>
    </row>
    <row r="389" spans="1:29" x14ac:dyDescent="0.2">
      <c r="A389">
        <v>5151</v>
      </c>
      <c r="B389" t="s">
        <v>31</v>
      </c>
      <c r="C389" t="s">
        <v>696</v>
      </c>
      <c r="D389" t="s">
        <v>1737</v>
      </c>
      <c r="E389" t="s">
        <v>61</v>
      </c>
      <c r="F389" t="s">
        <v>1737</v>
      </c>
      <c r="G389" t="s">
        <v>1032</v>
      </c>
      <c r="H389" t="s">
        <v>1033</v>
      </c>
      <c r="I389" t="s">
        <v>1738</v>
      </c>
      <c r="J389" t="s">
        <v>1739</v>
      </c>
      <c r="K389" t="s">
        <v>956</v>
      </c>
      <c r="L389" t="s">
        <v>741</v>
      </c>
      <c r="M389" t="s">
        <v>42</v>
      </c>
      <c r="N389">
        <v>78744</v>
      </c>
      <c r="O389" t="s">
        <v>1740</v>
      </c>
      <c r="P389">
        <v>30.207217513738801</v>
      </c>
      <c r="Q389">
        <v>-97.716093569546203</v>
      </c>
      <c r="R389">
        <v>20</v>
      </c>
      <c r="U389" t="s">
        <v>1737</v>
      </c>
      <c r="V389" t="s">
        <v>1738</v>
      </c>
      <c r="W389" t="s">
        <v>956</v>
      </c>
      <c r="X389" t="s">
        <v>741</v>
      </c>
      <c r="Y389" t="s">
        <v>42</v>
      </c>
      <c r="Z389" t="s">
        <v>49</v>
      </c>
      <c r="AA389">
        <v>44774</v>
      </c>
      <c r="AB389" t="s">
        <v>1741</v>
      </c>
      <c r="AC389" t="s">
        <v>1742</v>
      </c>
    </row>
    <row r="390" spans="1:29" x14ac:dyDescent="0.2">
      <c r="A390">
        <v>5152</v>
      </c>
      <c r="B390" t="s">
        <v>31</v>
      </c>
      <c r="C390" t="s">
        <v>696</v>
      </c>
      <c r="D390" t="s">
        <v>1743</v>
      </c>
      <c r="E390" t="s">
        <v>61</v>
      </c>
      <c r="F390" t="s">
        <v>1743</v>
      </c>
      <c r="G390" t="s">
        <v>1032</v>
      </c>
      <c r="H390" t="s">
        <v>1033</v>
      </c>
      <c r="I390" t="s">
        <v>1744</v>
      </c>
      <c r="J390" t="s">
        <v>1745</v>
      </c>
      <c r="K390" t="s">
        <v>891</v>
      </c>
      <c r="L390" t="s">
        <v>127</v>
      </c>
      <c r="M390" t="s">
        <v>42</v>
      </c>
      <c r="N390">
        <v>48103</v>
      </c>
      <c r="O390" t="s">
        <v>1746</v>
      </c>
      <c r="P390">
        <v>42.28</v>
      </c>
      <c r="Q390">
        <v>-83.74</v>
      </c>
      <c r="R390">
        <v>6</v>
      </c>
      <c r="U390" t="s">
        <v>1743</v>
      </c>
      <c r="V390" t="s">
        <v>1744</v>
      </c>
      <c r="W390" t="s">
        <v>891</v>
      </c>
      <c r="X390" t="s">
        <v>127</v>
      </c>
      <c r="Y390" t="s">
        <v>42</v>
      </c>
      <c r="Z390" t="s">
        <v>73</v>
      </c>
      <c r="AA390">
        <v>44774</v>
      </c>
      <c r="AB390" t="s">
        <v>1747</v>
      </c>
      <c r="AC390" t="s">
        <v>1748</v>
      </c>
    </row>
    <row r="391" spans="1:29" x14ac:dyDescent="0.2">
      <c r="A391">
        <v>5153</v>
      </c>
      <c r="B391" t="s">
        <v>31</v>
      </c>
      <c r="C391" t="s">
        <v>696</v>
      </c>
      <c r="D391" t="s">
        <v>1749</v>
      </c>
      <c r="E391" t="s">
        <v>61</v>
      </c>
      <c r="F391" t="s">
        <v>1749</v>
      </c>
      <c r="G391" t="s">
        <v>1032</v>
      </c>
      <c r="H391" t="s">
        <v>1033</v>
      </c>
      <c r="I391" t="s">
        <v>1750</v>
      </c>
      <c r="J391" t="s">
        <v>1751</v>
      </c>
      <c r="K391" t="s">
        <v>1752</v>
      </c>
      <c r="L391" t="s">
        <v>315</v>
      </c>
      <c r="M391" t="s">
        <v>42</v>
      </c>
      <c r="N391">
        <v>60108</v>
      </c>
      <c r="O391" t="s">
        <v>1753</v>
      </c>
      <c r="P391">
        <v>41.9482</v>
      </c>
      <c r="Q391">
        <v>-88.123900000000006</v>
      </c>
      <c r="R391">
        <v>75</v>
      </c>
      <c r="U391" t="s">
        <v>1749</v>
      </c>
      <c r="V391" t="s">
        <v>1750</v>
      </c>
      <c r="W391" t="s">
        <v>1754</v>
      </c>
      <c r="X391" t="s">
        <v>315</v>
      </c>
      <c r="Y391" t="s">
        <v>42</v>
      </c>
      <c r="Z391" t="s">
        <v>1019</v>
      </c>
      <c r="AA391">
        <v>44420</v>
      </c>
      <c r="AB391" t="s">
        <v>1755</v>
      </c>
      <c r="AC391" t="s">
        <v>1756</v>
      </c>
    </row>
    <row r="392" spans="1:29" x14ac:dyDescent="0.2">
      <c r="A392">
        <v>7000</v>
      </c>
      <c r="B392" t="s">
        <v>59</v>
      </c>
      <c r="C392" t="s">
        <v>382</v>
      </c>
      <c r="D392" t="s">
        <v>2458</v>
      </c>
      <c r="E392" t="s">
        <v>34</v>
      </c>
      <c r="F392" t="s">
        <v>2459</v>
      </c>
      <c r="G392" t="s">
        <v>1774</v>
      </c>
      <c r="H392" t="s">
        <v>4342</v>
      </c>
      <c r="I392" t="s">
        <v>2460</v>
      </c>
      <c r="J392" t="s">
        <v>2461</v>
      </c>
      <c r="K392" t="s">
        <v>2462</v>
      </c>
      <c r="L392" t="s">
        <v>334</v>
      </c>
      <c r="M392" t="s">
        <v>42</v>
      </c>
      <c r="N392">
        <v>2139</v>
      </c>
      <c r="O392" t="s">
        <v>2464</v>
      </c>
      <c r="P392">
        <v>42.3604747455975</v>
      </c>
      <c r="Q392">
        <v>-71.104283712274807</v>
      </c>
      <c r="R392">
        <v>110</v>
      </c>
      <c r="U392" t="s">
        <v>2458</v>
      </c>
      <c r="V392" t="s">
        <v>2460</v>
      </c>
      <c r="W392" t="s">
        <v>2462</v>
      </c>
      <c r="X392" t="s">
        <v>334</v>
      </c>
      <c r="Y392" t="s">
        <v>42</v>
      </c>
      <c r="Z392" t="s">
        <v>49</v>
      </c>
      <c r="AA392">
        <v>44891</v>
      </c>
      <c r="AB392" t="s">
        <v>4339</v>
      </c>
      <c r="AC392" t="s">
        <v>4343</v>
      </c>
    </row>
    <row r="393" spans="1:29" x14ac:dyDescent="0.2">
      <c r="A393">
        <v>7001</v>
      </c>
      <c r="B393" t="s">
        <v>31</v>
      </c>
      <c r="C393" t="s">
        <v>382</v>
      </c>
      <c r="D393" t="s">
        <v>4265</v>
      </c>
      <c r="E393" t="s">
        <v>61</v>
      </c>
      <c r="F393" t="s">
        <v>4266</v>
      </c>
      <c r="G393" t="s">
        <v>1774</v>
      </c>
      <c r="H393" t="s">
        <v>4267</v>
      </c>
      <c r="I393" t="s">
        <v>4268</v>
      </c>
      <c r="J393" t="s">
        <v>4269</v>
      </c>
      <c r="K393" t="s">
        <v>4270</v>
      </c>
      <c r="L393" t="s">
        <v>345</v>
      </c>
      <c r="M393" t="s">
        <v>42</v>
      </c>
      <c r="N393">
        <v>7039</v>
      </c>
      <c r="O393" t="s">
        <v>4272</v>
      </c>
      <c r="P393">
        <v>40.809375764122102</v>
      </c>
      <c r="Q393">
        <v>-74.342663702552102</v>
      </c>
      <c r="R393">
        <v>25</v>
      </c>
      <c r="S393">
        <v>2000</v>
      </c>
      <c r="T393" t="s">
        <v>4273</v>
      </c>
      <c r="U393" t="s">
        <v>4266</v>
      </c>
      <c r="V393" t="s">
        <v>4268</v>
      </c>
      <c r="W393" t="s">
        <v>4270</v>
      </c>
      <c r="X393" t="s">
        <v>345</v>
      </c>
      <c r="Y393" t="s">
        <v>42</v>
      </c>
      <c r="Z393" t="s">
        <v>49</v>
      </c>
      <c r="AA393">
        <v>44867</v>
      </c>
      <c r="AB393" t="s">
        <v>4274</v>
      </c>
    </row>
    <row r="394" spans="1:29" x14ac:dyDescent="0.2">
      <c r="A394">
        <v>7002</v>
      </c>
      <c r="B394" t="s">
        <v>31</v>
      </c>
      <c r="C394" t="s">
        <v>382</v>
      </c>
      <c r="D394" t="s">
        <v>4265</v>
      </c>
      <c r="E394" t="s">
        <v>61</v>
      </c>
      <c r="F394" t="s">
        <v>4266</v>
      </c>
      <c r="G394" t="s">
        <v>1774</v>
      </c>
      <c r="H394" t="s">
        <v>4267</v>
      </c>
      <c r="I394" t="s">
        <v>4268</v>
      </c>
      <c r="J394" t="s">
        <v>4275</v>
      </c>
      <c r="K394" t="s">
        <v>970</v>
      </c>
      <c r="L394" t="s">
        <v>41</v>
      </c>
      <c r="M394" t="s">
        <v>42</v>
      </c>
      <c r="N394">
        <v>89431</v>
      </c>
      <c r="O394" t="s">
        <v>4272</v>
      </c>
      <c r="P394">
        <v>39.518289479356298</v>
      </c>
      <c r="Q394">
        <v>-119.736535731432</v>
      </c>
      <c r="R394">
        <v>21</v>
      </c>
      <c r="S394">
        <v>2000</v>
      </c>
      <c r="T394" t="s">
        <v>4273</v>
      </c>
      <c r="U394" t="s">
        <v>4266</v>
      </c>
      <c r="V394" t="s">
        <v>4268</v>
      </c>
      <c r="W394" t="s">
        <v>4270</v>
      </c>
      <c r="X394" t="s">
        <v>345</v>
      </c>
      <c r="Y394" t="s">
        <v>42</v>
      </c>
      <c r="Z394" t="s">
        <v>49</v>
      </c>
      <c r="AA394">
        <v>44867</v>
      </c>
      <c r="AB394" t="s">
        <v>4274</v>
      </c>
    </row>
    <row r="395" spans="1:29" x14ac:dyDescent="0.2">
      <c r="A395">
        <v>7003</v>
      </c>
      <c r="B395" t="s">
        <v>31</v>
      </c>
      <c r="C395" t="s">
        <v>382</v>
      </c>
      <c r="D395" t="s">
        <v>1757</v>
      </c>
      <c r="E395" t="s">
        <v>61</v>
      </c>
      <c r="F395" t="s">
        <v>1758</v>
      </c>
      <c r="G395" t="s">
        <v>1759</v>
      </c>
      <c r="H395" t="s">
        <v>1760</v>
      </c>
      <c r="I395" t="s">
        <v>1761</v>
      </c>
      <c r="J395" t="s">
        <v>1762</v>
      </c>
      <c r="K395" t="s">
        <v>1763</v>
      </c>
      <c r="L395" t="s">
        <v>850</v>
      </c>
      <c r="M395" t="s">
        <v>42</v>
      </c>
      <c r="N395">
        <v>85281</v>
      </c>
      <c r="O395" t="s">
        <v>1764</v>
      </c>
      <c r="P395">
        <v>33.421293176037999</v>
      </c>
      <c r="Q395">
        <v>-111.97256147577301</v>
      </c>
      <c r="U395" t="s">
        <v>1765</v>
      </c>
      <c r="V395" t="s">
        <v>1761</v>
      </c>
      <c r="W395" t="s">
        <v>1763</v>
      </c>
      <c r="X395" t="s">
        <v>850</v>
      </c>
      <c r="Y395" t="s">
        <v>42</v>
      </c>
      <c r="Z395" t="s">
        <v>49</v>
      </c>
      <c r="AA395">
        <v>44434</v>
      </c>
      <c r="AB395" t="s">
        <v>1364</v>
      </c>
      <c r="AC395" t="s">
        <v>1766</v>
      </c>
    </row>
    <row r="396" spans="1:29" x14ac:dyDescent="0.2">
      <c r="A396">
        <v>7004</v>
      </c>
      <c r="B396" t="s">
        <v>31</v>
      </c>
      <c r="C396" t="s">
        <v>382</v>
      </c>
      <c r="D396" t="s">
        <v>1767</v>
      </c>
      <c r="E396" t="s">
        <v>61</v>
      </c>
      <c r="F396" t="s">
        <v>1767</v>
      </c>
      <c r="G396" t="s">
        <v>1759</v>
      </c>
      <c r="H396" t="s">
        <v>1760</v>
      </c>
      <c r="I396" t="s">
        <v>1768</v>
      </c>
      <c r="J396" t="s">
        <v>1769</v>
      </c>
      <c r="K396" t="s">
        <v>1770</v>
      </c>
      <c r="L396" t="s">
        <v>741</v>
      </c>
      <c r="M396" t="s">
        <v>42</v>
      </c>
      <c r="N396">
        <v>77845</v>
      </c>
      <c r="O396" t="s">
        <v>1771</v>
      </c>
      <c r="P396">
        <v>30.527548881709102</v>
      </c>
      <c r="Q396">
        <v>-96.214877631846804</v>
      </c>
      <c r="U396" t="s">
        <v>1767</v>
      </c>
      <c r="V396" t="s">
        <v>1768</v>
      </c>
      <c r="W396" t="s">
        <v>1770</v>
      </c>
      <c r="X396" t="s">
        <v>741</v>
      </c>
      <c r="Y396" t="s">
        <v>42</v>
      </c>
      <c r="AB396" t="s">
        <v>1768</v>
      </c>
    </row>
    <row r="397" spans="1:29" x14ac:dyDescent="0.2">
      <c r="A397">
        <v>7005</v>
      </c>
      <c r="B397" t="s">
        <v>31</v>
      </c>
      <c r="C397" t="s">
        <v>382</v>
      </c>
      <c r="D397" t="s">
        <v>1767</v>
      </c>
      <c r="E397" t="s">
        <v>61</v>
      </c>
      <c r="F397" t="s">
        <v>1767</v>
      </c>
      <c r="G397" t="s">
        <v>1759</v>
      </c>
      <c r="H397" t="s">
        <v>1772</v>
      </c>
      <c r="I397" t="s">
        <v>1768</v>
      </c>
      <c r="J397" t="s">
        <v>1769</v>
      </c>
      <c r="K397" t="s">
        <v>1770</v>
      </c>
      <c r="L397" t="s">
        <v>741</v>
      </c>
      <c r="M397" t="s">
        <v>42</v>
      </c>
      <c r="N397">
        <v>77845</v>
      </c>
      <c r="O397" t="s">
        <v>1771</v>
      </c>
      <c r="P397">
        <v>30.527548881709102</v>
      </c>
      <c r="Q397">
        <v>-96.214877631846804</v>
      </c>
      <c r="U397" t="s">
        <v>1767</v>
      </c>
      <c r="V397" t="s">
        <v>1768</v>
      </c>
      <c r="W397" t="s">
        <v>1770</v>
      </c>
      <c r="X397" t="s">
        <v>741</v>
      </c>
      <c r="Y397" t="s">
        <v>42</v>
      </c>
      <c r="AB397" t="s">
        <v>1768</v>
      </c>
    </row>
    <row r="398" spans="1:29" x14ac:dyDescent="0.2">
      <c r="A398">
        <v>7006</v>
      </c>
      <c r="B398" t="s">
        <v>31</v>
      </c>
      <c r="C398" t="s">
        <v>382</v>
      </c>
      <c r="D398" t="s">
        <v>1773</v>
      </c>
      <c r="E398" t="s">
        <v>61</v>
      </c>
      <c r="F398" t="s">
        <v>1773</v>
      </c>
      <c r="G398" t="s">
        <v>1774</v>
      </c>
      <c r="H398" t="s">
        <v>1775</v>
      </c>
      <c r="I398" t="s">
        <v>1776</v>
      </c>
      <c r="J398" t="s">
        <v>1777</v>
      </c>
      <c r="K398" t="s">
        <v>1778</v>
      </c>
      <c r="L398" t="s">
        <v>850</v>
      </c>
      <c r="M398" t="s">
        <v>42</v>
      </c>
      <c r="N398">
        <v>85741</v>
      </c>
      <c r="O398" t="s">
        <v>1779</v>
      </c>
      <c r="P398">
        <v>32.3326022203942</v>
      </c>
      <c r="Q398">
        <v>-111.056210373951</v>
      </c>
      <c r="U398" t="s">
        <v>1773</v>
      </c>
      <c r="V398" t="s">
        <v>1776</v>
      </c>
      <c r="W398" t="s">
        <v>1780</v>
      </c>
      <c r="X398" t="s">
        <v>850</v>
      </c>
      <c r="Y398" t="s">
        <v>42</v>
      </c>
      <c r="AB398" t="s">
        <v>1776</v>
      </c>
    </row>
    <row r="399" spans="1:29" x14ac:dyDescent="0.2">
      <c r="A399">
        <v>7007</v>
      </c>
      <c r="B399" t="s">
        <v>31</v>
      </c>
      <c r="C399" t="s">
        <v>382</v>
      </c>
      <c r="D399" t="s">
        <v>1781</v>
      </c>
      <c r="E399" t="s">
        <v>34</v>
      </c>
      <c r="F399" t="s">
        <v>1781</v>
      </c>
      <c r="G399" t="s">
        <v>1759</v>
      </c>
      <c r="H399" t="s">
        <v>1760</v>
      </c>
      <c r="I399" t="s">
        <v>1782</v>
      </c>
      <c r="J399" t="s">
        <v>1783</v>
      </c>
      <c r="K399" t="s">
        <v>753</v>
      </c>
      <c r="L399" t="s">
        <v>754</v>
      </c>
      <c r="M399" t="s">
        <v>42</v>
      </c>
      <c r="N399">
        <v>63123</v>
      </c>
      <c r="O399" t="s">
        <v>1784</v>
      </c>
      <c r="P399">
        <v>38.525190795696098</v>
      </c>
      <c r="Q399">
        <v>-90.332894315494698</v>
      </c>
      <c r="R399">
        <v>92</v>
      </c>
      <c r="U399" t="s">
        <v>1785</v>
      </c>
      <c r="V399" t="s">
        <v>1786</v>
      </c>
      <c r="W399" t="s">
        <v>1787</v>
      </c>
      <c r="X399" t="s">
        <v>1788</v>
      </c>
      <c r="Y399" t="s">
        <v>1789</v>
      </c>
      <c r="Z399" t="s">
        <v>49</v>
      </c>
      <c r="AA399">
        <v>44434</v>
      </c>
      <c r="AB399" t="s">
        <v>1790</v>
      </c>
    </row>
    <row r="400" spans="1:29" x14ac:dyDescent="0.2">
      <c r="A400">
        <v>7008</v>
      </c>
      <c r="B400" t="s">
        <v>31</v>
      </c>
      <c r="C400" t="s">
        <v>382</v>
      </c>
      <c r="D400" t="s">
        <v>1781</v>
      </c>
      <c r="E400" t="s">
        <v>34</v>
      </c>
      <c r="F400" t="s">
        <v>1781</v>
      </c>
      <c r="G400" t="s">
        <v>1759</v>
      </c>
      <c r="H400" t="s">
        <v>1772</v>
      </c>
      <c r="I400" t="s">
        <v>1782</v>
      </c>
      <c r="J400" t="s">
        <v>1783</v>
      </c>
      <c r="K400" t="s">
        <v>753</v>
      </c>
      <c r="L400" t="s">
        <v>754</v>
      </c>
      <c r="M400" t="s">
        <v>42</v>
      </c>
      <c r="N400">
        <v>63123</v>
      </c>
      <c r="O400" t="s">
        <v>1784</v>
      </c>
      <c r="P400">
        <v>38.525190795696098</v>
      </c>
      <c r="Q400">
        <v>-90.332894315494698</v>
      </c>
      <c r="R400">
        <v>92</v>
      </c>
      <c r="U400" t="s">
        <v>1785</v>
      </c>
      <c r="V400" t="s">
        <v>1786</v>
      </c>
      <c r="W400" t="s">
        <v>1787</v>
      </c>
      <c r="X400" t="s">
        <v>1788</v>
      </c>
      <c r="Y400" t="s">
        <v>1789</v>
      </c>
      <c r="Z400" t="s">
        <v>49</v>
      </c>
      <c r="AA400">
        <v>44434</v>
      </c>
      <c r="AB400" t="s">
        <v>1790</v>
      </c>
    </row>
    <row r="401" spans="1:29" x14ac:dyDescent="0.2">
      <c r="A401">
        <v>7009</v>
      </c>
      <c r="B401" t="s">
        <v>31</v>
      </c>
      <c r="C401" t="s">
        <v>382</v>
      </c>
      <c r="D401" t="s">
        <v>1791</v>
      </c>
      <c r="E401" t="s">
        <v>61</v>
      </c>
      <c r="F401" t="s">
        <v>1791</v>
      </c>
      <c r="G401" t="s">
        <v>1774</v>
      </c>
      <c r="H401" t="s">
        <v>1792</v>
      </c>
      <c r="I401" t="s">
        <v>1793</v>
      </c>
      <c r="J401" t="s">
        <v>1794</v>
      </c>
      <c r="K401" t="s">
        <v>1795</v>
      </c>
      <c r="L401" t="s">
        <v>48</v>
      </c>
      <c r="M401" t="s">
        <v>42</v>
      </c>
      <c r="N401">
        <v>27263</v>
      </c>
      <c r="O401" t="s">
        <v>1796</v>
      </c>
      <c r="P401">
        <v>35.938364351490897</v>
      </c>
      <c r="Q401">
        <v>-79.968418714329104</v>
      </c>
      <c r="U401" t="s">
        <v>1791</v>
      </c>
      <c r="V401" t="s">
        <v>1793</v>
      </c>
      <c r="W401" t="s">
        <v>1797</v>
      </c>
      <c r="X401" t="s">
        <v>315</v>
      </c>
      <c r="Y401" t="s">
        <v>42</v>
      </c>
      <c r="AB401" t="s">
        <v>1798</v>
      </c>
    </row>
    <row r="402" spans="1:29" x14ac:dyDescent="0.2">
      <c r="A402">
        <v>7010</v>
      </c>
      <c r="B402" t="s">
        <v>31</v>
      </c>
      <c r="C402" t="s">
        <v>382</v>
      </c>
      <c r="D402" t="s">
        <v>1799</v>
      </c>
      <c r="E402" t="s">
        <v>34</v>
      </c>
      <c r="F402" t="s">
        <v>1800</v>
      </c>
      <c r="G402" t="s">
        <v>1774</v>
      </c>
      <c r="H402" t="s">
        <v>1801</v>
      </c>
      <c r="I402" t="s">
        <v>1802</v>
      </c>
      <c r="J402" t="s">
        <v>1803</v>
      </c>
      <c r="K402" t="s">
        <v>1804</v>
      </c>
      <c r="L402" t="s">
        <v>1805</v>
      </c>
      <c r="M402" t="s">
        <v>42</v>
      </c>
      <c r="N402">
        <v>23452</v>
      </c>
      <c r="O402" t="s">
        <v>1806</v>
      </c>
      <c r="P402">
        <v>36.827109434501097</v>
      </c>
      <c r="Q402">
        <v>-76.064242989169301</v>
      </c>
      <c r="R402">
        <v>500</v>
      </c>
      <c r="U402" t="s">
        <v>1799</v>
      </c>
      <c r="V402" t="s">
        <v>1802</v>
      </c>
      <c r="W402" t="s">
        <v>1807</v>
      </c>
      <c r="X402" t="s">
        <v>1808</v>
      </c>
      <c r="Y402" t="s">
        <v>543</v>
      </c>
      <c r="Z402" t="s">
        <v>49</v>
      </c>
      <c r="AA402">
        <v>44426</v>
      </c>
      <c r="AB402" t="s">
        <v>1809</v>
      </c>
    </row>
    <row r="403" spans="1:29" x14ac:dyDescent="0.2">
      <c r="A403">
        <v>7011</v>
      </c>
      <c r="B403" t="s">
        <v>31</v>
      </c>
      <c r="C403" t="s">
        <v>382</v>
      </c>
      <c r="D403" t="s">
        <v>1799</v>
      </c>
      <c r="E403" t="s">
        <v>34</v>
      </c>
      <c r="F403" t="s">
        <v>1800</v>
      </c>
      <c r="G403" t="s">
        <v>1774</v>
      </c>
      <c r="H403" t="s">
        <v>1801</v>
      </c>
      <c r="I403" t="s">
        <v>1802</v>
      </c>
      <c r="J403" t="s">
        <v>1810</v>
      </c>
      <c r="K403" t="s">
        <v>956</v>
      </c>
      <c r="L403" t="s">
        <v>741</v>
      </c>
      <c r="M403" t="s">
        <v>42</v>
      </c>
      <c r="N403">
        <v>78753</v>
      </c>
      <c r="O403" t="s">
        <v>1811</v>
      </c>
      <c r="P403">
        <v>30.412513791364301</v>
      </c>
      <c r="Q403">
        <v>-97.645902029821002</v>
      </c>
      <c r="U403" t="s">
        <v>1799</v>
      </c>
      <c r="V403" t="s">
        <v>1802</v>
      </c>
      <c r="W403" t="s">
        <v>1807</v>
      </c>
      <c r="X403" t="s">
        <v>1808</v>
      </c>
      <c r="Y403" t="s">
        <v>543</v>
      </c>
      <c r="Z403" t="s">
        <v>49</v>
      </c>
      <c r="AA403">
        <v>44430</v>
      </c>
      <c r="AB403" t="s">
        <v>1364</v>
      </c>
    </row>
    <row r="404" spans="1:29" x14ac:dyDescent="0.2">
      <c r="A404">
        <v>7012</v>
      </c>
      <c r="B404" t="s">
        <v>31</v>
      </c>
      <c r="C404" t="s">
        <v>382</v>
      </c>
      <c r="D404" t="s">
        <v>1799</v>
      </c>
      <c r="E404" t="s">
        <v>34</v>
      </c>
      <c r="F404" t="s">
        <v>1800</v>
      </c>
      <c r="G404" t="s">
        <v>1774</v>
      </c>
      <c r="H404" t="s">
        <v>1801</v>
      </c>
      <c r="I404" t="s">
        <v>1802</v>
      </c>
      <c r="J404" t="s">
        <v>1812</v>
      </c>
      <c r="K404" t="s">
        <v>1813</v>
      </c>
      <c r="L404" t="s">
        <v>1814</v>
      </c>
      <c r="M404" t="s">
        <v>42</v>
      </c>
      <c r="N404">
        <v>97230</v>
      </c>
      <c r="O404" t="s">
        <v>1815</v>
      </c>
      <c r="P404">
        <v>45.560321657416097</v>
      </c>
      <c r="Q404">
        <v>-122.526539758192</v>
      </c>
      <c r="U404" t="s">
        <v>1799</v>
      </c>
      <c r="V404" t="s">
        <v>1802</v>
      </c>
      <c r="W404" t="s">
        <v>1807</v>
      </c>
      <c r="X404" t="s">
        <v>1808</v>
      </c>
      <c r="Y404" t="s">
        <v>543</v>
      </c>
      <c r="Z404" t="s">
        <v>49</v>
      </c>
      <c r="AA404">
        <v>44430</v>
      </c>
      <c r="AB404" t="s">
        <v>1364</v>
      </c>
    </row>
    <row r="405" spans="1:29" x14ac:dyDescent="0.2">
      <c r="A405">
        <v>7013</v>
      </c>
      <c r="B405" t="s">
        <v>31</v>
      </c>
      <c r="C405" t="s">
        <v>382</v>
      </c>
      <c r="D405" t="s">
        <v>1816</v>
      </c>
      <c r="E405" t="s">
        <v>34</v>
      </c>
      <c r="F405" t="s">
        <v>1816</v>
      </c>
      <c r="G405" t="s">
        <v>1759</v>
      </c>
      <c r="H405" t="s">
        <v>1817</v>
      </c>
      <c r="I405" t="s">
        <v>1818</v>
      </c>
      <c r="J405" t="s">
        <v>1819</v>
      </c>
      <c r="K405" t="s">
        <v>1820</v>
      </c>
      <c r="L405" t="s">
        <v>394</v>
      </c>
      <c r="M405" t="s">
        <v>42</v>
      </c>
      <c r="N405">
        <v>92618</v>
      </c>
      <c r="O405" t="s">
        <v>1821</v>
      </c>
      <c r="P405">
        <v>33.649189999999997</v>
      </c>
      <c r="Q405">
        <v>-117.71199</v>
      </c>
      <c r="R405">
        <v>15</v>
      </c>
      <c r="U405" t="s">
        <v>1816</v>
      </c>
      <c r="V405" t="s">
        <v>1818</v>
      </c>
      <c r="W405" t="s">
        <v>1822</v>
      </c>
      <c r="Y405" t="s">
        <v>1823</v>
      </c>
      <c r="Z405" t="s">
        <v>49</v>
      </c>
      <c r="AA405">
        <v>44774</v>
      </c>
      <c r="AB405" t="s">
        <v>1824</v>
      </c>
    </row>
    <row r="406" spans="1:29" x14ac:dyDescent="0.2">
      <c r="A406">
        <v>7014</v>
      </c>
      <c r="B406" t="s">
        <v>31</v>
      </c>
      <c r="C406" t="s">
        <v>382</v>
      </c>
      <c r="D406" t="s">
        <v>1825</v>
      </c>
      <c r="E406" t="s">
        <v>61</v>
      </c>
      <c r="F406" t="s">
        <v>4016</v>
      </c>
      <c r="G406" t="s">
        <v>1759</v>
      </c>
      <c r="H406" t="s">
        <v>1092</v>
      </c>
      <c r="I406" t="s">
        <v>1826</v>
      </c>
      <c r="J406" t="s">
        <v>1827</v>
      </c>
      <c r="K406" t="s">
        <v>909</v>
      </c>
      <c r="L406" t="s">
        <v>127</v>
      </c>
      <c r="M406" t="s">
        <v>42</v>
      </c>
      <c r="N406">
        <v>48326</v>
      </c>
      <c r="O406" t="s">
        <v>1828</v>
      </c>
      <c r="P406">
        <v>42.670516184275698</v>
      </c>
      <c r="Q406">
        <v>-83.242494459470393</v>
      </c>
      <c r="R406">
        <v>11</v>
      </c>
      <c r="U406" t="s">
        <v>1829</v>
      </c>
      <c r="V406" t="s">
        <v>1826</v>
      </c>
      <c r="W406" t="s">
        <v>1830</v>
      </c>
      <c r="X406" t="s">
        <v>127</v>
      </c>
      <c r="Y406" t="s">
        <v>42</v>
      </c>
      <c r="Z406" t="s">
        <v>49</v>
      </c>
      <c r="AA406">
        <v>44766</v>
      </c>
      <c r="AB406" t="s">
        <v>1831</v>
      </c>
      <c r="AC406" t="s">
        <v>1832</v>
      </c>
    </row>
    <row r="407" spans="1:29" x14ac:dyDescent="0.2">
      <c r="A407">
        <v>7015</v>
      </c>
      <c r="B407" t="s">
        <v>31</v>
      </c>
      <c r="C407" t="s">
        <v>382</v>
      </c>
      <c r="D407" t="s">
        <v>1833</v>
      </c>
      <c r="E407" t="s">
        <v>34</v>
      </c>
      <c r="F407" t="s">
        <v>1833</v>
      </c>
      <c r="G407" t="s">
        <v>1774</v>
      </c>
      <c r="H407" t="s">
        <v>1834</v>
      </c>
      <c r="I407" t="s">
        <v>1835</v>
      </c>
      <c r="J407" t="s">
        <v>1836</v>
      </c>
      <c r="K407" t="s">
        <v>1837</v>
      </c>
      <c r="L407" t="s">
        <v>1101</v>
      </c>
      <c r="M407" t="s">
        <v>42</v>
      </c>
      <c r="N407">
        <v>6484</v>
      </c>
      <c r="O407" t="s">
        <v>1838</v>
      </c>
      <c r="P407">
        <v>41.295038160485703</v>
      </c>
      <c r="Q407">
        <v>-73.079763566280207</v>
      </c>
      <c r="R407">
        <v>86</v>
      </c>
      <c r="U407" t="s">
        <v>1839</v>
      </c>
      <c r="V407" t="s">
        <v>1835</v>
      </c>
      <c r="W407" t="s">
        <v>1840</v>
      </c>
      <c r="X407" t="s">
        <v>1327</v>
      </c>
      <c r="Y407" t="s">
        <v>543</v>
      </c>
      <c r="Z407" t="s">
        <v>49</v>
      </c>
      <c r="AA407">
        <v>44773</v>
      </c>
      <c r="AB407" t="s">
        <v>1841</v>
      </c>
    </row>
    <row r="408" spans="1:29" x14ac:dyDescent="0.2">
      <c r="A408">
        <v>7016</v>
      </c>
      <c r="B408" t="s">
        <v>31</v>
      </c>
      <c r="C408" t="s">
        <v>382</v>
      </c>
      <c r="D408" t="s">
        <v>1833</v>
      </c>
      <c r="E408" t="s">
        <v>34</v>
      </c>
      <c r="F408" t="s">
        <v>1833</v>
      </c>
      <c r="G408" t="s">
        <v>1774</v>
      </c>
      <c r="H408" t="s">
        <v>1842</v>
      </c>
      <c r="I408" t="s">
        <v>1835</v>
      </c>
      <c r="J408" t="s">
        <v>1836</v>
      </c>
      <c r="K408" t="s">
        <v>1837</v>
      </c>
      <c r="L408" t="s">
        <v>1101</v>
      </c>
      <c r="M408" t="s">
        <v>42</v>
      </c>
      <c r="N408">
        <v>6484</v>
      </c>
      <c r="O408" t="s">
        <v>1838</v>
      </c>
      <c r="P408">
        <v>41.295038160485703</v>
      </c>
      <c r="Q408">
        <v>-73.079763566280207</v>
      </c>
      <c r="R408">
        <v>86</v>
      </c>
      <c r="U408" t="s">
        <v>1839</v>
      </c>
      <c r="V408" t="s">
        <v>1835</v>
      </c>
      <c r="W408" t="s">
        <v>1840</v>
      </c>
      <c r="X408" t="s">
        <v>1327</v>
      </c>
      <c r="Y408" t="s">
        <v>543</v>
      </c>
      <c r="Z408" t="s">
        <v>49</v>
      </c>
      <c r="AA408">
        <v>44773</v>
      </c>
      <c r="AB408" t="s">
        <v>1841</v>
      </c>
    </row>
    <row r="409" spans="1:29" x14ac:dyDescent="0.2">
      <c r="A409">
        <v>7017</v>
      </c>
      <c r="B409" t="s">
        <v>31</v>
      </c>
      <c r="C409" t="s">
        <v>382</v>
      </c>
      <c r="D409" t="s">
        <v>1833</v>
      </c>
      <c r="E409" t="s">
        <v>34</v>
      </c>
      <c r="F409" t="s">
        <v>1833</v>
      </c>
      <c r="G409" t="s">
        <v>1774</v>
      </c>
      <c r="H409" t="s">
        <v>1843</v>
      </c>
      <c r="I409" t="s">
        <v>1835</v>
      </c>
      <c r="J409" t="s">
        <v>1836</v>
      </c>
      <c r="K409" t="s">
        <v>1837</v>
      </c>
      <c r="L409" t="s">
        <v>1101</v>
      </c>
      <c r="M409" t="s">
        <v>42</v>
      </c>
      <c r="N409">
        <v>6484</v>
      </c>
      <c r="O409" t="s">
        <v>1838</v>
      </c>
      <c r="P409">
        <v>41.295038160485703</v>
      </c>
      <c r="Q409">
        <v>-73.079763566280207</v>
      </c>
      <c r="R409">
        <v>86</v>
      </c>
      <c r="U409" t="s">
        <v>1839</v>
      </c>
      <c r="V409" t="s">
        <v>1835</v>
      </c>
      <c r="W409" t="s">
        <v>1840</v>
      </c>
      <c r="X409" t="s">
        <v>1327</v>
      </c>
      <c r="Y409" t="s">
        <v>543</v>
      </c>
      <c r="Z409" t="s">
        <v>49</v>
      </c>
      <c r="AA409">
        <v>44773</v>
      </c>
      <c r="AB409" t="s">
        <v>1841</v>
      </c>
    </row>
    <row r="410" spans="1:29" x14ac:dyDescent="0.2">
      <c r="A410">
        <v>7018</v>
      </c>
      <c r="B410" t="s">
        <v>31</v>
      </c>
      <c r="C410" t="s">
        <v>382</v>
      </c>
      <c r="D410" t="s">
        <v>1833</v>
      </c>
      <c r="E410" t="s">
        <v>34</v>
      </c>
      <c r="F410" t="s">
        <v>1833</v>
      </c>
      <c r="G410" t="s">
        <v>1774</v>
      </c>
      <c r="H410" t="s">
        <v>1844</v>
      </c>
      <c r="I410" t="s">
        <v>1835</v>
      </c>
      <c r="J410" t="s">
        <v>1836</v>
      </c>
      <c r="K410" t="s">
        <v>1837</v>
      </c>
      <c r="L410" t="s">
        <v>1101</v>
      </c>
      <c r="M410" t="s">
        <v>42</v>
      </c>
      <c r="N410">
        <v>6484</v>
      </c>
      <c r="O410" t="s">
        <v>1838</v>
      </c>
      <c r="P410">
        <v>41.295038160485703</v>
      </c>
      <c r="Q410">
        <v>-73.079763566280207</v>
      </c>
      <c r="R410">
        <v>86</v>
      </c>
      <c r="U410" t="s">
        <v>1839</v>
      </c>
      <c r="V410" t="s">
        <v>1835</v>
      </c>
      <c r="W410" t="s">
        <v>1840</v>
      </c>
      <c r="X410" t="s">
        <v>1327</v>
      </c>
      <c r="Y410" t="s">
        <v>543</v>
      </c>
      <c r="Z410" t="s">
        <v>49</v>
      </c>
      <c r="AA410">
        <v>44773</v>
      </c>
      <c r="AB410" t="s">
        <v>1841</v>
      </c>
    </row>
    <row r="411" spans="1:29" x14ac:dyDescent="0.2">
      <c r="A411">
        <v>7019</v>
      </c>
      <c r="B411" t="s">
        <v>31</v>
      </c>
      <c r="C411" t="s">
        <v>382</v>
      </c>
      <c r="D411" t="s">
        <v>1833</v>
      </c>
      <c r="E411" t="s">
        <v>34</v>
      </c>
      <c r="F411" t="s">
        <v>1833</v>
      </c>
      <c r="G411" t="s">
        <v>1774</v>
      </c>
      <c r="H411" t="s">
        <v>1845</v>
      </c>
      <c r="I411" t="s">
        <v>1835</v>
      </c>
      <c r="J411" t="s">
        <v>1836</v>
      </c>
      <c r="K411" t="s">
        <v>1837</v>
      </c>
      <c r="L411" t="s">
        <v>1101</v>
      </c>
      <c r="M411" t="s">
        <v>42</v>
      </c>
      <c r="N411">
        <v>6484</v>
      </c>
      <c r="O411" t="s">
        <v>1838</v>
      </c>
      <c r="P411">
        <v>41.295038160485703</v>
      </c>
      <c r="Q411">
        <v>-73.079763566280207</v>
      </c>
      <c r="R411">
        <v>86</v>
      </c>
      <c r="U411" t="s">
        <v>1839</v>
      </c>
      <c r="V411" t="s">
        <v>1835</v>
      </c>
      <c r="W411" t="s">
        <v>1840</v>
      </c>
      <c r="X411" t="s">
        <v>1327</v>
      </c>
      <c r="Y411" t="s">
        <v>543</v>
      </c>
      <c r="Z411" t="s">
        <v>49</v>
      </c>
      <c r="AA411">
        <v>44773</v>
      </c>
      <c r="AB411" t="s">
        <v>1841</v>
      </c>
    </row>
    <row r="412" spans="1:29" x14ac:dyDescent="0.2">
      <c r="A412">
        <v>7020</v>
      </c>
      <c r="B412" t="s">
        <v>31</v>
      </c>
      <c r="C412" t="s">
        <v>382</v>
      </c>
      <c r="D412" t="s">
        <v>1833</v>
      </c>
      <c r="E412" t="s">
        <v>34</v>
      </c>
      <c r="F412" t="s">
        <v>1833</v>
      </c>
      <c r="G412" t="s">
        <v>1774</v>
      </c>
      <c r="H412" t="s">
        <v>1801</v>
      </c>
      <c r="I412" t="s">
        <v>1835</v>
      </c>
      <c r="J412" t="s">
        <v>1836</v>
      </c>
      <c r="K412" t="s">
        <v>1837</v>
      </c>
      <c r="L412" t="s">
        <v>1101</v>
      </c>
      <c r="M412" t="s">
        <v>42</v>
      </c>
      <c r="N412">
        <v>6484</v>
      </c>
      <c r="O412" t="s">
        <v>1838</v>
      </c>
      <c r="P412">
        <v>41.295038160485703</v>
      </c>
      <c r="Q412">
        <v>-73.079763566280207</v>
      </c>
      <c r="R412">
        <v>86</v>
      </c>
      <c r="U412" t="s">
        <v>1839</v>
      </c>
      <c r="V412" t="s">
        <v>1835</v>
      </c>
      <c r="W412" t="s">
        <v>1840</v>
      </c>
      <c r="X412" t="s">
        <v>1327</v>
      </c>
      <c r="Y412" t="s">
        <v>543</v>
      </c>
      <c r="Z412" t="s">
        <v>49</v>
      </c>
      <c r="AA412">
        <v>44773</v>
      </c>
      <c r="AB412" t="s">
        <v>1841</v>
      </c>
    </row>
    <row r="413" spans="1:29" x14ac:dyDescent="0.2">
      <c r="A413">
        <v>7021</v>
      </c>
      <c r="B413" t="s">
        <v>31</v>
      </c>
      <c r="C413" t="s">
        <v>382</v>
      </c>
      <c r="D413" t="s">
        <v>1833</v>
      </c>
      <c r="E413" t="s">
        <v>34</v>
      </c>
      <c r="F413" t="s">
        <v>1833</v>
      </c>
      <c r="G413" t="s">
        <v>1774</v>
      </c>
      <c r="H413" t="s">
        <v>1846</v>
      </c>
      <c r="I413" t="s">
        <v>1835</v>
      </c>
      <c r="J413" t="s">
        <v>1836</v>
      </c>
      <c r="K413" t="s">
        <v>1837</v>
      </c>
      <c r="L413" t="s">
        <v>1101</v>
      </c>
      <c r="M413" t="s">
        <v>42</v>
      </c>
      <c r="N413">
        <v>6484</v>
      </c>
      <c r="O413" t="s">
        <v>1838</v>
      </c>
      <c r="P413">
        <v>41.295038160485703</v>
      </c>
      <c r="Q413">
        <v>-73.079763566280207</v>
      </c>
      <c r="R413">
        <v>86</v>
      </c>
      <c r="U413" t="s">
        <v>1839</v>
      </c>
      <c r="V413" t="s">
        <v>1835</v>
      </c>
      <c r="W413" t="s">
        <v>1840</v>
      </c>
      <c r="X413" t="s">
        <v>1327</v>
      </c>
      <c r="Y413" t="s">
        <v>543</v>
      </c>
      <c r="Z413" t="s">
        <v>49</v>
      </c>
      <c r="AA413">
        <v>44773</v>
      </c>
      <c r="AB413" t="s">
        <v>1841</v>
      </c>
    </row>
    <row r="414" spans="1:29" x14ac:dyDescent="0.2">
      <c r="A414">
        <v>7022</v>
      </c>
      <c r="B414" t="s">
        <v>31</v>
      </c>
      <c r="C414" t="s">
        <v>382</v>
      </c>
      <c r="D414" t="s">
        <v>1833</v>
      </c>
      <c r="E414" t="s">
        <v>34</v>
      </c>
      <c r="F414" t="s">
        <v>1833</v>
      </c>
      <c r="G414" t="s">
        <v>1759</v>
      </c>
      <c r="H414" t="s">
        <v>1760</v>
      </c>
      <c r="I414" t="s">
        <v>1835</v>
      </c>
      <c r="J414" t="s">
        <v>1836</v>
      </c>
      <c r="K414" t="s">
        <v>1837</v>
      </c>
      <c r="L414" t="s">
        <v>1101</v>
      </c>
      <c r="M414" t="s">
        <v>42</v>
      </c>
      <c r="N414">
        <v>6484</v>
      </c>
      <c r="O414" t="s">
        <v>1838</v>
      </c>
      <c r="P414">
        <v>41.295038160485703</v>
      </c>
      <c r="Q414">
        <v>-73.079763566280207</v>
      </c>
      <c r="R414">
        <v>86</v>
      </c>
      <c r="U414" t="s">
        <v>1839</v>
      </c>
      <c r="V414" t="s">
        <v>1835</v>
      </c>
      <c r="W414" t="s">
        <v>1840</v>
      </c>
      <c r="X414" t="s">
        <v>1327</v>
      </c>
      <c r="Y414" t="s">
        <v>543</v>
      </c>
      <c r="Z414" t="s">
        <v>49</v>
      </c>
      <c r="AA414">
        <v>44435</v>
      </c>
      <c r="AB414" t="s">
        <v>1364</v>
      </c>
    </row>
    <row r="415" spans="1:29" x14ac:dyDescent="0.2">
      <c r="A415">
        <v>7023</v>
      </c>
      <c r="B415" t="s">
        <v>31</v>
      </c>
      <c r="C415" t="s">
        <v>382</v>
      </c>
      <c r="D415" t="s">
        <v>3249</v>
      </c>
      <c r="E415" t="s">
        <v>34</v>
      </c>
      <c r="F415" t="s">
        <v>4017</v>
      </c>
      <c r="G415" t="s">
        <v>1774</v>
      </c>
      <c r="H415" t="s">
        <v>3250</v>
      </c>
      <c r="I415" t="s">
        <v>3251</v>
      </c>
      <c r="J415" t="s">
        <v>3252</v>
      </c>
      <c r="K415" t="s">
        <v>3253</v>
      </c>
      <c r="L415" t="s">
        <v>48</v>
      </c>
      <c r="M415" t="s">
        <v>42</v>
      </c>
      <c r="N415">
        <v>27560</v>
      </c>
      <c r="O415" t="s">
        <v>3254</v>
      </c>
      <c r="P415">
        <v>35.8284107707915</v>
      </c>
      <c r="Q415">
        <v>-78.821617204542093</v>
      </c>
      <c r="U415" t="s">
        <v>3255</v>
      </c>
      <c r="V415" t="s">
        <v>3251</v>
      </c>
      <c r="W415" t="s">
        <v>3253</v>
      </c>
      <c r="X415" t="s">
        <v>48</v>
      </c>
      <c r="Y415" t="s">
        <v>42</v>
      </c>
      <c r="Z415" t="s">
        <v>49</v>
      </c>
      <c r="AA415">
        <v>44801</v>
      </c>
      <c r="AB415" t="s">
        <v>3256</v>
      </c>
    </row>
    <row r="416" spans="1:29" x14ac:dyDescent="0.2">
      <c r="A416">
        <v>7024</v>
      </c>
      <c r="B416" t="s">
        <v>31</v>
      </c>
      <c r="C416" t="s">
        <v>382</v>
      </c>
      <c r="D416" t="s">
        <v>2655</v>
      </c>
      <c r="E416" t="s">
        <v>34</v>
      </c>
      <c r="F416" t="s">
        <v>2656</v>
      </c>
      <c r="G416" t="s">
        <v>1759</v>
      </c>
      <c r="H416" t="s">
        <v>2658</v>
      </c>
      <c r="I416" t="s">
        <v>2659</v>
      </c>
      <c r="J416" t="s">
        <v>2505</v>
      </c>
      <c r="K416" t="s">
        <v>2660</v>
      </c>
      <c r="L416" t="s">
        <v>127</v>
      </c>
      <c r="M416" t="s">
        <v>42</v>
      </c>
      <c r="N416">
        <v>48360</v>
      </c>
      <c r="P416">
        <v>42.727176200754897</v>
      </c>
      <c r="Q416">
        <v>-83.2437039332615</v>
      </c>
      <c r="R416">
        <v>20</v>
      </c>
      <c r="U416" t="s">
        <v>2655</v>
      </c>
      <c r="V416" t="s">
        <v>2659</v>
      </c>
      <c r="W416" t="s">
        <v>2661</v>
      </c>
      <c r="X416" t="s">
        <v>2662</v>
      </c>
      <c r="Y416" t="s">
        <v>587</v>
      </c>
      <c r="Z416" t="s">
        <v>49</v>
      </c>
      <c r="AA416">
        <v>44891</v>
      </c>
      <c r="AB416" t="s">
        <v>2663</v>
      </c>
      <c r="AC416" t="s">
        <v>2664</v>
      </c>
    </row>
    <row r="417" spans="1:29" x14ac:dyDescent="0.2">
      <c r="A417">
        <v>7025</v>
      </c>
      <c r="B417" t="s">
        <v>31</v>
      </c>
      <c r="C417" t="s">
        <v>382</v>
      </c>
      <c r="D417" t="s">
        <v>1847</v>
      </c>
      <c r="E417" t="s">
        <v>34</v>
      </c>
      <c r="F417" t="s">
        <v>1848</v>
      </c>
      <c r="G417" t="s">
        <v>1774</v>
      </c>
      <c r="H417" t="s">
        <v>1792</v>
      </c>
      <c r="I417" t="s">
        <v>1849</v>
      </c>
      <c r="J417" t="s">
        <v>1850</v>
      </c>
      <c r="K417" t="s">
        <v>1851</v>
      </c>
      <c r="L417" t="s">
        <v>732</v>
      </c>
      <c r="M417" t="s">
        <v>42</v>
      </c>
      <c r="N417">
        <v>54156</v>
      </c>
      <c r="O417" t="s">
        <v>1852</v>
      </c>
      <c r="P417">
        <v>44.422480746442197</v>
      </c>
      <c r="Q417">
        <v>-88.060159185485503</v>
      </c>
      <c r="R417">
        <v>230</v>
      </c>
      <c r="U417" t="s">
        <v>1848</v>
      </c>
      <c r="V417" t="s">
        <v>1849</v>
      </c>
      <c r="W417" t="s">
        <v>1851</v>
      </c>
      <c r="X417" t="s">
        <v>732</v>
      </c>
      <c r="Y417" t="s">
        <v>42</v>
      </c>
      <c r="Z417" t="s">
        <v>49</v>
      </c>
      <c r="AA417">
        <v>44778</v>
      </c>
      <c r="AB417" t="s">
        <v>1853</v>
      </c>
      <c r="AC417" t="s">
        <v>1854</v>
      </c>
    </row>
    <row r="418" spans="1:29" x14ac:dyDescent="0.2">
      <c r="A418">
        <v>7026</v>
      </c>
      <c r="B418" t="s">
        <v>31</v>
      </c>
      <c r="C418" t="s">
        <v>382</v>
      </c>
      <c r="D418" t="s">
        <v>1847</v>
      </c>
      <c r="E418" t="s">
        <v>34</v>
      </c>
      <c r="F418" t="s">
        <v>1848</v>
      </c>
      <c r="G418" t="s">
        <v>1774</v>
      </c>
      <c r="H418" t="s">
        <v>1855</v>
      </c>
      <c r="I418" t="s">
        <v>1849</v>
      </c>
      <c r="J418" t="s">
        <v>1850</v>
      </c>
      <c r="K418" t="s">
        <v>1851</v>
      </c>
      <c r="L418" t="s">
        <v>732</v>
      </c>
      <c r="M418" t="s">
        <v>42</v>
      </c>
      <c r="N418">
        <v>54156</v>
      </c>
      <c r="O418" t="s">
        <v>1852</v>
      </c>
      <c r="P418">
        <v>44.422480746442197</v>
      </c>
      <c r="Q418">
        <v>-88.060159185485503</v>
      </c>
      <c r="R418">
        <v>230</v>
      </c>
      <c r="U418" t="s">
        <v>1848</v>
      </c>
      <c r="V418" t="s">
        <v>1849</v>
      </c>
      <c r="W418" t="s">
        <v>1851</v>
      </c>
      <c r="X418" t="s">
        <v>732</v>
      </c>
      <c r="Y418" t="s">
        <v>42</v>
      </c>
      <c r="Z418" t="s">
        <v>49</v>
      </c>
      <c r="AA418">
        <v>44778</v>
      </c>
      <c r="AB418" t="s">
        <v>1853</v>
      </c>
      <c r="AC418" t="s">
        <v>1856</v>
      </c>
    </row>
    <row r="419" spans="1:29" x14ac:dyDescent="0.2">
      <c r="A419">
        <v>7027</v>
      </c>
      <c r="B419" t="s">
        <v>31</v>
      </c>
      <c r="C419" t="s">
        <v>382</v>
      </c>
      <c r="D419" t="s">
        <v>1857</v>
      </c>
      <c r="E419" t="s">
        <v>34</v>
      </c>
      <c r="F419" t="s">
        <v>1858</v>
      </c>
      <c r="G419" t="s">
        <v>1859</v>
      </c>
      <c r="H419" t="s">
        <v>1860</v>
      </c>
      <c r="I419" t="s">
        <v>747</v>
      </c>
      <c r="J419" t="s">
        <v>1861</v>
      </c>
      <c r="K419" t="s">
        <v>759</v>
      </c>
      <c r="L419" t="s">
        <v>754</v>
      </c>
      <c r="M419" t="s">
        <v>42</v>
      </c>
      <c r="N419">
        <v>64801</v>
      </c>
      <c r="O419" t="s">
        <v>764</v>
      </c>
      <c r="P419">
        <v>37.094725920602201</v>
      </c>
      <c r="Q419">
        <v>-94.528379527252596</v>
      </c>
      <c r="R419">
        <v>750</v>
      </c>
      <c r="U419" t="s">
        <v>1858</v>
      </c>
      <c r="V419" t="s">
        <v>747</v>
      </c>
      <c r="W419" t="s">
        <v>753</v>
      </c>
      <c r="X419" t="s">
        <v>754</v>
      </c>
      <c r="Y419" t="s">
        <v>42</v>
      </c>
      <c r="Z419" t="s">
        <v>49</v>
      </c>
      <c r="AA419">
        <v>44778</v>
      </c>
      <c r="AB419" t="s">
        <v>1862</v>
      </c>
      <c r="AC419" t="s">
        <v>1863</v>
      </c>
    </row>
    <row r="420" spans="1:29" x14ac:dyDescent="0.2">
      <c r="A420">
        <v>7028</v>
      </c>
      <c r="B420" t="s">
        <v>31</v>
      </c>
      <c r="C420" t="s">
        <v>382</v>
      </c>
      <c r="D420" t="s">
        <v>1864</v>
      </c>
      <c r="E420" t="s">
        <v>34</v>
      </c>
      <c r="F420" t="s">
        <v>1865</v>
      </c>
      <c r="G420" t="s">
        <v>1774</v>
      </c>
      <c r="H420" t="s">
        <v>1801</v>
      </c>
      <c r="I420" t="s">
        <v>1866</v>
      </c>
      <c r="J420" t="s">
        <v>1867</v>
      </c>
      <c r="K420" t="s">
        <v>1868</v>
      </c>
      <c r="L420" t="s">
        <v>1814</v>
      </c>
      <c r="M420" t="s">
        <v>42</v>
      </c>
      <c r="N420">
        <v>97124</v>
      </c>
      <c r="O420" t="s">
        <v>1869</v>
      </c>
      <c r="P420">
        <v>45.565044314154903</v>
      </c>
      <c r="Q420">
        <v>-122.91031800245599</v>
      </c>
      <c r="R420">
        <v>250</v>
      </c>
      <c r="U420" t="s">
        <v>1870</v>
      </c>
      <c r="V420" t="s">
        <v>1871</v>
      </c>
      <c r="W420" t="s">
        <v>1872</v>
      </c>
      <c r="X420" t="s">
        <v>1873</v>
      </c>
      <c r="Y420" t="s">
        <v>1874</v>
      </c>
      <c r="Z420" t="s">
        <v>49</v>
      </c>
      <c r="AA420">
        <v>44766</v>
      </c>
      <c r="AB420" t="s">
        <v>1875</v>
      </c>
      <c r="AC420" t="s">
        <v>1876</v>
      </c>
    </row>
    <row r="421" spans="1:29" x14ac:dyDescent="0.2">
      <c r="A421">
        <v>7029</v>
      </c>
      <c r="B421" t="s">
        <v>31</v>
      </c>
      <c r="C421" t="s">
        <v>382</v>
      </c>
      <c r="D421" t="s">
        <v>4841</v>
      </c>
      <c r="E421" t="s">
        <v>61</v>
      </c>
      <c r="F421" t="s">
        <v>4848</v>
      </c>
      <c r="G421" t="s">
        <v>1774</v>
      </c>
      <c r="H421" t="s">
        <v>4844</v>
      </c>
      <c r="I421" t="s">
        <v>4845</v>
      </c>
      <c r="J421" t="s">
        <v>4846</v>
      </c>
      <c r="K421" t="s">
        <v>3385</v>
      </c>
      <c r="L421" t="s">
        <v>1814</v>
      </c>
      <c r="M421" t="s">
        <v>42</v>
      </c>
      <c r="N421">
        <v>97355</v>
      </c>
      <c r="O421" t="s">
        <v>4847</v>
      </c>
      <c r="P421">
        <v>44.549052367809303</v>
      </c>
      <c r="Q421">
        <v>-122.91976220768601</v>
      </c>
      <c r="R421">
        <v>170</v>
      </c>
      <c r="U421" t="s">
        <v>4841</v>
      </c>
      <c r="V421" t="s">
        <v>3383</v>
      </c>
      <c r="W421" t="s">
        <v>3385</v>
      </c>
      <c r="X421" t="s">
        <v>1814</v>
      </c>
      <c r="Y421" t="s">
        <v>42</v>
      </c>
      <c r="Z421" t="s">
        <v>49</v>
      </c>
      <c r="AA421">
        <v>45095</v>
      </c>
      <c r="AB421" t="s">
        <v>3387</v>
      </c>
      <c r="AC421" t="s">
        <v>3388</v>
      </c>
    </row>
    <row r="422" spans="1:29" x14ac:dyDescent="0.2">
      <c r="A422">
        <v>7030</v>
      </c>
      <c r="B422" t="s">
        <v>31</v>
      </c>
      <c r="C422" t="s">
        <v>382</v>
      </c>
      <c r="D422" t="s">
        <v>820</v>
      </c>
      <c r="E422" t="s">
        <v>34</v>
      </c>
      <c r="F422" t="s">
        <v>820</v>
      </c>
      <c r="G422" t="s">
        <v>1774</v>
      </c>
      <c r="H422" t="s">
        <v>1792</v>
      </c>
      <c r="I422" t="s">
        <v>821</v>
      </c>
      <c r="J422" t="s">
        <v>822</v>
      </c>
      <c r="K422" t="s">
        <v>823</v>
      </c>
      <c r="L422" t="s">
        <v>286</v>
      </c>
      <c r="M422" t="s">
        <v>42</v>
      </c>
      <c r="N422">
        <v>80241</v>
      </c>
      <c r="O422" t="s">
        <v>824</v>
      </c>
      <c r="P422">
        <v>39.920424677799602</v>
      </c>
      <c r="Q422">
        <v>-104.98311545595</v>
      </c>
      <c r="R422">
        <v>50</v>
      </c>
      <c r="U422" t="s">
        <v>820</v>
      </c>
      <c r="V422" t="s">
        <v>821</v>
      </c>
      <c r="W422" t="s">
        <v>823</v>
      </c>
      <c r="X422" t="s">
        <v>286</v>
      </c>
      <c r="Y422" t="s">
        <v>42</v>
      </c>
      <c r="Z422" t="s">
        <v>49</v>
      </c>
      <c r="AA422">
        <v>44778</v>
      </c>
      <c r="AB422" t="s">
        <v>1877</v>
      </c>
      <c r="AC422" t="s">
        <v>1878</v>
      </c>
    </row>
    <row r="423" spans="1:29" x14ac:dyDescent="0.2">
      <c r="A423">
        <v>7031</v>
      </c>
      <c r="B423" t="s">
        <v>31</v>
      </c>
      <c r="C423" t="s">
        <v>382</v>
      </c>
      <c r="D423" t="s">
        <v>1879</v>
      </c>
      <c r="E423" t="s">
        <v>61</v>
      </c>
      <c r="F423" t="s">
        <v>1880</v>
      </c>
      <c r="G423" t="s">
        <v>1774</v>
      </c>
      <c r="H423" t="s">
        <v>1792</v>
      </c>
      <c r="I423" t="s">
        <v>1881</v>
      </c>
      <c r="J423" t="s">
        <v>1882</v>
      </c>
      <c r="K423" t="s">
        <v>1883</v>
      </c>
      <c r="L423" t="s">
        <v>604</v>
      </c>
      <c r="M423" t="s">
        <v>42</v>
      </c>
      <c r="N423">
        <v>55303</v>
      </c>
      <c r="O423" t="s">
        <v>1884</v>
      </c>
      <c r="P423">
        <v>45.240449451757399</v>
      </c>
      <c r="Q423">
        <v>-93.480062377784407</v>
      </c>
      <c r="R423">
        <v>115</v>
      </c>
      <c r="U423" t="s">
        <v>1885</v>
      </c>
      <c r="V423" t="s">
        <v>1886</v>
      </c>
      <c r="W423" t="s">
        <v>1883</v>
      </c>
      <c r="X423" t="s">
        <v>604</v>
      </c>
      <c r="Y423" t="s">
        <v>42</v>
      </c>
      <c r="Z423" t="s">
        <v>49</v>
      </c>
      <c r="AA423">
        <v>44778</v>
      </c>
      <c r="AB423" t="s">
        <v>1887</v>
      </c>
      <c r="AC423" t="s">
        <v>1888</v>
      </c>
    </row>
    <row r="424" spans="1:29" x14ac:dyDescent="0.2">
      <c r="A424">
        <v>7032</v>
      </c>
      <c r="B424" t="s">
        <v>31</v>
      </c>
      <c r="C424" t="s">
        <v>382</v>
      </c>
      <c r="D424" t="s">
        <v>1879</v>
      </c>
      <c r="E424" t="s">
        <v>61</v>
      </c>
      <c r="F424" t="s">
        <v>1889</v>
      </c>
      <c r="G424" t="s">
        <v>1774</v>
      </c>
      <c r="H424" t="s">
        <v>1792</v>
      </c>
      <c r="I424" t="s">
        <v>1881</v>
      </c>
      <c r="J424" t="s">
        <v>1890</v>
      </c>
      <c r="K424" t="s">
        <v>1891</v>
      </c>
      <c r="L424" t="s">
        <v>496</v>
      </c>
      <c r="M424" t="s">
        <v>42</v>
      </c>
      <c r="N424">
        <v>18848</v>
      </c>
      <c r="O424" t="s">
        <v>1892</v>
      </c>
      <c r="P424">
        <v>41.796116345304902</v>
      </c>
      <c r="Q424">
        <v>-76.468541389026598</v>
      </c>
      <c r="R424">
        <v>23</v>
      </c>
      <c r="U424" t="s">
        <v>1885</v>
      </c>
      <c r="V424" t="s">
        <v>1886</v>
      </c>
      <c r="W424" t="s">
        <v>1883</v>
      </c>
      <c r="X424" t="s">
        <v>604</v>
      </c>
      <c r="Y424" t="s">
        <v>42</v>
      </c>
      <c r="Z424" t="s">
        <v>49</v>
      </c>
      <c r="AA424">
        <v>44778</v>
      </c>
      <c r="AB424" t="s">
        <v>1887</v>
      </c>
      <c r="AC424" t="s">
        <v>1893</v>
      </c>
    </row>
    <row r="425" spans="1:29" x14ac:dyDescent="0.2">
      <c r="A425">
        <v>7033</v>
      </c>
      <c r="B425" t="s">
        <v>31</v>
      </c>
      <c r="C425" t="s">
        <v>382</v>
      </c>
      <c r="D425" t="s">
        <v>1894</v>
      </c>
      <c r="E425" t="s">
        <v>61</v>
      </c>
      <c r="F425" t="s">
        <v>1894</v>
      </c>
      <c r="G425" t="s">
        <v>1774</v>
      </c>
      <c r="H425" t="s">
        <v>1895</v>
      </c>
      <c r="I425" t="s">
        <v>1896</v>
      </c>
      <c r="J425" t="s">
        <v>1897</v>
      </c>
      <c r="K425" t="s">
        <v>1898</v>
      </c>
      <c r="L425" t="s">
        <v>345</v>
      </c>
      <c r="M425" t="s">
        <v>42</v>
      </c>
      <c r="N425">
        <v>8551</v>
      </c>
      <c r="O425" t="s">
        <v>1899</v>
      </c>
      <c r="P425">
        <v>40.402879850201103</v>
      </c>
      <c r="Q425">
        <v>-74.853876544878105</v>
      </c>
      <c r="R425">
        <v>15</v>
      </c>
      <c r="U425" t="s">
        <v>1894</v>
      </c>
      <c r="V425" t="s">
        <v>1896</v>
      </c>
      <c r="W425" t="s">
        <v>1898</v>
      </c>
      <c r="X425" t="s">
        <v>345</v>
      </c>
      <c r="Y425" t="s">
        <v>42</v>
      </c>
      <c r="Z425" t="s">
        <v>49</v>
      </c>
      <c r="AA425">
        <v>44778</v>
      </c>
      <c r="AB425" t="s">
        <v>1900</v>
      </c>
      <c r="AC425" t="s">
        <v>1901</v>
      </c>
    </row>
    <row r="426" spans="1:29" x14ac:dyDescent="0.2">
      <c r="A426">
        <v>7034</v>
      </c>
      <c r="B426" t="s">
        <v>31</v>
      </c>
      <c r="C426" t="s">
        <v>382</v>
      </c>
      <c r="D426" t="s">
        <v>4043</v>
      </c>
      <c r="E426" t="s">
        <v>34</v>
      </c>
      <c r="F426" t="s">
        <v>4049</v>
      </c>
      <c r="G426" t="s">
        <v>1774</v>
      </c>
      <c r="H426" t="s">
        <v>1845</v>
      </c>
      <c r="I426" t="s">
        <v>4044</v>
      </c>
      <c r="J426" t="s">
        <v>4045</v>
      </c>
      <c r="K426" t="s">
        <v>1174</v>
      </c>
      <c r="L426" t="s">
        <v>900</v>
      </c>
      <c r="M426" t="s">
        <v>42</v>
      </c>
      <c r="N426">
        <v>34232</v>
      </c>
      <c r="O426" t="s">
        <v>4046</v>
      </c>
      <c r="P426">
        <v>27.323053541664301</v>
      </c>
      <c r="Q426">
        <v>-82.449116540496803</v>
      </c>
      <c r="R426">
        <v>108</v>
      </c>
      <c r="U426" t="s">
        <v>4047</v>
      </c>
      <c r="V426" t="s">
        <v>4044</v>
      </c>
      <c r="W426" t="s">
        <v>1174</v>
      </c>
      <c r="X426" t="s">
        <v>900</v>
      </c>
      <c r="Y426" t="s">
        <v>42</v>
      </c>
      <c r="Z426" t="s">
        <v>49</v>
      </c>
      <c r="AA426">
        <v>44801</v>
      </c>
      <c r="AB426" t="s">
        <v>4048</v>
      </c>
    </row>
    <row r="427" spans="1:29" x14ac:dyDescent="0.2">
      <c r="A427">
        <v>7035</v>
      </c>
      <c r="B427" t="s">
        <v>31</v>
      </c>
      <c r="C427" t="s">
        <v>382</v>
      </c>
      <c r="D427" t="s">
        <v>1902</v>
      </c>
      <c r="E427" t="s">
        <v>61</v>
      </c>
      <c r="F427" t="s">
        <v>1902</v>
      </c>
      <c r="G427" t="s">
        <v>1774</v>
      </c>
      <c r="H427" t="s">
        <v>1903</v>
      </c>
      <c r="I427" t="s">
        <v>1904</v>
      </c>
      <c r="J427" t="s">
        <v>1905</v>
      </c>
      <c r="K427" t="s">
        <v>1906</v>
      </c>
      <c r="L427" t="s">
        <v>284</v>
      </c>
      <c r="M427" t="s">
        <v>42</v>
      </c>
      <c r="N427">
        <v>35217</v>
      </c>
      <c r="O427" t="s">
        <v>1907</v>
      </c>
      <c r="P427">
        <v>33.637110399690698</v>
      </c>
      <c r="Q427">
        <v>-86.729701173916794</v>
      </c>
      <c r="R427">
        <v>28</v>
      </c>
      <c r="U427" t="s">
        <v>1902</v>
      </c>
      <c r="V427" t="s">
        <v>1904</v>
      </c>
      <c r="W427" t="s">
        <v>1906</v>
      </c>
      <c r="X427" t="s">
        <v>284</v>
      </c>
      <c r="Y427" t="s">
        <v>42</v>
      </c>
      <c r="Z427" t="s">
        <v>49</v>
      </c>
      <c r="AA427">
        <v>44778</v>
      </c>
      <c r="AB427" t="s">
        <v>1908</v>
      </c>
    </row>
    <row r="428" spans="1:29" x14ac:dyDescent="0.2">
      <c r="A428">
        <v>7036</v>
      </c>
      <c r="B428" t="s">
        <v>31</v>
      </c>
      <c r="C428" t="s">
        <v>382</v>
      </c>
      <c r="D428" t="s">
        <v>1902</v>
      </c>
      <c r="E428" t="s">
        <v>61</v>
      </c>
      <c r="F428" t="s">
        <v>1902</v>
      </c>
      <c r="G428" t="s">
        <v>1774</v>
      </c>
      <c r="H428" t="s">
        <v>1792</v>
      </c>
      <c r="I428" t="s">
        <v>1904</v>
      </c>
      <c r="J428" t="s">
        <v>1905</v>
      </c>
      <c r="K428" t="s">
        <v>1906</v>
      </c>
      <c r="L428" t="s">
        <v>284</v>
      </c>
      <c r="M428" t="s">
        <v>42</v>
      </c>
      <c r="N428">
        <v>35217</v>
      </c>
      <c r="O428" t="s">
        <v>1909</v>
      </c>
      <c r="P428">
        <v>33.637110399690698</v>
      </c>
      <c r="Q428">
        <v>-86.729701173916794</v>
      </c>
      <c r="R428">
        <v>28</v>
      </c>
      <c r="U428" t="s">
        <v>1902</v>
      </c>
      <c r="V428" t="s">
        <v>1904</v>
      </c>
      <c r="W428" t="s">
        <v>1906</v>
      </c>
      <c r="X428" t="s">
        <v>284</v>
      </c>
      <c r="Y428" t="s">
        <v>42</v>
      </c>
      <c r="Z428" t="s">
        <v>49</v>
      </c>
      <c r="AA428">
        <v>44778</v>
      </c>
      <c r="AB428" t="s">
        <v>1908</v>
      </c>
    </row>
    <row r="429" spans="1:29" x14ac:dyDescent="0.2">
      <c r="A429">
        <v>7037</v>
      </c>
      <c r="B429" t="s">
        <v>31</v>
      </c>
      <c r="C429" t="s">
        <v>382</v>
      </c>
      <c r="D429" t="s">
        <v>1902</v>
      </c>
      <c r="E429" t="s">
        <v>61</v>
      </c>
      <c r="F429" t="s">
        <v>1902</v>
      </c>
      <c r="G429" t="s">
        <v>1774</v>
      </c>
      <c r="H429" t="s">
        <v>1834</v>
      </c>
      <c r="I429" t="s">
        <v>1904</v>
      </c>
      <c r="J429" t="s">
        <v>1905</v>
      </c>
      <c r="K429" t="s">
        <v>1906</v>
      </c>
      <c r="L429" t="s">
        <v>284</v>
      </c>
      <c r="M429" t="s">
        <v>42</v>
      </c>
      <c r="N429">
        <v>35218</v>
      </c>
      <c r="O429" t="s">
        <v>1909</v>
      </c>
      <c r="P429">
        <v>33.637110399690698</v>
      </c>
      <c r="Q429">
        <v>-86.729701173916794</v>
      </c>
      <c r="R429">
        <v>28</v>
      </c>
      <c r="U429" t="s">
        <v>1902</v>
      </c>
      <c r="V429" t="s">
        <v>1904</v>
      </c>
      <c r="W429" t="s">
        <v>1906</v>
      </c>
      <c r="X429" t="s">
        <v>284</v>
      </c>
      <c r="Y429" t="s">
        <v>42</v>
      </c>
      <c r="Z429" t="s">
        <v>49</v>
      </c>
      <c r="AA429">
        <v>44778</v>
      </c>
      <c r="AB429" t="s">
        <v>1908</v>
      </c>
    </row>
    <row r="430" spans="1:29" x14ac:dyDescent="0.2">
      <c r="A430">
        <v>7038</v>
      </c>
      <c r="B430" t="s">
        <v>4117</v>
      </c>
      <c r="C430" t="s">
        <v>382</v>
      </c>
      <c r="D430" t="s">
        <v>4116</v>
      </c>
      <c r="E430" t="s">
        <v>34</v>
      </c>
      <c r="F430" t="s">
        <v>4116</v>
      </c>
      <c r="G430" t="s">
        <v>1774</v>
      </c>
      <c r="H430" t="s">
        <v>1792</v>
      </c>
      <c r="I430" t="s">
        <v>4118</v>
      </c>
      <c r="J430" t="s">
        <v>4119</v>
      </c>
      <c r="K430" t="s">
        <v>1451</v>
      </c>
      <c r="L430" t="s">
        <v>127</v>
      </c>
      <c r="M430" t="s">
        <v>42</v>
      </c>
      <c r="N430">
        <v>48084</v>
      </c>
      <c r="O430" t="s">
        <v>4120</v>
      </c>
      <c r="P430">
        <v>42.5491193458056</v>
      </c>
      <c r="Q430">
        <v>-83.153751088999499</v>
      </c>
      <c r="R430">
        <v>10</v>
      </c>
      <c r="U430" t="s">
        <v>4116</v>
      </c>
      <c r="V430" t="s">
        <v>4118</v>
      </c>
      <c r="W430" t="s">
        <v>1451</v>
      </c>
      <c r="X430" t="s">
        <v>127</v>
      </c>
      <c r="Y430" t="s">
        <v>42</v>
      </c>
      <c r="Z430" t="s">
        <v>49</v>
      </c>
      <c r="AA430">
        <v>44801</v>
      </c>
      <c r="AB430" t="s">
        <v>4128</v>
      </c>
      <c r="AC430" t="s">
        <v>4121</v>
      </c>
    </row>
    <row r="431" spans="1:29" x14ac:dyDescent="0.2">
      <c r="A431">
        <v>7039</v>
      </c>
      <c r="B431" t="s">
        <v>59</v>
      </c>
      <c r="C431" t="s">
        <v>382</v>
      </c>
      <c r="D431" t="s">
        <v>2802</v>
      </c>
      <c r="E431" t="s">
        <v>34</v>
      </c>
      <c r="F431" t="s">
        <v>2803</v>
      </c>
      <c r="G431" t="s">
        <v>1774</v>
      </c>
      <c r="H431" t="s">
        <v>4374</v>
      </c>
      <c r="I431" t="s">
        <v>2808</v>
      </c>
      <c r="J431" t="s">
        <v>2804</v>
      </c>
      <c r="K431" t="s">
        <v>2805</v>
      </c>
      <c r="L431" t="s">
        <v>604</v>
      </c>
      <c r="M431" t="s">
        <v>42</v>
      </c>
      <c r="N431">
        <v>55432</v>
      </c>
      <c r="O431" t="s">
        <v>2806</v>
      </c>
      <c r="P431">
        <v>45.067211150281601</v>
      </c>
      <c r="Q431">
        <v>-93.233538802389504</v>
      </c>
      <c r="U431" t="s">
        <v>2807</v>
      </c>
      <c r="V431" t="s">
        <v>2808</v>
      </c>
      <c r="W431" t="s">
        <v>2805</v>
      </c>
      <c r="X431" t="s">
        <v>604</v>
      </c>
      <c r="Y431" t="s">
        <v>42</v>
      </c>
      <c r="Z431" t="s">
        <v>49</v>
      </c>
      <c r="AA431">
        <v>44892</v>
      </c>
      <c r="AB431" t="s">
        <v>2809</v>
      </c>
    </row>
    <row r="432" spans="1:29" x14ac:dyDescent="0.2">
      <c r="A432">
        <v>7040</v>
      </c>
      <c r="B432" t="s">
        <v>31</v>
      </c>
      <c r="C432" t="s">
        <v>382</v>
      </c>
      <c r="D432" t="s">
        <v>4122</v>
      </c>
      <c r="E432" t="s">
        <v>34</v>
      </c>
      <c r="F432" t="s">
        <v>4122</v>
      </c>
      <c r="G432" t="s">
        <v>1759</v>
      </c>
      <c r="H432" t="s">
        <v>382</v>
      </c>
      <c r="I432" t="s">
        <v>4123</v>
      </c>
      <c r="J432" t="s">
        <v>4124</v>
      </c>
      <c r="K432" t="s">
        <v>2624</v>
      </c>
      <c r="L432" t="s">
        <v>394</v>
      </c>
      <c r="M432" t="s">
        <v>42</v>
      </c>
      <c r="N432">
        <v>94608</v>
      </c>
      <c r="O432" t="s">
        <v>4125</v>
      </c>
      <c r="P432">
        <v>37.832006233964101</v>
      </c>
      <c r="Q432">
        <v>-122.282006029633</v>
      </c>
      <c r="R432">
        <v>30</v>
      </c>
      <c r="U432" t="s">
        <v>4122</v>
      </c>
      <c r="V432" t="s">
        <v>4126</v>
      </c>
      <c r="W432" t="s">
        <v>2624</v>
      </c>
      <c r="X432" t="s">
        <v>394</v>
      </c>
      <c r="Y432" t="s">
        <v>2760</v>
      </c>
      <c r="Z432" t="s">
        <v>49</v>
      </c>
      <c r="AA432">
        <v>44801</v>
      </c>
      <c r="AB432" t="s">
        <v>4127</v>
      </c>
      <c r="AC432" t="s">
        <v>4129</v>
      </c>
    </row>
    <row r="433" spans="1:29" x14ac:dyDescent="0.2">
      <c r="A433">
        <v>7041</v>
      </c>
      <c r="B433" t="s">
        <v>31</v>
      </c>
      <c r="C433" t="s">
        <v>382</v>
      </c>
      <c r="D433" t="s">
        <v>1910</v>
      </c>
      <c r="E433" t="s">
        <v>34</v>
      </c>
      <c r="F433" t="s">
        <v>1910</v>
      </c>
      <c r="G433" t="s">
        <v>1759</v>
      </c>
      <c r="H433" t="s">
        <v>1911</v>
      </c>
      <c r="I433" t="s">
        <v>1912</v>
      </c>
      <c r="J433" t="s">
        <v>1913</v>
      </c>
      <c r="K433" t="s">
        <v>1914</v>
      </c>
      <c r="L433" t="s">
        <v>1915</v>
      </c>
      <c r="M433" t="s">
        <v>42</v>
      </c>
      <c r="N433">
        <v>74107</v>
      </c>
      <c r="O433" t="s">
        <v>1916</v>
      </c>
      <c r="P433">
        <v>36.100172230309099</v>
      </c>
      <c r="Q433">
        <v>-96.048643631518999</v>
      </c>
      <c r="U433" t="s">
        <v>1917</v>
      </c>
      <c r="V433" t="s">
        <v>1912</v>
      </c>
      <c r="W433" t="s">
        <v>1914</v>
      </c>
      <c r="X433" t="s">
        <v>1915</v>
      </c>
      <c r="Y433" t="s">
        <v>42</v>
      </c>
      <c r="Z433" t="s">
        <v>49</v>
      </c>
      <c r="AA433">
        <v>44434</v>
      </c>
      <c r="AB433" t="s">
        <v>1918</v>
      </c>
    </row>
    <row r="434" spans="1:29" x14ac:dyDescent="0.2">
      <c r="A434">
        <v>7042</v>
      </c>
      <c r="B434" t="s">
        <v>31</v>
      </c>
      <c r="C434" t="s">
        <v>382</v>
      </c>
      <c r="D434" t="s">
        <v>1919</v>
      </c>
      <c r="E434" t="s">
        <v>61</v>
      </c>
      <c r="F434" t="s">
        <v>1919</v>
      </c>
      <c r="G434" t="s">
        <v>1774</v>
      </c>
      <c r="H434" t="s">
        <v>1920</v>
      </c>
      <c r="I434" t="s">
        <v>1921</v>
      </c>
      <c r="J434" t="s">
        <v>1922</v>
      </c>
      <c r="K434" t="s">
        <v>1923</v>
      </c>
      <c r="L434" t="s">
        <v>1924</v>
      </c>
      <c r="M434" t="s">
        <v>42</v>
      </c>
      <c r="N434">
        <v>52302</v>
      </c>
      <c r="O434" t="s">
        <v>1925</v>
      </c>
      <c r="P434">
        <v>42.0291358457551</v>
      </c>
      <c r="Q434">
        <v>-91.572182402495798</v>
      </c>
      <c r="U434" t="s">
        <v>1919</v>
      </c>
      <c r="V434" t="s">
        <v>1921</v>
      </c>
      <c r="W434" t="s">
        <v>1923</v>
      </c>
      <c r="X434" t="s">
        <v>1924</v>
      </c>
      <c r="Y434" t="s">
        <v>42</v>
      </c>
      <c r="AB434" t="s">
        <v>1926</v>
      </c>
    </row>
    <row r="435" spans="1:29" x14ac:dyDescent="0.2">
      <c r="A435">
        <v>7043</v>
      </c>
      <c r="B435" t="s">
        <v>31</v>
      </c>
      <c r="C435" t="s">
        <v>382</v>
      </c>
      <c r="D435" t="s">
        <v>1919</v>
      </c>
      <c r="E435" t="s">
        <v>61</v>
      </c>
      <c r="F435" t="s">
        <v>1919</v>
      </c>
      <c r="G435" t="s">
        <v>1774</v>
      </c>
      <c r="H435" t="s">
        <v>1895</v>
      </c>
      <c r="I435" t="s">
        <v>1921</v>
      </c>
      <c r="J435" t="s">
        <v>1922</v>
      </c>
      <c r="K435" t="s">
        <v>1923</v>
      </c>
      <c r="L435" t="s">
        <v>1924</v>
      </c>
      <c r="M435" t="s">
        <v>42</v>
      </c>
      <c r="N435">
        <v>52302</v>
      </c>
      <c r="O435" t="s">
        <v>1925</v>
      </c>
      <c r="P435">
        <v>42.0291358457551</v>
      </c>
      <c r="Q435">
        <v>-91.572182402495798</v>
      </c>
      <c r="U435" t="s">
        <v>1919</v>
      </c>
      <c r="V435" t="s">
        <v>1921</v>
      </c>
      <c r="W435" t="s">
        <v>1923</v>
      </c>
      <c r="X435" t="s">
        <v>1924</v>
      </c>
      <c r="Y435" t="s">
        <v>42</v>
      </c>
      <c r="AB435" t="s">
        <v>1926</v>
      </c>
    </row>
    <row r="436" spans="1:29" x14ac:dyDescent="0.2">
      <c r="A436">
        <v>7044</v>
      </c>
      <c r="B436" t="s">
        <v>31</v>
      </c>
      <c r="C436" t="s">
        <v>382</v>
      </c>
      <c r="D436" t="s">
        <v>1927</v>
      </c>
      <c r="E436" t="s">
        <v>34</v>
      </c>
      <c r="F436" t="s">
        <v>1927</v>
      </c>
      <c r="G436" t="s">
        <v>1859</v>
      </c>
      <c r="H436" t="s">
        <v>1860</v>
      </c>
      <c r="I436" t="s">
        <v>1928</v>
      </c>
      <c r="J436" t="s">
        <v>1929</v>
      </c>
      <c r="K436" t="s">
        <v>1930</v>
      </c>
      <c r="L436" t="s">
        <v>315</v>
      </c>
      <c r="M436" t="s">
        <v>42</v>
      </c>
      <c r="N436">
        <v>60527</v>
      </c>
      <c r="O436" t="s">
        <v>1931</v>
      </c>
      <c r="P436">
        <v>41.760090603818497</v>
      </c>
      <c r="Q436">
        <v>-87.938255744833199</v>
      </c>
      <c r="R436">
        <v>150</v>
      </c>
      <c r="U436" t="s">
        <v>1932</v>
      </c>
      <c r="V436" t="s">
        <v>1928</v>
      </c>
      <c r="W436" t="s">
        <v>1930</v>
      </c>
      <c r="X436" t="s">
        <v>315</v>
      </c>
      <c r="Y436" t="s">
        <v>42</v>
      </c>
      <c r="Z436" t="s">
        <v>49</v>
      </c>
      <c r="AA436">
        <v>44766</v>
      </c>
      <c r="AB436" t="s">
        <v>1933</v>
      </c>
    </row>
    <row r="437" spans="1:29" x14ac:dyDescent="0.2">
      <c r="A437">
        <v>7045</v>
      </c>
      <c r="B437" t="s">
        <v>31</v>
      </c>
      <c r="C437" t="s">
        <v>382</v>
      </c>
      <c r="D437" t="s">
        <v>1927</v>
      </c>
      <c r="E437" t="s">
        <v>34</v>
      </c>
      <c r="F437" t="s">
        <v>1927</v>
      </c>
      <c r="G437" t="s">
        <v>1859</v>
      </c>
      <c r="H437" t="s">
        <v>1934</v>
      </c>
      <c r="I437" t="s">
        <v>1928</v>
      </c>
      <c r="J437" t="s">
        <v>1929</v>
      </c>
      <c r="K437" t="s">
        <v>1930</v>
      </c>
      <c r="L437" t="s">
        <v>315</v>
      </c>
      <c r="M437" t="s">
        <v>42</v>
      </c>
      <c r="N437">
        <v>60527</v>
      </c>
      <c r="O437" t="s">
        <v>1931</v>
      </c>
      <c r="P437">
        <v>41.760090603818497</v>
      </c>
      <c r="Q437">
        <v>-87.938255744833199</v>
      </c>
      <c r="R437">
        <v>150</v>
      </c>
      <c r="U437" t="s">
        <v>1932</v>
      </c>
      <c r="V437" t="s">
        <v>1928</v>
      </c>
      <c r="W437" t="s">
        <v>1930</v>
      </c>
      <c r="X437" t="s">
        <v>315</v>
      </c>
      <c r="Y437" t="s">
        <v>42</v>
      </c>
      <c r="Z437" t="s">
        <v>49</v>
      </c>
      <c r="AA437">
        <v>44766</v>
      </c>
      <c r="AB437" t="s">
        <v>1933</v>
      </c>
    </row>
    <row r="438" spans="1:29" x14ac:dyDescent="0.2">
      <c r="A438">
        <v>7046</v>
      </c>
      <c r="B438" t="s">
        <v>31</v>
      </c>
      <c r="C438" t="s">
        <v>382</v>
      </c>
      <c r="D438" t="s">
        <v>1927</v>
      </c>
      <c r="E438" t="s">
        <v>34</v>
      </c>
      <c r="F438" t="s">
        <v>1927</v>
      </c>
      <c r="G438" t="s">
        <v>1859</v>
      </c>
      <c r="H438" t="s">
        <v>1935</v>
      </c>
      <c r="I438" t="s">
        <v>1928</v>
      </c>
      <c r="J438" t="s">
        <v>1929</v>
      </c>
      <c r="K438" t="s">
        <v>1930</v>
      </c>
      <c r="L438" t="s">
        <v>315</v>
      </c>
      <c r="M438" t="s">
        <v>42</v>
      </c>
      <c r="N438">
        <v>60527</v>
      </c>
      <c r="O438" t="s">
        <v>1931</v>
      </c>
      <c r="P438">
        <v>41.760090603818497</v>
      </c>
      <c r="Q438">
        <v>-87.938255744833199</v>
      </c>
      <c r="R438">
        <v>50</v>
      </c>
      <c r="U438" t="s">
        <v>1932</v>
      </c>
      <c r="V438" t="s">
        <v>1928</v>
      </c>
      <c r="W438" t="s">
        <v>1930</v>
      </c>
      <c r="X438" t="s">
        <v>315</v>
      </c>
      <c r="Y438" t="s">
        <v>42</v>
      </c>
      <c r="Z438" t="s">
        <v>49</v>
      </c>
      <c r="AA438">
        <v>44766</v>
      </c>
      <c r="AB438" t="s">
        <v>1933</v>
      </c>
    </row>
    <row r="439" spans="1:29" x14ac:dyDescent="0.2">
      <c r="A439">
        <v>7047</v>
      </c>
      <c r="B439" t="s">
        <v>31</v>
      </c>
      <c r="C439" t="s">
        <v>382</v>
      </c>
      <c r="D439" t="s">
        <v>1936</v>
      </c>
      <c r="E439" t="s">
        <v>61</v>
      </c>
      <c r="F439" t="s">
        <v>1936</v>
      </c>
      <c r="G439" t="s">
        <v>1774</v>
      </c>
      <c r="H439" t="s">
        <v>382</v>
      </c>
      <c r="I439" t="s">
        <v>1937</v>
      </c>
      <c r="J439" t="s">
        <v>1938</v>
      </c>
      <c r="K439" t="s">
        <v>1036</v>
      </c>
      <c r="L439" t="s">
        <v>394</v>
      </c>
      <c r="M439" t="s">
        <v>42</v>
      </c>
      <c r="N439">
        <v>94804</v>
      </c>
      <c r="O439" t="s">
        <v>1939</v>
      </c>
      <c r="P439">
        <v>37.920155007071898</v>
      </c>
      <c r="Q439">
        <v>-122.35119301612001</v>
      </c>
      <c r="R439">
        <v>43</v>
      </c>
      <c r="U439" t="s">
        <v>1936</v>
      </c>
      <c r="V439" t="s">
        <v>1937</v>
      </c>
      <c r="W439" t="s">
        <v>1036</v>
      </c>
      <c r="X439" t="s">
        <v>394</v>
      </c>
      <c r="Y439" t="s">
        <v>42</v>
      </c>
      <c r="Z439" t="s">
        <v>49</v>
      </c>
      <c r="AA439">
        <v>44413</v>
      </c>
      <c r="AB439" t="s">
        <v>1940</v>
      </c>
    </row>
    <row r="440" spans="1:29" x14ac:dyDescent="0.2">
      <c r="A440">
        <v>7048</v>
      </c>
      <c r="B440" t="s">
        <v>31</v>
      </c>
      <c r="C440" t="s">
        <v>382</v>
      </c>
      <c r="D440" t="s">
        <v>1936</v>
      </c>
      <c r="E440" t="s">
        <v>61</v>
      </c>
      <c r="F440" t="s">
        <v>1936</v>
      </c>
      <c r="G440" t="s">
        <v>1759</v>
      </c>
      <c r="H440" t="s">
        <v>382</v>
      </c>
      <c r="I440" t="s">
        <v>1937</v>
      </c>
      <c r="J440" t="s">
        <v>1938</v>
      </c>
      <c r="K440" t="s">
        <v>1036</v>
      </c>
      <c r="L440" t="s">
        <v>394</v>
      </c>
      <c r="M440" t="s">
        <v>42</v>
      </c>
      <c r="N440">
        <v>94804</v>
      </c>
      <c r="O440" t="s">
        <v>1939</v>
      </c>
      <c r="P440">
        <v>37.920155007071898</v>
      </c>
      <c r="Q440">
        <v>-122.35119301612001</v>
      </c>
      <c r="R440">
        <v>43</v>
      </c>
      <c r="U440" t="s">
        <v>1936</v>
      </c>
      <c r="V440" t="s">
        <v>1937</v>
      </c>
      <c r="W440" t="s">
        <v>1036</v>
      </c>
      <c r="X440" t="s">
        <v>394</v>
      </c>
      <c r="Y440" t="s">
        <v>42</v>
      </c>
      <c r="Z440" t="s">
        <v>49</v>
      </c>
      <c r="AA440">
        <v>44413</v>
      </c>
      <c r="AB440" t="s">
        <v>1940</v>
      </c>
    </row>
    <row r="441" spans="1:29" x14ac:dyDescent="0.2">
      <c r="A441">
        <v>7049</v>
      </c>
      <c r="B441" t="s">
        <v>31</v>
      </c>
      <c r="C441" t="s">
        <v>382</v>
      </c>
      <c r="D441" t="s">
        <v>4631</v>
      </c>
      <c r="E441" t="s">
        <v>34</v>
      </c>
      <c r="F441" t="s">
        <v>4632</v>
      </c>
      <c r="G441" t="s">
        <v>4510</v>
      </c>
      <c r="H441" t="s">
        <v>4633</v>
      </c>
      <c r="I441" t="s">
        <v>4512</v>
      </c>
      <c r="J441" t="s">
        <v>4634</v>
      </c>
      <c r="K441" t="s">
        <v>1193</v>
      </c>
      <c r="L441" t="s">
        <v>496</v>
      </c>
      <c r="M441" t="s">
        <v>4514</v>
      </c>
      <c r="N441">
        <v>19341</v>
      </c>
      <c r="O441" t="s">
        <v>4516</v>
      </c>
      <c r="P441">
        <v>40.0596416265453</v>
      </c>
      <c r="Q441">
        <v>-75.642886545093603</v>
      </c>
      <c r="R441">
        <v>65</v>
      </c>
      <c r="U441" t="s">
        <v>4517</v>
      </c>
      <c r="V441" t="s">
        <v>4520</v>
      </c>
      <c r="W441" t="s">
        <v>4518</v>
      </c>
      <c r="X441" t="s">
        <v>1167</v>
      </c>
      <c r="Y441" t="s">
        <v>543</v>
      </c>
      <c r="Z441" t="s">
        <v>49</v>
      </c>
      <c r="AA441">
        <v>45084</v>
      </c>
      <c r="AB441" t="s">
        <v>4519</v>
      </c>
    </row>
    <row r="442" spans="1:29" x14ac:dyDescent="0.2">
      <c r="A442">
        <v>7050</v>
      </c>
      <c r="B442" t="s">
        <v>31</v>
      </c>
      <c r="C442" t="s">
        <v>382</v>
      </c>
      <c r="D442" t="s">
        <v>4508</v>
      </c>
      <c r="E442" t="s">
        <v>34</v>
      </c>
      <c r="F442" t="s">
        <v>4509</v>
      </c>
      <c r="G442" t="s">
        <v>4510</v>
      </c>
      <c r="H442" t="s">
        <v>4511</v>
      </c>
      <c r="I442" t="s">
        <v>4512</v>
      </c>
      <c r="J442" t="s">
        <v>4513</v>
      </c>
      <c r="K442" t="s">
        <v>1193</v>
      </c>
      <c r="L442" t="s">
        <v>496</v>
      </c>
      <c r="M442" t="s">
        <v>4514</v>
      </c>
      <c r="N442">
        <v>19341</v>
      </c>
      <c r="O442" t="s">
        <v>4516</v>
      </c>
      <c r="P442">
        <v>40.0596416265453</v>
      </c>
      <c r="Q442">
        <v>-75.642886545093603</v>
      </c>
      <c r="R442">
        <v>72</v>
      </c>
      <c r="U442" t="s">
        <v>4517</v>
      </c>
      <c r="V442" t="s">
        <v>4520</v>
      </c>
      <c r="W442" t="s">
        <v>4518</v>
      </c>
      <c r="X442" t="s">
        <v>1167</v>
      </c>
      <c r="Y442" t="s">
        <v>543</v>
      </c>
      <c r="Z442" t="s">
        <v>49</v>
      </c>
      <c r="AA442">
        <v>45084</v>
      </c>
      <c r="AB442" t="s">
        <v>4519</v>
      </c>
    </row>
    <row r="443" spans="1:29" x14ac:dyDescent="0.2">
      <c r="A443">
        <v>7051</v>
      </c>
      <c r="B443" t="s">
        <v>31</v>
      </c>
      <c r="C443" t="s">
        <v>382</v>
      </c>
      <c r="D443" t="s">
        <v>2906</v>
      </c>
      <c r="E443" t="s">
        <v>61</v>
      </c>
      <c r="F443" t="s">
        <v>2907</v>
      </c>
      <c r="G443" t="s">
        <v>1759</v>
      </c>
      <c r="H443" t="s">
        <v>4327</v>
      </c>
      <c r="I443" t="s">
        <v>2908</v>
      </c>
      <c r="J443" t="s">
        <v>2909</v>
      </c>
      <c r="K443" t="s">
        <v>2907</v>
      </c>
      <c r="L443" t="s">
        <v>341</v>
      </c>
      <c r="M443" t="s">
        <v>42</v>
      </c>
      <c r="N443">
        <v>43035</v>
      </c>
      <c r="O443" t="s">
        <v>2910</v>
      </c>
      <c r="P443">
        <v>40.154128985146201</v>
      </c>
      <c r="Q443">
        <v>-83.008964129321598</v>
      </c>
      <c r="R443">
        <v>65</v>
      </c>
      <c r="U443" t="s">
        <v>2906</v>
      </c>
      <c r="V443" t="s">
        <v>2908</v>
      </c>
      <c r="W443" t="s">
        <v>2907</v>
      </c>
      <c r="X443" t="s">
        <v>341</v>
      </c>
      <c r="Y443" t="s">
        <v>42</v>
      </c>
      <c r="Z443" t="s">
        <v>49</v>
      </c>
      <c r="AA443">
        <v>44891</v>
      </c>
      <c r="AB443" t="s">
        <v>4326</v>
      </c>
      <c r="AC443" t="s">
        <v>4330</v>
      </c>
    </row>
    <row r="444" spans="1:29" x14ac:dyDescent="0.2">
      <c r="A444">
        <v>7052</v>
      </c>
      <c r="B444" t="s">
        <v>31</v>
      </c>
      <c r="C444" t="s">
        <v>382</v>
      </c>
      <c r="D444" t="s">
        <v>1941</v>
      </c>
      <c r="E444" t="s">
        <v>61</v>
      </c>
      <c r="F444" t="s">
        <v>1941</v>
      </c>
      <c r="G444" t="s">
        <v>1774</v>
      </c>
      <c r="H444" t="s">
        <v>1942</v>
      </c>
      <c r="I444" t="s">
        <v>1943</v>
      </c>
      <c r="J444" t="s">
        <v>1944</v>
      </c>
      <c r="K444" t="s">
        <v>684</v>
      </c>
      <c r="L444" t="s">
        <v>394</v>
      </c>
      <c r="M444" t="s">
        <v>42</v>
      </c>
      <c r="N444">
        <v>92010</v>
      </c>
      <c r="O444" t="s">
        <v>1945</v>
      </c>
      <c r="P444">
        <v>33.133662545515897</v>
      </c>
      <c r="Q444">
        <v>-117.257091118109</v>
      </c>
      <c r="U444" t="s">
        <v>1941</v>
      </c>
      <c r="V444" t="s">
        <v>1943</v>
      </c>
      <c r="W444" t="s">
        <v>684</v>
      </c>
      <c r="X444" t="s">
        <v>394</v>
      </c>
      <c r="Y444" t="s">
        <v>42</v>
      </c>
      <c r="AB444" t="s">
        <v>1943</v>
      </c>
    </row>
    <row r="445" spans="1:29" x14ac:dyDescent="0.2">
      <c r="A445">
        <v>7053</v>
      </c>
      <c r="B445" t="s">
        <v>31</v>
      </c>
      <c r="C445" t="s">
        <v>382</v>
      </c>
      <c r="D445" t="s">
        <v>1946</v>
      </c>
      <c r="E445" t="s">
        <v>61</v>
      </c>
      <c r="F445" t="s">
        <v>1947</v>
      </c>
      <c r="G445" t="s">
        <v>1759</v>
      </c>
      <c r="H445" t="s">
        <v>1948</v>
      </c>
      <c r="I445" t="s">
        <v>1949</v>
      </c>
      <c r="J445" t="s">
        <v>1950</v>
      </c>
      <c r="K445" t="s">
        <v>1951</v>
      </c>
      <c r="L445" t="s">
        <v>3967</v>
      </c>
      <c r="M445" t="s">
        <v>66</v>
      </c>
      <c r="O445" t="s">
        <v>1952</v>
      </c>
      <c r="P445">
        <v>44.661161300000003</v>
      </c>
      <c r="Q445">
        <v>-63.5426839</v>
      </c>
      <c r="R445">
        <v>55</v>
      </c>
      <c r="U445" t="s">
        <v>1947</v>
      </c>
      <c r="V445" t="s">
        <v>1949</v>
      </c>
      <c r="W445" t="s">
        <v>1951</v>
      </c>
      <c r="X445" t="s">
        <v>3967</v>
      </c>
      <c r="Y445" t="s">
        <v>66</v>
      </c>
      <c r="Z445" t="s">
        <v>49</v>
      </c>
      <c r="AA445">
        <v>44774</v>
      </c>
      <c r="AB445" t="s">
        <v>1953</v>
      </c>
      <c r="AC445" t="s">
        <v>1954</v>
      </c>
    </row>
    <row r="446" spans="1:29" x14ac:dyDescent="0.2">
      <c r="A446">
        <v>7054</v>
      </c>
      <c r="B446" t="s">
        <v>31</v>
      </c>
      <c r="C446" t="s">
        <v>382</v>
      </c>
      <c r="D446" t="s">
        <v>1955</v>
      </c>
      <c r="E446" t="s">
        <v>34</v>
      </c>
      <c r="F446" t="s">
        <v>1956</v>
      </c>
      <c r="G446" t="s">
        <v>1774</v>
      </c>
      <c r="H446" t="s">
        <v>1843</v>
      </c>
      <c r="I446" t="s">
        <v>1957</v>
      </c>
      <c r="J446" t="s">
        <v>1958</v>
      </c>
      <c r="K446" t="s">
        <v>285</v>
      </c>
      <c r="L446" t="s">
        <v>286</v>
      </c>
      <c r="M446" t="s">
        <v>42</v>
      </c>
      <c r="N446">
        <v>80112</v>
      </c>
      <c r="O446" t="s">
        <v>1959</v>
      </c>
      <c r="P446">
        <v>39.581995868111598</v>
      </c>
      <c r="Q446">
        <v>-104.837602031412</v>
      </c>
      <c r="U446" t="s">
        <v>1955</v>
      </c>
      <c r="V446" t="s">
        <v>1957</v>
      </c>
      <c r="W446" t="s">
        <v>285</v>
      </c>
      <c r="X446" t="s">
        <v>286</v>
      </c>
      <c r="Y446" t="s">
        <v>42</v>
      </c>
      <c r="Z446" t="s">
        <v>49</v>
      </c>
      <c r="AA446">
        <v>44443</v>
      </c>
      <c r="AB446" t="s">
        <v>1957</v>
      </c>
    </row>
    <row r="447" spans="1:29" x14ac:dyDescent="0.2">
      <c r="A447">
        <v>7055</v>
      </c>
      <c r="B447" t="s">
        <v>31</v>
      </c>
      <c r="C447" t="s">
        <v>382</v>
      </c>
      <c r="D447" t="s">
        <v>1960</v>
      </c>
      <c r="E447" t="s">
        <v>34</v>
      </c>
      <c r="F447" t="s">
        <v>1960</v>
      </c>
      <c r="G447" t="s">
        <v>1774</v>
      </c>
      <c r="H447" t="s">
        <v>1961</v>
      </c>
      <c r="I447" t="s">
        <v>1962</v>
      </c>
      <c r="J447" t="s">
        <v>1963</v>
      </c>
      <c r="K447" t="s">
        <v>1964</v>
      </c>
      <c r="L447" t="s">
        <v>1965</v>
      </c>
      <c r="M447" t="s">
        <v>42</v>
      </c>
      <c r="N447">
        <v>71854</v>
      </c>
      <c r="O447" t="s">
        <v>1966</v>
      </c>
      <c r="P447">
        <v>33.430500000000002</v>
      </c>
      <c r="Q447">
        <v>-94.037689</v>
      </c>
      <c r="R447">
        <v>17</v>
      </c>
      <c r="U447" t="s">
        <v>1960</v>
      </c>
      <c r="V447" t="s">
        <v>1962</v>
      </c>
      <c r="W447" t="s">
        <v>1964</v>
      </c>
      <c r="X447" t="s">
        <v>1965</v>
      </c>
      <c r="Y447" t="s">
        <v>42</v>
      </c>
      <c r="Z447" t="s">
        <v>49</v>
      </c>
      <c r="AA447">
        <v>44774</v>
      </c>
      <c r="AB447" t="s">
        <v>1967</v>
      </c>
    </row>
    <row r="448" spans="1:29" x14ac:dyDescent="0.2">
      <c r="A448">
        <v>7056</v>
      </c>
      <c r="B448" t="s">
        <v>31</v>
      </c>
      <c r="C448" t="s">
        <v>382</v>
      </c>
      <c r="D448" t="s">
        <v>1968</v>
      </c>
      <c r="E448" t="s">
        <v>61</v>
      </c>
      <c r="F448" t="s">
        <v>1968</v>
      </c>
      <c r="G448" t="s">
        <v>1774</v>
      </c>
      <c r="H448" t="s">
        <v>1792</v>
      </c>
      <c r="I448" t="s">
        <v>1969</v>
      </c>
      <c r="J448" t="s">
        <v>1970</v>
      </c>
      <c r="K448" t="s">
        <v>1971</v>
      </c>
      <c r="L448" t="s">
        <v>1972</v>
      </c>
      <c r="M448" t="s">
        <v>42</v>
      </c>
      <c r="N448">
        <v>10165</v>
      </c>
      <c r="O448" t="s">
        <v>1973</v>
      </c>
      <c r="P448">
        <v>40.752232299503902</v>
      </c>
      <c r="Q448">
        <v>-73.978600385343796</v>
      </c>
      <c r="U448" t="s">
        <v>1974</v>
      </c>
      <c r="V448" t="s">
        <v>1969</v>
      </c>
      <c r="W448" t="s">
        <v>1971</v>
      </c>
      <c r="X448" t="s">
        <v>321</v>
      </c>
      <c r="Y448" t="s">
        <v>42</v>
      </c>
      <c r="AB448" t="s">
        <v>1975</v>
      </c>
    </row>
    <row r="449" spans="1:29" x14ac:dyDescent="0.2">
      <c r="A449">
        <v>7057</v>
      </c>
      <c r="B449" t="s">
        <v>31</v>
      </c>
      <c r="C449" t="s">
        <v>382</v>
      </c>
      <c r="D449" t="s">
        <v>1968</v>
      </c>
      <c r="E449" t="s">
        <v>61</v>
      </c>
      <c r="F449" t="s">
        <v>1968</v>
      </c>
      <c r="G449" t="s">
        <v>1774</v>
      </c>
      <c r="H449" t="s">
        <v>1920</v>
      </c>
      <c r="I449" t="s">
        <v>1969</v>
      </c>
      <c r="J449" t="s">
        <v>1970</v>
      </c>
      <c r="K449" t="s">
        <v>1971</v>
      </c>
      <c r="L449" t="s">
        <v>1972</v>
      </c>
      <c r="M449" t="s">
        <v>42</v>
      </c>
      <c r="N449">
        <v>10165</v>
      </c>
      <c r="O449" t="s">
        <v>1973</v>
      </c>
      <c r="P449">
        <v>40.752232299503902</v>
      </c>
      <c r="Q449">
        <v>-73.978600385343796</v>
      </c>
      <c r="U449" t="s">
        <v>1974</v>
      </c>
      <c r="V449" t="s">
        <v>1969</v>
      </c>
      <c r="W449" t="s">
        <v>1971</v>
      </c>
      <c r="X449" t="s">
        <v>321</v>
      </c>
      <c r="Y449" t="s">
        <v>42</v>
      </c>
      <c r="Z449" t="s">
        <v>49</v>
      </c>
      <c r="AA449">
        <v>44801</v>
      </c>
      <c r="AB449" t="s">
        <v>1975</v>
      </c>
    </row>
    <row r="450" spans="1:29" x14ac:dyDescent="0.2">
      <c r="A450">
        <v>7058</v>
      </c>
      <c r="B450" t="s">
        <v>31</v>
      </c>
      <c r="C450" t="s">
        <v>382</v>
      </c>
      <c r="D450" t="s">
        <v>1968</v>
      </c>
      <c r="E450" t="s">
        <v>61</v>
      </c>
      <c r="F450" t="s">
        <v>1968</v>
      </c>
      <c r="G450" t="s">
        <v>1774</v>
      </c>
      <c r="H450" t="s">
        <v>1843</v>
      </c>
      <c r="I450" t="s">
        <v>1969</v>
      </c>
      <c r="J450" t="s">
        <v>1970</v>
      </c>
      <c r="K450" t="s">
        <v>1971</v>
      </c>
      <c r="L450" t="s">
        <v>1972</v>
      </c>
      <c r="M450" t="s">
        <v>42</v>
      </c>
      <c r="N450">
        <v>10165</v>
      </c>
      <c r="O450" t="s">
        <v>1973</v>
      </c>
      <c r="P450">
        <v>40.752232299503902</v>
      </c>
      <c r="Q450">
        <v>-73.978600385343796</v>
      </c>
      <c r="U450" t="s">
        <v>1974</v>
      </c>
      <c r="V450" t="s">
        <v>1969</v>
      </c>
      <c r="W450" t="s">
        <v>1971</v>
      </c>
      <c r="X450" t="s">
        <v>321</v>
      </c>
      <c r="Y450" t="s">
        <v>42</v>
      </c>
      <c r="Z450" t="s">
        <v>49</v>
      </c>
      <c r="AA450">
        <v>44801</v>
      </c>
      <c r="AB450" t="s">
        <v>1975</v>
      </c>
    </row>
    <row r="451" spans="1:29" x14ac:dyDescent="0.2">
      <c r="A451">
        <v>7059</v>
      </c>
      <c r="B451" t="s">
        <v>31</v>
      </c>
      <c r="C451" t="s">
        <v>382</v>
      </c>
      <c r="D451" t="s">
        <v>1968</v>
      </c>
      <c r="E451" t="s">
        <v>61</v>
      </c>
      <c r="F451" t="s">
        <v>1968</v>
      </c>
      <c r="G451" t="s">
        <v>1774</v>
      </c>
      <c r="H451" t="s">
        <v>1845</v>
      </c>
      <c r="I451" t="s">
        <v>1969</v>
      </c>
      <c r="J451" t="s">
        <v>1970</v>
      </c>
      <c r="K451" t="s">
        <v>1971</v>
      </c>
      <c r="L451" t="s">
        <v>1972</v>
      </c>
      <c r="M451" t="s">
        <v>42</v>
      </c>
      <c r="N451">
        <v>10165</v>
      </c>
      <c r="O451" t="s">
        <v>1973</v>
      </c>
      <c r="P451">
        <v>40.752232299503902</v>
      </c>
      <c r="Q451">
        <v>-73.978600385343796</v>
      </c>
      <c r="U451" t="s">
        <v>1974</v>
      </c>
      <c r="V451" t="s">
        <v>1969</v>
      </c>
      <c r="W451" t="s">
        <v>1971</v>
      </c>
      <c r="X451" t="s">
        <v>321</v>
      </c>
      <c r="Y451" t="s">
        <v>42</v>
      </c>
      <c r="Z451" t="s">
        <v>49</v>
      </c>
      <c r="AA451">
        <v>44801</v>
      </c>
      <c r="AB451" t="s">
        <v>1975</v>
      </c>
    </row>
    <row r="452" spans="1:29" x14ac:dyDescent="0.2">
      <c r="A452">
        <v>7060</v>
      </c>
      <c r="B452" t="s">
        <v>31</v>
      </c>
      <c r="C452" t="s">
        <v>382</v>
      </c>
      <c r="D452" t="s">
        <v>1968</v>
      </c>
      <c r="E452" t="s">
        <v>61</v>
      </c>
      <c r="F452" t="s">
        <v>1968</v>
      </c>
      <c r="G452" t="s">
        <v>1774</v>
      </c>
      <c r="H452" t="s">
        <v>1844</v>
      </c>
      <c r="I452" t="s">
        <v>1969</v>
      </c>
      <c r="J452" t="s">
        <v>1970</v>
      </c>
      <c r="K452" t="s">
        <v>1971</v>
      </c>
      <c r="L452" t="s">
        <v>1972</v>
      </c>
      <c r="M452" t="s">
        <v>42</v>
      </c>
      <c r="N452">
        <v>10165</v>
      </c>
      <c r="O452" t="s">
        <v>1973</v>
      </c>
      <c r="P452">
        <v>40.752232299503902</v>
      </c>
      <c r="Q452">
        <v>-73.978600385343796</v>
      </c>
      <c r="U452" t="s">
        <v>1974</v>
      </c>
      <c r="V452" t="s">
        <v>1969</v>
      </c>
      <c r="W452" t="s">
        <v>1971</v>
      </c>
      <c r="X452" t="s">
        <v>321</v>
      </c>
      <c r="Y452" t="s">
        <v>42</v>
      </c>
      <c r="Z452" t="s">
        <v>49</v>
      </c>
      <c r="AA452">
        <v>44801</v>
      </c>
      <c r="AB452" t="s">
        <v>1975</v>
      </c>
    </row>
    <row r="453" spans="1:29" x14ac:dyDescent="0.2">
      <c r="A453">
        <v>7061</v>
      </c>
      <c r="B453" t="s">
        <v>31</v>
      </c>
      <c r="C453" t="s">
        <v>382</v>
      </c>
      <c r="D453" t="s">
        <v>1968</v>
      </c>
      <c r="E453" t="s">
        <v>61</v>
      </c>
      <c r="F453" t="s">
        <v>1968</v>
      </c>
      <c r="G453" t="s">
        <v>1774</v>
      </c>
      <c r="H453" t="s">
        <v>1842</v>
      </c>
      <c r="I453" t="s">
        <v>1969</v>
      </c>
      <c r="J453" t="s">
        <v>1970</v>
      </c>
      <c r="K453" t="s">
        <v>1971</v>
      </c>
      <c r="L453" t="s">
        <v>1972</v>
      </c>
      <c r="M453" t="s">
        <v>42</v>
      </c>
      <c r="N453">
        <v>10165</v>
      </c>
      <c r="O453" t="s">
        <v>1973</v>
      </c>
      <c r="P453">
        <v>40.752232299503902</v>
      </c>
      <c r="Q453">
        <v>-73.978600385343796</v>
      </c>
      <c r="U453" t="s">
        <v>1974</v>
      </c>
      <c r="V453" t="s">
        <v>1969</v>
      </c>
      <c r="W453" t="s">
        <v>1971</v>
      </c>
      <c r="X453" t="s">
        <v>321</v>
      </c>
      <c r="Y453" t="s">
        <v>42</v>
      </c>
      <c r="Z453" t="s">
        <v>49</v>
      </c>
      <c r="AA453">
        <v>44801</v>
      </c>
      <c r="AB453" t="s">
        <v>1975</v>
      </c>
    </row>
    <row r="454" spans="1:29" x14ac:dyDescent="0.2">
      <c r="A454">
        <v>7062</v>
      </c>
      <c r="B454" t="s">
        <v>31</v>
      </c>
      <c r="C454" t="s">
        <v>382</v>
      </c>
      <c r="D454" t="s">
        <v>4139</v>
      </c>
      <c r="E454" t="s">
        <v>34</v>
      </c>
      <c r="F454" t="s">
        <v>4139</v>
      </c>
      <c r="G454" t="s">
        <v>1774</v>
      </c>
      <c r="H454" t="s">
        <v>1920</v>
      </c>
      <c r="I454" t="s">
        <v>4140</v>
      </c>
      <c r="J454" t="s">
        <v>4141</v>
      </c>
      <c r="K454" t="s">
        <v>4142</v>
      </c>
      <c r="L454" t="s">
        <v>380</v>
      </c>
      <c r="M454" t="s">
        <v>42</v>
      </c>
      <c r="N454">
        <v>59701</v>
      </c>
      <c r="O454" t="s">
        <v>4143</v>
      </c>
      <c r="P454">
        <v>46.014447786581798</v>
      </c>
      <c r="Q454">
        <v>-112.53532057352299</v>
      </c>
      <c r="U454" t="s">
        <v>4144</v>
      </c>
      <c r="V454" t="s">
        <v>4145</v>
      </c>
      <c r="W454" t="s">
        <v>4142</v>
      </c>
      <c r="X454" t="s">
        <v>380</v>
      </c>
      <c r="Y454" t="s">
        <v>42</v>
      </c>
      <c r="Z454" t="s">
        <v>49</v>
      </c>
      <c r="AA454">
        <v>44801</v>
      </c>
      <c r="AB454" t="s">
        <v>4146</v>
      </c>
    </row>
    <row r="455" spans="1:29" x14ac:dyDescent="0.2">
      <c r="A455">
        <v>7063</v>
      </c>
      <c r="B455" t="s">
        <v>31</v>
      </c>
      <c r="C455" t="s">
        <v>382</v>
      </c>
      <c r="D455" t="s">
        <v>4392</v>
      </c>
      <c r="E455" t="s">
        <v>61</v>
      </c>
      <c r="F455" t="s">
        <v>4385</v>
      </c>
      <c r="G455" t="s">
        <v>1774</v>
      </c>
      <c r="H455" t="s">
        <v>4391</v>
      </c>
      <c r="I455" t="s">
        <v>1976</v>
      </c>
      <c r="J455" t="s">
        <v>4395</v>
      </c>
      <c r="K455" t="s">
        <v>4396</v>
      </c>
      <c r="L455" t="s">
        <v>918</v>
      </c>
      <c r="M455" t="s">
        <v>42</v>
      </c>
      <c r="N455">
        <v>31405</v>
      </c>
      <c r="O455" t="s">
        <v>4389</v>
      </c>
      <c r="P455">
        <v>32.056694108200098</v>
      </c>
      <c r="Q455">
        <v>-81.1466340608238</v>
      </c>
      <c r="R455">
        <v>50</v>
      </c>
      <c r="U455" t="s">
        <v>4385</v>
      </c>
      <c r="V455" t="s">
        <v>1976</v>
      </c>
      <c r="W455" t="s">
        <v>1977</v>
      </c>
      <c r="X455" t="s">
        <v>321</v>
      </c>
      <c r="Y455" t="s">
        <v>42</v>
      </c>
      <c r="Z455" t="s">
        <v>49</v>
      </c>
      <c r="AA455">
        <v>44892</v>
      </c>
      <c r="AB455" t="s">
        <v>4386</v>
      </c>
    </row>
    <row r="456" spans="1:29" x14ac:dyDescent="0.2">
      <c r="A456">
        <v>7064</v>
      </c>
      <c r="B456" t="s">
        <v>31</v>
      </c>
      <c r="C456" t="s">
        <v>382</v>
      </c>
      <c r="D456" t="s">
        <v>4384</v>
      </c>
      <c r="E456" t="s">
        <v>61</v>
      </c>
      <c r="F456" t="s">
        <v>4385</v>
      </c>
      <c r="G456" t="s">
        <v>1774</v>
      </c>
      <c r="H456" t="s">
        <v>4390</v>
      </c>
      <c r="I456" t="s">
        <v>1976</v>
      </c>
      <c r="J456" t="s">
        <v>4388</v>
      </c>
      <c r="K456" t="s">
        <v>4387</v>
      </c>
      <c r="L456" t="s">
        <v>1972</v>
      </c>
      <c r="M456" t="s">
        <v>42</v>
      </c>
      <c r="N456">
        <v>11788</v>
      </c>
      <c r="O456" t="s">
        <v>4389</v>
      </c>
      <c r="P456">
        <v>40.811040508102003</v>
      </c>
      <c r="Q456">
        <v>-73.234227973056804</v>
      </c>
      <c r="R456">
        <v>50</v>
      </c>
      <c r="U456" t="s">
        <v>4385</v>
      </c>
      <c r="V456" t="s">
        <v>1976</v>
      </c>
      <c r="W456" t="s">
        <v>1977</v>
      </c>
      <c r="X456" t="s">
        <v>321</v>
      </c>
      <c r="Y456" t="s">
        <v>42</v>
      </c>
      <c r="Z456" t="s">
        <v>49</v>
      </c>
      <c r="AA456">
        <v>44892</v>
      </c>
      <c r="AB456" t="s">
        <v>4386</v>
      </c>
    </row>
    <row r="457" spans="1:29" x14ac:dyDescent="0.2">
      <c r="A457">
        <v>7065</v>
      </c>
      <c r="B457" t="s">
        <v>31</v>
      </c>
      <c r="C457" t="s">
        <v>382</v>
      </c>
      <c r="D457" t="s">
        <v>4393</v>
      </c>
      <c r="E457" t="s">
        <v>61</v>
      </c>
      <c r="F457" t="s">
        <v>4385</v>
      </c>
      <c r="G457" t="s">
        <v>1774</v>
      </c>
      <c r="H457" t="s">
        <v>4394</v>
      </c>
      <c r="I457" t="s">
        <v>1976</v>
      </c>
      <c r="J457" t="s">
        <v>4397</v>
      </c>
      <c r="K457" t="s">
        <v>4396</v>
      </c>
      <c r="L457" t="s">
        <v>918</v>
      </c>
      <c r="M457" t="s">
        <v>42</v>
      </c>
      <c r="N457">
        <v>31405</v>
      </c>
      <c r="O457" t="s">
        <v>4389</v>
      </c>
      <c r="P457">
        <v>32.056694108200098</v>
      </c>
      <c r="Q457">
        <v>-81.1466340608238</v>
      </c>
      <c r="R457">
        <v>10</v>
      </c>
      <c r="U457" t="s">
        <v>4385</v>
      </c>
      <c r="V457" t="s">
        <v>1976</v>
      </c>
      <c r="W457" t="s">
        <v>1977</v>
      </c>
      <c r="X457" t="s">
        <v>321</v>
      </c>
      <c r="Y457" t="s">
        <v>42</v>
      </c>
      <c r="Z457" t="s">
        <v>49</v>
      </c>
      <c r="AA457">
        <v>44892</v>
      </c>
      <c r="AB457" t="s">
        <v>4386</v>
      </c>
    </row>
    <row r="458" spans="1:29" x14ac:dyDescent="0.2">
      <c r="A458">
        <v>7066</v>
      </c>
      <c r="B458" t="s">
        <v>31</v>
      </c>
      <c r="C458" t="s">
        <v>382</v>
      </c>
      <c r="D458" t="s">
        <v>1978</v>
      </c>
      <c r="E458" t="s">
        <v>34</v>
      </c>
      <c r="F458" t="s">
        <v>1979</v>
      </c>
      <c r="G458" t="s">
        <v>1774</v>
      </c>
      <c r="H458" t="s">
        <v>1775</v>
      </c>
      <c r="I458" t="s">
        <v>1980</v>
      </c>
      <c r="J458" t="s">
        <v>1981</v>
      </c>
      <c r="K458" t="s">
        <v>1982</v>
      </c>
      <c r="L458" t="s">
        <v>754</v>
      </c>
      <c r="M458" t="s">
        <v>42</v>
      </c>
      <c r="N458">
        <v>64153</v>
      </c>
      <c r="O458" t="s">
        <v>1983</v>
      </c>
      <c r="P458">
        <v>39.287607322192898</v>
      </c>
      <c r="Q458">
        <v>-94.671748473749901</v>
      </c>
      <c r="R458">
        <v>113</v>
      </c>
      <c r="U458" t="s">
        <v>1978</v>
      </c>
      <c r="V458" t="s">
        <v>1980</v>
      </c>
      <c r="W458" t="s">
        <v>1982</v>
      </c>
      <c r="X458" t="s">
        <v>754</v>
      </c>
      <c r="Y458" t="s">
        <v>1984</v>
      </c>
      <c r="Z458" t="s">
        <v>49</v>
      </c>
      <c r="AA458">
        <v>44774</v>
      </c>
      <c r="AB458" t="s">
        <v>1985</v>
      </c>
      <c r="AC458" t="s">
        <v>1986</v>
      </c>
    </row>
    <row r="459" spans="1:29" x14ac:dyDescent="0.2">
      <c r="A459">
        <v>7067</v>
      </c>
      <c r="B459" t="s">
        <v>31</v>
      </c>
      <c r="C459" t="s">
        <v>382</v>
      </c>
      <c r="D459" t="s">
        <v>1978</v>
      </c>
      <c r="E459" t="s">
        <v>34</v>
      </c>
      <c r="F459" t="s">
        <v>1152</v>
      </c>
      <c r="G459" t="s">
        <v>1774</v>
      </c>
      <c r="H459" t="s">
        <v>382</v>
      </c>
      <c r="I459" t="s">
        <v>1980</v>
      </c>
      <c r="J459" t="s">
        <v>1987</v>
      </c>
      <c r="K459" t="s">
        <v>1152</v>
      </c>
      <c r="L459" t="s">
        <v>732</v>
      </c>
      <c r="M459" t="s">
        <v>42</v>
      </c>
      <c r="N459">
        <v>53190</v>
      </c>
      <c r="O459" t="s">
        <v>1988</v>
      </c>
      <c r="P459">
        <v>42.8329277400927</v>
      </c>
      <c r="Q459">
        <v>-88.7161436947966</v>
      </c>
      <c r="U459" t="s">
        <v>1978</v>
      </c>
      <c r="V459" t="s">
        <v>1980</v>
      </c>
      <c r="W459" t="s">
        <v>1982</v>
      </c>
      <c r="X459" t="s">
        <v>754</v>
      </c>
      <c r="Y459" t="s">
        <v>1984</v>
      </c>
      <c r="Z459" t="s">
        <v>49</v>
      </c>
      <c r="AA459">
        <v>44435</v>
      </c>
      <c r="AB459" t="s">
        <v>1989</v>
      </c>
      <c r="AC459" t="s">
        <v>1990</v>
      </c>
    </row>
    <row r="460" spans="1:29" x14ac:dyDescent="0.2">
      <c r="A460">
        <v>7068</v>
      </c>
      <c r="B460" t="s">
        <v>31</v>
      </c>
      <c r="C460" t="s">
        <v>382</v>
      </c>
      <c r="D460" t="s">
        <v>1991</v>
      </c>
      <c r="E460" t="s">
        <v>61</v>
      </c>
      <c r="F460" t="s">
        <v>1992</v>
      </c>
      <c r="G460" t="s">
        <v>1774</v>
      </c>
      <c r="H460" t="s">
        <v>382</v>
      </c>
      <c r="I460" t="s">
        <v>3972</v>
      </c>
      <c r="J460" t="s">
        <v>1993</v>
      </c>
      <c r="K460" t="s">
        <v>886</v>
      </c>
      <c r="L460" t="s">
        <v>741</v>
      </c>
      <c r="M460" t="s">
        <v>42</v>
      </c>
      <c r="N460">
        <v>77041</v>
      </c>
      <c r="O460" t="s">
        <v>1994</v>
      </c>
      <c r="P460">
        <v>29.864805167743199</v>
      </c>
      <c r="Q460">
        <v>-95.562969231866802</v>
      </c>
      <c r="R460">
        <v>15</v>
      </c>
      <c r="U460" t="s">
        <v>1991</v>
      </c>
      <c r="V460" t="s">
        <v>3972</v>
      </c>
      <c r="W460" t="s">
        <v>886</v>
      </c>
      <c r="X460" t="s">
        <v>741</v>
      </c>
      <c r="Y460" t="s">
        <v>42</v>
      </c>
      <c r="Z460" t="s">
        <v>49</v>
      </c>
      <c r="AA460">
        <v>44435</v>
      </c>
      <c r="AB460" t="s">
        <v>3973</v>
      </c>
      <c r="AC460" t="s">
        <v>1995</v>
      </c>
    </row>
    <row r="461" spans="1:29" x14ac:dyDescent="0.2">
      <c r="A461">
        <v>7069</v>
      </c>
      <c r="B461" t="s">
        <v>31</v>
      </c>
      <c r="C461" t="s">
        <v>382</v>
      </c>
      <c r="D461" t="s">
        <v>1996</v>
      </c>
      <c r="E461" t="s">
        <v>61</v>
      </c>
      <c r="F461" t="s">
        <v>1996</v>
      </c>
      <c r="G461" t="s">
        <v>1774</v>
      </c>
      <c r="H461" t="s">
        <v>1843</v>
      </c>
      <c r="I461" t="s">
        <v>1997</v>
      </c>
      <c r="J461" t="s">
        <v>1998</v>
      </c>
      <c r="K461" t="s">
        <v>1999</v>
      </c>
      <c r="L461" t="s">
        <v>496</v>
      </c>
      <c r="M461" t="s">
        <v>42</v>
      </c>
      <c r="N461">
        <v>19380</v>
      </c>
      <c r="O461" t="s">
        <v>2000</v>
      </c>
      <c r="P461">
        <v>39.999531480690699</v>
      </c>
      <c r="Q461">
        <v>-75.588139527696697</v>
      </c>
      <c r="U461" t="s">
        <v>1996</v>
      </c>
      <c r="V461" t="s">
        <v>1997</v>
      </c>
      <c r="W461" t="s">
        <v>1999</v>
      </c>
      <c r="X461" t="s">
        <v>496</v>
      </c>
      <c r="Y461" t="s">
        <v>42</v>
      </c>
      <c r="AB461" t="s">
        <v>1997</v>
      </c>
    </row>
    <row r="462" spans="1:29" x14ac:dyDescent="0.2">
      <c r="A462">
        <v>7070</v>
      </c>
      <c r="B462" t="s">
        <v>59</v>
      </c>
      <c r="C462" t="s">
        <v>382</v>
      </c>
      <c r="D462" t="s">
        <v>3019</v>
      </c>
      <c r="E462" t="s">
        <v>61</v>
      </c>
      <c r="F462" t="s">
        <v>3020</v>
      </c>
      <c r="G462" t="s">
        <v>1774</v>
      </c>
      <c r="H462" t="s">
        <v>4358</v>
      </c>
      <c r="I462" t="s">
        <v>3021</v>
      </c>
      <c r="J462" t="s">
        <v>3022</v>
      </c>
      <c r="K462" t="s">
        <v>404</v>
      </c>
      <c r="L462" t="s">
        <v>405</v>
      </c>
      <c r="M462" t="s">
        <v>66</v>
      </c>
      <c r="O462" t="s">
        <v>3024</v>
      </c>
      <c r="P462">
        <v>51.146258974709099</v>
      </c>
      <c r="Q462">
        <v>-114.28148037517199</v>
      </c>
      <c r="R462">
        <v>49</v>
      </c>
      <c r="U462" t="s">
        <v>3025</v>
      </c>
      <c r="V462" t="s">
        <v>3026</v>
      </c>
      <c r="W462" t="s">
        <v>404</v>
      </c>
      <c r="X462" t="s">
        <v>405</v>
      </c>
      <c r="Y462" t="s">
        <v>66</v>
      </c>
      <c r="Z462" t="s">
        <v>49</v>
      </c>
      <c r="AA462">
        <v>44891</v>
      </c>
      <c r="AB462" t="s">
        <v>3027</v>
      </c>
      <c r="AC462" t="s">
        <v>4357</v>
      </c>
    </row>
    <row r="463" spans="1:29" x14ac:dyDescent="0.2">
      <c r="A463">
        <v>7071</v>
      </c>
      <c r="B463" t="s">
        <v>31</v>
      </c>
      <c r="C463" t="s">
        <v>4088</v>
      </c>
      <c r="D463" t="s">
        <v>4089</v>
      </c>
      <c r="E463" t="s">
        <v>34</v>
      </c>
      <c r="F463" t="s">
        <v>4104</v>
      </c>
      <c r="G463" t="s">
        <v>1759</v>
      </c>
      <c r="H463" t="s">
        <v>4108</v>
      </c>
      <c r="I463" t="s">
        <v>4091</v>
      </c>
      <c r="J463" t="s">
        <v>4092</v>
      </c>
      <c r="K463" t="s">
        <v>4090</v>
      </c>
      <c r="L463" t="s">
        <v>4093</v>
      </c>
      <c r="M463" t="s">
        <v>42</v>
      </c>
      <c r="N463">
        <v>19720</v>
      </c>
      <c r="O463" t="s">
        <v>4094</v>
      </c>
      <c r="P463">
        <v>39.682258103730902</v>
      </c>
      <c r="Q463">
        <v>-75.545544715345599</v>
      </c>
      <c r="U463" t="s">
        <v>4095</v>
      </c>
      <c r="V463" t="s">
        <v>4096</v>
      </c>
      <c r="W463" t="s">
        <v>4097</v>
      </c>
      <c r="X463" t="s">
        <v>334</v>
      </c>
      <c r="Y463" t="s">
        <v>42</v>
      </c>
      <c r="Z463" t="s">
        <v>49</v>
      </c>
      <c r="AA463">
        <v>44801</v>
      </c>
      <c r="AB463" t="s">
        <v>4098</v>
      </c>
    </row>
    <row r="464" spans="1:29" x14ac:dyDescent="0.2">
      <c r="A464">
        <v>7072</v>
      </c>
      <c r="B464" t="s">
        <v>31</v>
      </c>
      <c r="C464" t="s">
        <v>4088</v>
      </c>
      <c r="D464" t="s">
        <v>4089</v>
      </c>
      <c r="E464" t="s">
        <v>34</v>
      </c>
      <c r="F464" t="s">
        <v>4103</v>
      </c>
      <c r="G464" t="s">
        <v>1759</v>
      </c>
      <c r="H464" t="s">
        <v>4108</v>
      </c>
      <c r="I464" t="s">
        <v>4091</v>
      </c>
      <c r="J464" t="s">
        <v>4101</v>
      </c>
      <c r="K464" t="s">
        <v>4099</v>
      </c>
      <c r="L464" t="s">
        <v>675</v>
      </c>
      <c r="M464" t="s">
        <v>42</v>
      </c>
      <c r="N464">
        <v>84042</v>
      </c>
      <c r="O464" t="s">
        <v>4102</v>
      </c>
      <c r="P464">
        <v>40.3461824494292</v>
      </c>
      <c r="Q464">
        <v>-111.73822698722201</v>
      </c>
      <c r="U464" t="s">
        <v>4095</v>
      </c>
      <c r="V464" t="s">
        <v>4096</v>
      </c>
      <c r="W464" t="s">
        <v>4097</v>
      </c>
      <c r="X464" t="s">
        <v>334</v>
      </c>
      <c r="Y464" t="s">
        <v>42</v>
      </c>
      <c r="Z464" t="s">
        <v>49</v>
      </c>
      <c r="AA464">
        <v>44801</v>
      </c>
      <c r="AB464" t="s">
        <v>4098</v>
      </c>
    </row>
    <row r="465" spans="1:29" x14ac:dyDescent="0.2">
      <c r="A465">
        <v>7073</v>
      </c>
      <c r="B465" t="s">
        <v>31</v>
      </c>
      <c r="C465" t="s">
        <v>4088</v>
      </c>
      <c r="D465" t="s">
        <v>4089</v>
      </c>
      <c r="E465" t="s">
        <v>34</v>
      </c>
      <c r="F465" t="s">
        <v>4105</v>
      </c>
      <c r="G465" t="s">
        <v>1759</v>
      </c>
      <c r="H465" t="s">
        <v>4108</v>
      </c>
      <c r="I465" t="s">
        <v>4091</v>
      </c>
      <c r="J465" t="s">
        <v>4106</v>
      </c>
      <c r="K465" t="s">
        <v>4100</v>
      </c>
      <c r="L465" t="s">
        <v>604</v>
      </c>
      <c r="M465" t="s">
        <v>42</v>
      </c>
      <c r="N465">
        <v>55344</v>
      </c>
      <c r="O465" t="s">
        <v>4107</v>
      </c>
      <c r="P465">
        <v>44.865019426287901</v>
      </c>
      <c r="Q465">
        <v>-93.401329375422705</v>
      </c>
      <c r="U465" t="s">
        <v>4095</v>
      </c>
      <c r="V465" t="s">
        <v>4096</v>
      </c>
      <c r="W465" t="s">
        <v>4097</v>
      </c>
      <c r="X465" t="s">
        <v>334</v>
      </c>
      <c r="Y465" t="s">
        <v>42</v>
      </c>
      <c r="Z465" t="s">
        <v>49</v>
      </c>
      <c r="AA465">
        <v>44801</v>
      </c>
      <c r="AB465" t="s">
        <v>4098</v>
      </c>
    </row>
    <row r="466" spans="1:29" x14ac:dyDescent="0.2">
      <c r="A466">
        <v>7074</v>
      </c>
      <c r="B466" t="s">
        <v>31</v>
      </c>
      <c r="C466" t="s">
        <v>382</v>
      </c>
      <c r="D466" t="s">
        <v>2001</v>
      </c>
      <c r="E466" t="s">
        <v>61</v>
      </c>
      <c r="F466" t="s">
        <v>2001</v>
      </c>
      <c r="G466" t="s">
        <v>1774</v>
      </c>
      <c r="H466" t="s">
        <v>1843</v>
      </c>
      <c r="I466" t="s">
        <v>2002</v>
      </c>
      <c r="J466" t="s">
        <v>2003</v>
      </c>
      <c r="K466" t="s">
        <v>2004</v>
      </c>
      <c r="L466" t="s">
        <v>394</v>
      </c>
      <c r="M466" t="s">
        <v>42</v>
      </c>
      <c r="N466">
        <v>94070</v>
      </c>
      <c r="O466" t="s">
        <v>2005</v>
      </c>
      <c r="P466">
        <v>37.516419169926998</v>
      </c>
      <c r="Q466">
        <v>-122.264279617984</v>
      </c>
      <c r="U466" t="s">
        <v>2006</v>
      </c>
      <c r="V466" t="s">
        <v>2002</v>
      </c>
      <c r="W466" t="s">
        <v>2004</v>
      </c>
      <c r="X466" t="s">
        <v>394</v>
      </c>
      <c r="Y466" t="s">
        <v>42</v>
      </c>
      <c r="AB466" t="s">
        <v>2007</v>
      </c>
    </row>
    <row r="467" spans="1:29" x14ac:dyDescent="0.2">
      <c r="A467">
        <v>7075</v>
      </c>
      <c r="B467" t="s">
        <v>31</v>
      </c>
      <c r="C467" t="s">
        <v>382</v>
      </c>
      <c r="D467" t="s">
        <v>2008</v>
      </c>
      <c r="E467" t="s">
        <v>34</v>
      </c>
      <c r="F467" t="s">
        <v>2008</v>
      </c>
      <c r="G467" t="s">
        <v>1759</v>
      </c>
      <c r="H467" t="s">
        <v>1760</v>
      </c>
      <c r="I467" t="s">
        <v>2009</v>
      </c>
      <c r="J467" t="s">
        <v>2010</v>
      </c>
      <c r="K467" t="s">
        <v>2011</v>
      </c>
      <c r="L467" t="s">
        <v>334</v>
      </c>
      <c r="M467" t="s">
        <v>42</v>
      </c>
      <c r="N467">
        <v>1970</v>
      </c>
      <c r="O467" t="s">
        <v>2012</v>
      </c>
      <c r="P467">
        <v>42.518101134061602</v>
      </c>
      <c r="Q467">
        <v>-70.886478917926794</v>
      </c>
      <c r="R467">
        <v>57</v>
      </c>
      <c r="U467" t="s">
        <v>2008</v>
      </c>
      <c r="V467" t="s">
        <v>2009</v>
      </c>
      <c r="W467" t="s">
        <v>2011</v>
      </c>
      <c r="X467" t="s">
        <v>334</v>
      </c>
      <c r="Y467" t="s">
        <v>42</v>
      </c>
      <c r="AB467" t="s">
        <v>2013</v>
      </c>
    </row>
    <row r="468" spans="1:29" x14ac:dyDescent="0.2">
      <c r="A468">
        <v>7076</v>
      </c>
      <c r="B468" t="s">
        <v>59</v>
      </c>
      <c r="C468" t="s">
        <v>382</v>
      </c>
      <c r="D468" t="s">
        <v>997</v>
      </c>
      <c r="E468" t="s">
        <v>61</v>
      </c>
      <c r="F468" t="s">
        <v>3098</v>
      </c>
      <c r="G468" t="s">
        <v>1774</v>
      </c>
      <c r="H468" t="s">
        <v>4342</v>
      </c>
      <c r="I468" t="s">
        <v>999</v>
      </c>
      <c r="J468" t="s">
        <v>3099</v>
      </c>
      <c r="K468" t="s">
        <v>3100</v>
      </c>
      <c r="L468" t="s">
        <v>341</v>
      </c>
      <c r="M468" t="s">
        <v>42</v>
      </c>
      <c r="N468">
        <v>45420</v>
      </c>
      <c r="O468" t="s">
        <v>3101</v>
      </c>
      <c r="P468">
        <v>39.715498402451701</v>
      </c>
      <c r="Q468">
        <v>-84.111824546531196</v>
      </c>
      <c r="U468" t="s">
        <v>997</v>
      </c>
      <c r="V468" t="s">
        <v>999</v>
      </c>
      <c r="W468" t="s">
        <v>1003</v>
      </c>
      <c r="X468" t="s">
        <v>341</v>
      </c>
      <c r="Y468" t="s">
        <v>42</v>
      </c>
      <c r="Z468" t="s">
        <v>49</v>
      </c>
      <c r="AA468">
        <v>44891</v>
      </c>
      <c r="AB468" t="s">
        <v>3102</v>
      </c>
      <c r="AC468" t="s">
        <v>4349</v>
      </c>
    </row>
    <row r="469" spans="1:29" x14ac:dyDescent="0.2">
      <c r="A469">
        <v>8000</v>
      </c>
      <c r="B469" t="s">
        <v>31</v>
      </c>
      <c r="C469" t="s">
        <v>382</v>
      </c>
      <c r="D469" t="s">
        <v>1031</v>
      </c>
      <c r="E469" t="s">
        <v>61</v>
      </c>
      <c r="G469" t="s">
        <v>2014</v>
      </c>
      <c r="H469" t="s">
        <v>2015</v>
      </c>
      <c r="J469" t="s">
        <v>1035</v>
      </c>
      <c r="K469" t="s">
        <v>1036</v>
      </c>
      <c r="L469" t="s">
        <v>394</v>
      </c>
      <c r="M469" t="s">
        <v>42</v>
      </c>
      <c r="N469">
        <v>94804</v>
      </c>
      <c r="O469" t="s">
        <v>1037</v>
      </c>
      <c r="P469">
        <v>37.9208482060344</v>
      </c>
      <c r="Q469">
        <v>-122.352250245024</v>
      </c>
      <c r="R469">
        <v>30</v>
      </c>
      <c r="U469" t="s">
        <v>1031</v>
      </c>
      <c r="V469" t="s">
        <v>1038</v>
      </c>
      <c r="W469" t="s">
        <v>1036</v>
      </c>
      <c r="X469" t="s">
        <v>394</v>
      </c>
      <c r="Y469" t="s">
        <v>42</v>
      </c>
      <c r="Z469" t="s">
        <v>49</v>
      </c>
      <c r="AA469">
        <v>44773</v>
      </c>
      <c r="AB469" t="s">
        <v>1039</v>
      </c>
      <c r="AC469" t="s">
        <v>2016</v>
      </c>
    </row>
    <row r="470" spans="1:29" x14ac:dyDescent="0.2">
      <c r="A470">
        <v>8002</v>
      </c>
      <c r="B470" t="s">
        <v>31</v>
      </c>
      <c r="C470" t="s">
        <v>382</v>
      </c>
      <c r="D470" t="s">
        <v>4159</v>
      </c>
      <c r="E470" t="s">
        <v>34</v>
      </c>
      <c r="G470" t="s">
        <v>2018</v>
      </c>
      <c r="H470" t="s">
        <v>382</v>
      </c>
      <c r="I470" t="s">
        <v>4160</v>
      </c>
      <c r="J470" t="s">
        <v>4161</v>
      </c>
      <c r="K470" t="s">
        <v>3610</v>
      </c>
      <c r="L470" t="s">
        <v>496</v>
      </c>
      <c r="M470" t="s">
        <v>42</v>
      </c>
      <c r="N470" t="s">
        <v>4162</v>
      </c>
      <c r="O470" t="s">
        <v>4163</v>
      </c>
      <c r="P470">
        <v>40.560052492936201</v>
      </c>
      <c r="Q470">
        <v>-75.579796602560705</v>
      </c>
      <c r="U470" t="s">
        <v>4159</v>
      </c>
      <c r="V470" t="s">
        <v>4160</v>
      </c>
      <c r="W470" t="s">
        <v>3610</v>
      </c>
      <c r="X470" t="s">
        <v>496</v>
      </c>
      <c r="Y470" t="s">
        <v>42</v>
      </c>
      <c r="Z470" t="s">
        <v>49</v>
      </c>
      <c r="AA470">
        <v>44801</v>
      </c>
      <c r="AB470" t="s">
        <v>4160</v>
      </c>
      <c r="AC470" t="s">
        <v>4164</v>
      </c>
    </row>
    <row r="471" spans="1:29" x14ac:dyDescent="0.2">
      <c r="A471">
        <v>8004</v>
      </c>
      <c r="B471" t="s">
        <v>31</v>
      </c>
      <c r="C471" t="s">
        <v>382</v>
      </c>
      <c r="D471" t="s">
        <v>2017</v>
      </c>
      <c r="E471" t="s">
        <v>34</v>
      </c>
      <c r="G471" t="s">
        <v>2018</v>
      </c>
      <c r="H471" t="s">
        <v>382</v>
      </c>
      <c r="I471" t="s">
        <v>2019</v>
      </c>
      <c r="J471" t="s">
        <v>2020</v>
      </c>
      <c r="K471" t="s">
        <v>2021</v>
      </c>
      <c r="L471" t="s">
        <v>496</v>
      </c>
      <c r="M471" t="s">
        <v>42</v>
      </c>
      <c r="N471" t="s">
        <v>2022</v>
      </c>
      <c r="O471" t="s">
        <v>2023</v>
      </c>
      <c r="P471">
        <v>40.041998883512399</v>
      </c>
      <c r="Q471">
        <v>-75.360717052294206</v>
      </c>
      <c r="U471" t="s">
        <v>2024</v>
      </c>
      <c r="V471" t="s">
        <v>2025</v>
      </c>
      <c r="W471" t="s">
        <v>2026</v>
      </c>
      <c r="X471" t="s">
        <v>2027</v>
      </c>
      <c r="Y471" t="s">
        <v>905</v>
      </c>
      <c r="Z471" t="s">
        <v>49</v>
      </c>
      <c r="AA471">
        <v>44773</v>
      </c>
      <c r="AB471" t="s">
        <v>2028</v>
      </c>
      <c r="AC471" t="s">
        <v>2029</v>
      </c>
    </row>
    <row r="472" spans="1:29" x14ac:dyDescent="0.2">
      <c r="A472">
        <v>8006</v>
      </c>
      <c r="B472" t="s">
        <v>31</v>
      </c>
      <c r="C472" t="s">
        <v>382</v>
      </c>
      <c r="D472" t="s">
        <v>2030</v>
      </c>
      <c r="E472" t="s">
        <v>34</v>
      </c>
      <c r="G472" t="s">
        <v>2031</v>
      </c>
      <c r="H472" t="s">
        <v>2032</v>
      </c>
      <c r="I472" t="s">
        <v>2033</v>
      </c>
      <c r="J472" t="s">
        <v>2034</v>
      </c>
      <c r="K472" t="s">
        <v>2035</v>
      </c>
      <c r="L472" t="s">
        <v>496</v>
      </c>
      <c r="M472" t="s">
        <v>42</v>
      </c>
      <c r="N472">
        <v>19032</v>
      </c>
      <c r="O472" t="s">
        <v>2036</v>
      </c>
      <c r="P472">
        <v>39.889790100571801</v>
      </c>
      <c r="Q472">
        <v>-75.277602002345702</v>
      </c>
      <c r="R472">
        <v>2</v>
      </c>
      <c r="U472" t="s">
        <v>2030</v>
      </c>
      <c r="V472" t="s">
        <v>2033</v>
      </c>
      <c r="W472" t="s">
        <v>495</v>
      </c>
      <c r="X472" t="s">
        <v>496</v>
      </c>
      <c r="Y472" t="s">
        <v>42</v>
      </c>
      <c r="Z472" t="s">
        <v>49</v>
      </c>
      <c r="AA472">
        <v>44773</v>
      </c>
      <c r="AB472" t="s">
        <v>2037</v>
      </c>
      <c r="AC472" t="s">
        <v>2038</v>
      </c>
    </row>
    <row r="473" spans="1:29" x14ac:dyDescent="0.2">
      <c r="A473">
        <v>8008</v>
      </c>
      <c r="B473" t="s">
        <v>31</v>
      </c>
      <c r="C473" t="s">
        <v>382</v>
      </c>
      <c r="D473" t="s">
        <v>678</v>
      </c>
      <c r="E473" t="s">
        <v>61</v>
      </c>
      <c r="G473" t="s">
        <v>2039</v>
      </c>
      <c r="H473" t="s">
        <v>2040</v>
      </c>
      <c r="I473" t="s">
        <v>682</v>
      </c>
      <c r="J473" t="s">
        <v>683</v>
      </c>
      <c r="K473" t="s">
        <v>684</v>
      </c>
      <c r="L473" t="s">
        <v>394</v>
      </c>
      <c r="M473" t="s">
        <v>42</v>
      </c>
      <c r="N473">
        <v>92008</v>
      </c>
      <c r="O473" t="s">
        <v>685</v>
      </c>
      <c r="P473">
        <v>33.1318085328693</v>
      </c>
      <c r="Q473">
        <v>-117.276</v>
      </c>
      <c r="R473">
        <v>13</v>
      </c>
      <c r="U473" t="s">
        <v>678</v>
      </c>
      <c r="V473" t="s">
        <v>682</v>
      </c>
      <c r="W473" t="s">
        <v>684</v>
      </c>
      <c r="X473" t="s">
        <v>394</v>
      </c>
      <c r="Y473" t="s">
        <v>42</v>
      </c>
      <c r="Z473" t="s">
        <v>49</v>
      </c>
      <c r="AA473">
        <v>44773</v>
      </c>
      <c r="AB473" t="s">
        <v>1089</v>
      </c>
    </row>
    <row r="474" spans="1:29" x14ac:dyDescent="0.2">
      <c r="A474">
        <v>8010</v>
      </c>
      <c r="B474" t="s">
        <v>31</v>
      </c>
      <c r="C474" t="s">
        <v>382</v>
      </c>
      <c r="D474" t="s">
        <v>2041</v>
      </c>
      <c r="E474" t="s">
        <v>34</v>
      </c>
      <c r="G474" t="s">
        <v>2014</v>
      </c>
      <c r="H474" t="s">
        <v>2042</v>
      </c>
      <c r="I474" t="s">
        <v>2043</v>
      </c>
      <c r="J474" t="s">
        <v>2044</v>
      </c>
      <c r="K474" t="s">
        <v>891</v>
      </c>
      <c r="L474" t="s">
        <v>127</v>
      </c>
      <c r="M474" t="s">
        <v>42</v>
      </c>
      <c r="N474">
        <v>48108</v>
      </c>
      <c r="O474" t="s">
        <v>2045</v>
      </c>
      <c r="P474">
        <v>44.31</v>
      </c>
      <c r="Q474">
        <v>-85.6</v>
      </c>
      <c r="R474">
        <v>200</v>
      </c>
      <c r="U474" t="s">
        <v>2041</v>
      </c>
      <c r="V474" t="s">
        <v>2043</v>
      </c>
      <c r="W474" t="s">
        <v>891</v>
      </c>
      <c r="X474" t="s">
        <v>127</v>
      </c>
      <c r="Y474" t="s">
        <v>42</v>
      </c>
      <c r="Z474" t="s">
        <v>73</v>
      </c>
      <c r="AA474">
        <v>44776</v>
      </c>
      <c r="AB474" t="s">
        <v>2046</v>
      </c>
    </row>
    <row r="475" spans="1:29" x14ac:dyDescent="0.2">
      <c r="A475">
        <v>8012</v>
      </c>
      <c r="B475" t="s">
        <v>31</v>
      </c>
      <c r="C475" t="s">
        <v>382</v>
      </c>
      <c r="D475" t="s">
        <v>2047</v>
      </c>
      <c r="E475" t="s">
        <v>61</v>
      </c>
      <c r="G475" t="s">
        <v>2039</v>
      </c>
      <c r="H475" t="s">
        <v>2048</v>
      </c>
      <c r="I475" t="s">
        <v>874</v>
      </c>
      <c r="J475" t="s">
        <v>1486</v>
      </c>
      <c r="K475" t="s">
        <v>1487</v>
      </c>
      <c r="L475" t="s">
        <v>334</v>
      </c>
      <c r="M475" t="s">
        <v>42</v>
      </c>
      <c r="N475" t="s">
        <v>2049</v>
      </c>
      <c r="O475" t="s">
        <v>2050</v>
      </c>
      <c r="P475">
        <v>42.6034605288663</v>
      </c>
      <c r="Q475">
        <v>-71.282785015293101</v>
      </c>
      <c r="R475">
        <v>151</v>
      </c>
      <c r="U475" t="s">
        <v>878</v>
      </c>
      <c r="V475" t="s">
        <v>874</v>
      </c>
      <c r="W475" t="s">
        <v>385</v>
      </c>
      <c r="X475" t="s">
        <v>41</v>
      </c>
      <c r="Y475" t="s">
        <v>42</v>
      </c>
      <c r="Z475" t="s">
        <v>49</v>
      </c>
      <c r="AA475">
        <v>44773</v>
      </c>
      <c r="AB475" t="s">
        <v>2051</v>
      </c>
    </row>
    <row r="476" spans="1:29" x14ac:dyDescent="0.2">
      <c r="A476">
        <v>8014</v>
      </c>
      <c r="B476" t="s">
        <v>31</v>
      </c>
      <c r="C476" t="s">
        <v>382</v>
      </c>
      <c r="D476" t="s">
        <v>2052</v>
      </c>
      <c r="E476" t="s">
        <v>61</v>
      </c>
      <c r="G476" t="s">
        <v>2031</v>
      </c>
      <c r="H476" t="s">
        <v>382</v>
      </c>
      <c r="I476" t="s">
        <v>2053</v>
      </c>
      <c r="J476" t="s">
        <v>2054</v>
      </c>
      <c r="K476" t="s">
        <v>2055</v>
      </c>
      <c r="L476" t="s">
        <v>394</v>
      </c>
      <c r="M476" t="s">
        <v>42</v>
      </c>
      <c r="N476">
        <v>94588</v>
      </c>
      <c r="O476" t="s">
        <v>2056</v>
      </c>
      <c r="P476">
        <v>37.686234861156201</v>
      </c>
      <c r="Q476">
        <v>-121.87167694496399</v>
      </c>
      <c r="R476">
        <v>23</v>
      </c>
      <c r="U476" t="s">
        <v>2052</v>
      </c>
      <c r="V476" t="s">
        <v>117</v>
      </c>
      <c r="W476" t="s">
        <v>2055</v>
      </c>
      <c r="X476" t="s">
        <v>394</v>
      </c>
      <c r="Y476" t="s">
        <v>42</v>
      </c>
      <c r="Z476" t="s">
        <v>49</v>
      </c>
      <c r="AA476">
        <v>44773</v>
      </c>
      <c r="AB476" t="s">
        <v>2057</v>
      </c>
      <c r="AC476" t="s">
        <v>2058</v>
      </c>
    </row>
    <row r="477" spans="1:29" x14ac:dyDescent="0.2">
      <c r="A477">
        <v>8016</v>
      </c>
      <c r="B477" t="s">
        <v>31</v>
      </c>
      <c r="C477" t="s">
        <v>382</v>
      </c>
      <c r="D477" t="s">
        <v>2059</v>
      </c>
      <c r="E477" t="s">
        <v>34</v>
      </c>
      <c r="G477" t="s">
        <v>2031</v>
      </c>
      <c r="H477" t="s">
        <v>2060</v>
      </c>
      <c r="I477" t="s">
        <v>2061</v>
      </c>
      <c r="J477" t="s">
        <v>2062</v>
      </c>
      <c r="K477" t="s">
        <v>2063</v>
      </c>
      <c r="L477" t="s">
        <v>628</v>
      </c>
      <c r="M477" t="s">
        <v>42</v>
      </c>
      <c r="N477">
        <v>47449</v>
      </c>
      <c r="O477" t="s">
        <v>2064</v>
      </c>
      <c r="P477">
        <v>38.904496165527</v>
      </c>
      <c r="Q477">
        <v>-86.919273315232104</v>
      </c>
      <c r="R477">
        <v>12</v>
      </c>
      <c r="U477" t="s">
        <v>2059</v>
      </c>
      <c r="V477" t="s">
        <v>2061</v>
      </c>
      <c r="W477" t="s">
        <v>2063</v>
      </c>
      <c r="X477" t="s">
        <v>628</v>
      </c>
      <c r="Y477" t="s">
        <v>42</v>
      </c>
      <c r="Z477" t="s">
        <v>49</v>
      </c>
      <c r="AA477">
        <v>44773</v>
      </c>
      <c r="AB477" t="s">
        <v>2065</v>
      </c>
    </row>
    <row r="478" spans="1:29" x14ac:dyDescent="0.2">
      <c r="A478">
        <v>8018</v>
      </c>
      <c r="B478" t="s">
        <v>31</v>
      </c>
      <c r="C478" t="s">
        <v>382</v>
      </c>
      <c r="D478" t="s">
        <v>2066</v>
      </c>
      <c r="E478" t="s">
        <v>61</v>
      </c>
      <c r="G478" t="s">
        <v>2014</v>
      </c>
      <c r="H478" t="s">
        <v>2067</v>
      </c>
      <c r="I478" t="s">
        <v>2068</v>
      </c>
      <c r="J478" t="s">
        <v>2069</v>
      </c>
      <c r="K478" t="s">
        <v>2070</v>
      </c>
      <c r="L478" t="s">
        <v>394</v>
      </c>
      <c r="M478" t="s">
        <v>42</v>
      </c>
      <c r="N478">
        <v>95662</v>
      </c>
      <c r="O478" t="s">
        <v>2071</v>
      </c>
      <c r="P478">
        <v>38.672468377398197</v>
      </c>
      <c r="Q478">
        <v>-121.41509570033</v>
      </c>
      <c r="R478">
        <v>30</v>
      </c>
      <c r="U478" t="s">
        <v>2066</v>
      </c>
      <c r="V478" t="s">
        <v>2068</v>
      </c>
      <c r="W478" t="s">
        <v>2072</v>
      </c>
      <c r="X478" t="s">
        <v>394</v>
      </c>
      <c r="Y478" t="s">
        <v>42</v>
      </c>
      <c r="Z478" t="s">
        <v>49</v>
      </c>
      <c r="AA478">
        <v>44437</v>
      </c>
      <c r="AB478" t="s">
        <v>2073</v>
      </c>
      <c r="AC478" t="s">
        <v>2074</v>
      </c>
    </row>
    <row r="479" spans="1:29" x14ac:dyDescent="0.2">
      <c r="A479">
        <v>8020</v>
      </c>
      <c r="B479" t="s">
        <v>31</v>
      </c>
      <c r="C479" t="s">
        <v>382</v>
      </c>
      <c r="D479" t="s">
        <v>2075</v>
      </c>
      <c r="E479" t="s">
        <v>61</v>
      </c>
      <c r="G479" t="s">
        <v>2014</v>
      </c>
      <c r="H479" t="s">
        <v>2076</v>
      </c>
      <c r="I479" t="s">
        <v>2077</v>
      </c>
      <c r="J479" t="s">
        <v>2078</v>
      </c>
      <c r="K479" t="s">
        <v>2079</v>
      </c>
      <c r="L479" t="s">
        <v>334</v>
      </c>
      <c r="M479" t="s">
        <v>42</v>
      </c>
      <c r="N479" t="s">
        <v>2080</v>
      </c>
      <c r="O479" t="s">
        <v>2081</v>
      </c>
      <c r="P479">
        <v>42.624526677729399</v>
      </c>
      <c r="Q479">
        <v>-71.351287744907594</v>
      </c>
      <c r="R479">
        <v>6</v>
      </c>
      <c r="U479" t="s">
        <v>2075</v>
      </c>
      <c r="V479" t="s">
        <v>2082</v>
      </c>
      <c r="W479" t="s">
        <v>2079</v>
      </c>
      <c r="X479" t="s">
        <v>334</v>
      </c>
      <c r="Y479" t="s">
        <v>42</v>
      </c>
      <c r="Z479" t="s">
        <v>49</v>
      </c>
      <c r="AA479">
        <v>44773</v>
      </c>
      <c r="AB479" t="s">
        <v>2083</v>
      </c>
      <c r="AC479" t="s">
        <v>2084</v>
      </c>
    </row>
    <row r="480" spans="1:29" x14ac:dyDescent="0.2">
      <c r="A480">
        <v>8022</v>
      </c>
      <c r="B480" t="s">
        <v>31</v>
      </c>
      <c r="C480" t="s">
        <v>382</v>
      </c>
      <c r="D480" t="s">
        <v>1781</v>
      </c>
      <c r="E480" t="s">
        <v>34</v>
      </c>
      <c r="G480" t="s">
        <v>2085</v>
      </c>
      <c r="H480" t="s">
        <v>2086</v>
      </c>
      <c r="I480" t="s">
        <v>1782</v>
      </c>
      <c r="J480" t="s">
        <v>1783</v>
      </c>
      <c r="K480" t="s">
        <v>753</v>
      </c>
      <c r="L480" t="s">
        <v>754</v>
      </c>
      <c r="M480" t="s">
        <v>42</v>
      </c>
      <c r="N480">
        <v>63123</v>
      </c>
      <c r="O480" t="s">
        <v>1784</v>
      </c>
      <c r="P480">
        <v>38.525190795696098</v>
      </c>
      <c r="Q480">
        <v>-90.332894315494698</v>
      </c>
      <c r="R480">
        <v>92</v>
      </c>
      <c r="U480" t="s">
        <v>1785</v>
      </c>
      <c r="V480" t="s">
        <v>1786</v>
      </c>
      <c r="W480" t="s">
        <v>1787</v>
      </c>
      <c r="X480" t="s">
        <v>1788</v>
      </c>
      <c r="Y480" t="s">
        <v>1789</v>
      </c>
      <c r="Z480" t="s">
        <v>49</v>
      </c>
      <c r="AA480">
        <v>44773</v>
      </c>
      <c r="AB480" t="s">
        <v>1790</v>
      </c>
      <c r="AC480" t="s">
        <v>2087</v>
      </c>
    </row>
    <row r="481" spans="1:29" x14ac:dyDescent="0.2">
      <c r="A481">
        <v>8024</v>
      </c>
      <c r="B481" t="s">
        <v>31</v>
      </c>
      <c r="C481" t="s">
        <v>382</v>
      </c>
      <c r="D481" t="s">
        <v>2088</v>
      </c>
      <c r="E481" t="s">
        <v>61</v>
      </c>
      <c r="G481" t="s">
        <v>2089</v>
      </c>
      <c r="H481" t="s">
        <v>2090</v>
      </c>
      <c r="I481" t="s">
        <v>2091</v>
      </c>
      <c r="J481" t="s">
        <v>2092</v>
      </c>
      <c r="K481" t="s">
        <v>2093</v>
      </c>
      <c r="L481" t="s">
        <v>1524</v>
      </c>
      <c r="M481" t="s">
        <v>42</v>
      </c>
      <c r="N481">
        <v>66211</v>
      </c>
      <c r="O481" t="s">
        <v>2094</v>
      </c>
      <c r="P481">
        <v>38.924750348169802</v>
      </c>
      <c r="Q481">
        <v>-94.655602872037704</v>
      </c>
      <c r="U481" t="s">
        <v>2088</v>
      </c>
      <c r="V481" t="s">
        <v>2091</v>
      </c>
      <c r="W481" t="s">
        <v>2093</v>
      </c>
      <c r="X481" t="s">
        <v>1524</v>
      </c>
      <c r="Y481" t="s">
        <v>42</v>
      </c>
      <c r="Z481" t="s">
        <v>49</v>
      </c>
      <c r="AA481">
        <v>44434</v>
      </c>
      <c r="AB481" t="s">
        <v>2095</v>
      </c>
    </row>
    <row r="482" spans="1:29" x14ac:dyDescent="0.2">
      <c r="A482">
        <v>8026</v>
      </c>
      <c r="B482" t="s">
        <v>31</v>
      </c>
      <c r="C482" t="s">
        <v>382</v>
      </c>
      <c r="D482" t="s">
        <v>4015</v>
      </c>
      <c r="E482" t="s">
        <v>34</v>
      </c>
      <c r="G482" t="s">
        <v>2031</v>
      </c>
      <c r="H482" t="s">
        <v>2097</v>
      </c>
      <c r="I482" t="s">
        <v>2098</v>
      </c>
      <c r="J482" t="s">
        <v>2099</v>
      </c>
      <c r="K482" t="s">
        <v>3450</v>
      </c>
      <c r="L482" t="s">
        <v>2249</v>
      </c>
      <c r="M482" t="s">
        <v>42</v>
      </c>
      <c r="N482" t="s">
        <v>2101</v>
      </c>
      <c r="O482" t="s">
        <v>2102</v>
      </c>
      <c r="P482">
        <v>42.314481051231702</v>
      </c>
      <c r="Q482">
        <v>-71.797936730503196</v>
      </c>
      <c r="R482">
        <v>5</v>
      </c>
      <c r="U482" t="s">
        <v>2096</v>
      </c>
      <c r="V482" t="s">
        <v>2098</v>
      </c>
      <c r="W482" t="s">
        <v>1971</v>
      </c>
      <c r="X482" t="s">
        <v>321</v>
      </c>
      <c r="Y482" t="s">
        <v>1971</v>
      </c>
      <c r="Z482" t="s">
        <v>49</v>
      </c>
      <c r="AA482">
        <v>44781</v>
      </c>
      <c r="AB482" t="s">
        <v>2103</v>
      </c>
      <c r="AC482" t="s">
        <v>2104</v>
      </c>
    </row>
    <row r="483" spans="1:29" x14ac:dyDescent="0.2">
      <c r="A483">
        <v>8028</v>
      </c>
      <c r="B483" t="s">
        <v>31</v>
      </c>
      <c r="C483" t="s">
        <v>382</v>
      </c>
      <c r="D483" t="s">
        <v>2105</v>
      </c>
      <c r="E483" t="s">
        <v>34</v>
      </c>
      <c r="G483" t="s">
        <v>2085</v>
      </c>
      <c r="H483" t="s">
        <v>2106</v>
      </c>
      <c r="I483" t="s">
        <v>2107</v>
      </c>
      <c r="J483" t="s">
        <v>2108</v>
      </c>
      <c r="K483" t="s">
        <v>2109</v>
      </c>
      <c r="L483" t="s">
        <v>2110</v>
      </c>
      <c r="M483" t="s">
        <v>42</v>
      </c>
      <c r="N483" t="s">
        <v>2111</v>
      </c>
      <c r="O483" t="s">
        <v>2112</v>
      </c>
      <c r="P483">
        <v>43.076463425855103</v>
      </c>
      <c r="Q483">
        <v>-70.801081887217606</v>
      </c>
      <c r="R483">
        <v>98</v>
      </c>
      <c r="U483" t="s">
        <v>2113</v>
      </c>
      <c r="V483" t="s">
        <v>2114</v>
      </c>
      <c r="W483" t="s">
        <v>2115</v>
      </c>
      <c r="X483" t="s">
        <v>1167</v>
      </c>
      <c r="Y483" t="s">
        <v>543</v>
      </c>
      <c r="Z483" t="s">
        <v>49</v>
      </c>
      <c r="AA483">
        <v>44773</v>
      </c>
      <c r="AB483" t="s">
        <v>2116</v>
      </c>
    </row>
    <row r="484" spans="1:29" x14ac:dyDescent="0.2">
      <c r="A484">
        <v>8030</v>
      </c>
      <c r="B484" t="s">
        <v>31</v>
      </c>
      <c r="C484" t="s">
        <v>382</v>
      </c>
      <c r="D484" t="s">
        <v>1799</v>
      </c>
      <c r="E484" t="s">
        <v>34</v>
      </c>
      <c r="G484" t="s">
        <v>2085</v>
      </c>
      <c r="H484" t="s">
        <v>2117</v>
      </c>
      <c r="I484" t="s">
        <v>1802</v>
      </c>
      <c r="J484" t="s">
        <v>1803</v>
      </c>
      <c r="K484" t="s">
        <v>1804</v>
      </c>
      <c r="L484" t="s">
        <v>1805</v>
      </c>
      <c r="M484" t="s">
        <v>42</v>
      </c>
      <c r="N484">
        <v>23452</v>
      </c>
      <c r="O484" t="s">
        <v>1806</v>
      </c>
      <c r="P484">
        <v>36.827109434501097</v>
      </c>
      <c r="Q484">
        <v>-76.064242989169301</v>
      </c>
      <c r="U484" t="s">
        <v>1799</v>
      </c>
      <c r="V484" t="s">
        <v>1802</v>
      </c>
      <c r="W484" t="s">
        <v>1807</v>
      </c>
      <c r="X484" t="s">
        <v>1808</v>
      </c>
      <c r="Y484" t="s">
        <v>543</v>
      </c>
      <c r="Z484" t="s">
        <v>49</v>
      </c>
      <c r="AA484">
        <v>44426</v>
      </c>
      <c r="AB484" t="s">
        <v>1364</v>
      </c>
    </row>
    <row r="485" spans="1:29" x14ac:dyDescent="0.2">
      <c r="A485">
        <v>8032</v>
      </c>
      <c r="B485" t="s">
        <v>31</v>
      </c>
      <c r="C485" t="s">
        <v>382</v>
      </c>
      <c r="D485" t="s">
        <v>1799</v>
      </c>
      <c r="E485" t="s">
        <v>34</v>
      </c>
      <c r="G485" t="s">
        <v>2085</v>
      </c>
      <c r="H485" t="s">
        <v>2117</v>
      </c>
      <c r="I485" t="s">
        <v>1802</v>
      </c>
      <c r="J485" t="s">
        <v>1810</v>
      </c>
      <c r="K485" t="s">
        <v>956</v>
      </c>
      <c r="L485" t="s">
        <v>741</v>
      </c>
      <c r="M485" t="s">
        <v>42</v>
      </c>
      <c r="N485">
        <v>78753</v>
      </c>
      <c r="O485" t="s">
        <v>1811</v>
      </c>
      <c r="P485">
        <v>30.412513791364301</v>
      </c>
      <c r="Q485">
        <v>-97.645902029821002</v>
      </c>
      <c r="U485" t="s">
        <v>1799</v>
      </c>
      <c r="V485" t="s">
        <v>1802</v>
      </c>
      <c r="W485" t="s">
        <v>1807</v>
      </c>
      <c r="X485" t="s">
        <v>1808</v>
      </c>
      <c r="Y485" t="s">
        <v>543</v>
      </c>
      <c r="Z485" t="s">
        <v>49</v>
      </c>
      <c r="AA485">
        <v>44430</v>
      </c>
      <c r="AB485" t="s">
        <v>1364</v>
      </c>
    </row>
    <row r="486" spans="1:29" x14ac:dyDescent="0.2">
      <c r="A486">
        <v>8034</v>
      </c>
      <c r="B486" t="s">
        <v>31</v>
      </c>
      <c r="C486" t="s">
        <v>382</v>
      </c>
      <c r="D486" t="s">
        <v>1799</v>
      </c>
      <c r="E486" t="s">
        <v>34</v>
      </c>
      <c r="G486" t="s">
        <v>2085</v>
      </c>
      <c r="H486" t="s">
        <v>2117</v>
      </c>
      <c r="I486" t="s">
        <v>1802</v>
      </c>
      <c r="J486" t="s">
        <v>1812</v>
      </c>
      <c r="K486" t="s">
        <v>1813</v>
      </c>
      <c r="L486" t="s">
        <v>1814</v>
      </c>
      <c r="M486" t="s">
        <v>42</v>
      </c>
      <c r="N486">
        <v>97230</v>
      </c>
      <c r="O486" t="s">
        <v>1815</v>
      </c>
      <c r="P486">
        <v>45.560321657416097</v>
      </c>
      <c r="Q486">
        <v>-122.526539758192</v>
      </c>
      <c r="U486" t="s">
        <v>1799</v>
      </c>
      <c r="V486" t="s">
        <v>1802</v>
      </c>
      <c r="W486" t="s">
        <v>1807</v>
      </c>
      <c r="X486" t="s">
        <v>1808</v>
      </c>
      <c r="Y486" t="s">
        <v>543</v>
      </c>
      <c r="Z486" t="s">
        <v>49</v>
      </c>
      <c r="AA486">
        <v>44430</v>
      </c>
      <c r="AB486" t="s">
        <v>1364</v>
      </c>
    </row>
    <row r="487" spans="1:29" x14ac:dyDescent="0.2">
      <c r="A487">
        <v>8036</v>
      </c>
      <c r="B487" t="s">
        <v>59</v>
      </c>
      <c r="C487" t="s">
        <v>382</v>
      </c>
      <c r="D487" t="s">
        <v>2118</v>
      </c>
      <c r="G487" t="s">
        <v>2119</v>
      </c>
      <c r="H487" t="s">
        <v>2119</v>
      </c>
      <c r="I487" t="s">
        <v>2120</v>
      </c>
      <c r="J487" t="s">
        <v>2121</v>
      </c>
      <c r="K487" t="s">
        <v>2122</v>
      </c>
      <c r="L487" t="s">
        <v>321</v>
      </c>
      <c r="M487" t="s">
        <v>42</v>
      </c>
      <c r="N487">
        <v>13850</v>
      </c>
      <c r="O487" t="s">
        <v>2123</v>
      </c>
      <c r="P487">
        <v>42.094745154333097</v>
      </c>
      <c r="Q487">
        <v>-75.960022873442796</v>
      </c>
      <c r="R487">
        <v>22</v>
      </c>
      <c r="U487" t="s">
        <v>2118</v>
      </c>
      <c r="V487" t="s">
        <v>2120</v>
      </c>
      <c r="W487" t="s">
        <v>2122</v>
      </c>
      <c r="X487" t="s">
        <v>321</v>
      </c>
      <c r="Y487" t="s">
        <v>42</v>
      </c>
      <c r="Z487" t="s">
        <v>49</v>
      </c>
      <c r="AA487">
        <v>44773</v>
      </c>
      <c r="AB487" t="s">
        <v>2124</v>
      </c>
      <c r="AC487" t="s">
        <v>2125</v>
      </c>
    </row>
    <row r="488" spans="1:29" x14ac:dyDescent="0.2">
      <c r="A488">
        <v>8038</v>
      </c>
      <c r="B488" t="s">
        <v>31</v>
      </c>
      <c r="C488" t="s">
        <v>382</v>
      </c>
      <c r="D488" t="s">
        <v>1179</v>
      </c>
      <c r="E488" t="s">
        <v>61</v>
      </c>
      <c r="G488" t="s">
        <v>2014</v>
      </c>
      <c r="H488" t="s">
        <v>2126</v>
      </c>
      <c r="I488" t="s">
        <v>1180</v>
      </c>
      <c r="J488" t="s">
        <v>1181</v>
      </c>
      <c r="K488" t="s">
        <v>1182</v>
      </c>
      <c r="L488" t="s">
        <v>25</v>
      </c>
      <c r="M488" t="s">
        <v>66</v>
      </c>
      <c r="N488" t="s">
        <v>1183</v>
      </c>
      <c r="O488" t="s">
        <v>1184</v>
      </c>
      <c r="P488">
        <v>45.396064751069602</v>
      </c>
      <c r="Q488">
        <v>-71.974260731213505</v>
      </c>
      <c r="R488">
        <v>22</v>
      </c>
      <c r="U488" t="s">
        <v>1179</v>
      </c>
      <c r="V488" t="s">
        <v>1180</v>
      </c>
      <c r="W488" t="s">
        <v>1182</v>
      </c>
      <c r="X488" t="s">
        <v>25</v>
      </c>
      <c r="Y488" t="s">
        <v>66</v>
      </c>
      <c r="Z488" t="s">
        <v>49</v>
      </c>
      <c r="AA488">
        <v>44773</v>
      </c>
      <c r="AB488" t="s">
        <v>2127</v>
      </c>
      <c r="AC488" t="s">
        <v>2125</v>
      </c>
    </row>
    <row r="489" spans="1:29" x14ac:dyDescent="0.2">
      <c r="A489">
        <v>8040</v>
      </c>
      <c r="B489" t="s">
        <v>31</v>
      </c>
      <c r="C489" t="s">
        <v>382</v>
      </c>
      <c r="D489" t="s">
        <v>4181</v>
      </c>
      <c r="E489" t="s">
        <v>34</v>
      </c>
      <c r="G489" t="s">
        <v>382</v>
      </c>
      <c r="H489" t="s">
        <v>4182</v>
      </c>
      <c r="I489" t="s">
        <v>4183</v>
      </c>
      <c r="J489" t="s">
        <v>4184</v>
      </c>
      <c r="K489" t="s">
        <v>4185</v>
      </c>
      <c r="L489" t="s">
        <v>741</v>
      </c>
      <c r="M489" t="s">
        <v>42</v>
      </c>
      <c r="N489">
        <v>75006</v>
      </c>
      <c r="O489" t="s">
        <v>4186</v>
      </c>
      <c r="P489">
        <v>32.944750660114103</v>
      </c>
      <c r="Q489">
        <v>-96.921889546982797</v>
      </c>
      <c r="U489" t="s">
        <v>4181</v>
      </c>
      <c r="V489" t="s">
        <v>4183</v>
      </c>
      <c r="W489" t="s">
        <v>4185</v>
      </c>
      <c r="X489" t="s">
        <v>741</v>
      </c>
      <c r="Y489" t="s">
        <v>42</v>
      </c>
      <c r="Z489" t="s">
        <v>49</v>
      </c>
      <c r="AA489">
        <v>44801</v>
      </c>
      <c r="AB489" t="s">
        <v>4183</v>
      </c>
      <c r="AC489" t="s">
        <v>4187</v>
      </c>
    </row>
    <row r="490" spans="1:29" x14ac:dyDescent="0.2">
      <c r="A490">
        <v>8042</v>
      </c>
      <c r="B490" t="s">
        <v>31</v>
      </c>
      <c r="C490" t="s">
        <v>382</v>
      </c>
      <c r="D490" t="s">
        <v>2128</v>
      </c>
      <c r="E490" t="s">
        <v>61</v>
      </c>
      <c r="G490" t="s">
        <v>2014</v>
      </c>
      <c r="H490" t="s">
        <v>2015</v>
      </c>
      <c r="I490" t="s">
        <v>2129</v>
      </c>
      <c r="J490" t="s">
        <v>2130</v>
      </c>
      <c r="K490" t="s">
        <v>2131</v>
      </c>
      <c r="L490" t="s">
        <v>712</v>
      </c>
      <c r="M490" t="s">
        <v>42</v>
      </c>
      <c r="N490">
        <v>37404</v>
      </c>
      <c r="O490" t="s">
        <v>2132</v>
      </c>
      <c r="P490">
        <v>35.039288782713001</v>
      </c>
      <c r="Q490">
        <v>-85.286898760536005</v>
      </c>
      <c r="R490">
        <v>8</v>
      </c>
      <c r="U490" t="s">
        <v>2128</v>
      </c>
      <c r="V490" t="s">
        <v>2129</v>
      </c>
      <c r="W490" t="s">
        <v>2131</v>
      </c>
      <c r="X490" t="s">
        <v>712</v>
      </c>
      <c r="Y490" t="s">
        <v>42</v>
      </c>
      <c r="Z490" t="s">
        <v>49</v>
      </c>
      <c r="AA490">
        <v>44773</v>
      </c>
      <c r="AB490" t="s">
        <v>2133</v>
      </c>
      <c r="AC490" t="s">
        <v>2134</v>
      </c>
    </row>
    <row r="491" spans="1:29" x14ac:dyDescent="0.2">
      <c r="A491">
        <v>8044</v>
      </c>
      <c r="B491" t="s">
        <v>31</v>
      </c>
      <c r="C491" t="s">
        <v>382</v>
      </c>
      <c r="D491" t="s">
        <v>2135</v>
      </c>
      <c r="E491" t="s">
        <v>34</v>
      </c>
      <c r="G491" t="s">
        <v>2014</v>
      </c>
      <c r="H491" t="s">
        <v>2136</v>
      </c>
      <c r="I491" t="s">
        <v>2137</v>
      </c>
      <c r="J491" t="s">
        <v>2138</v>
      </c>
      <c r="K491" t="s">
        <v>70</v>
      </c>
      <c r="L491" t="s">
        <v>130</v>
      </c>
      <c r="M491" t="s">
        <v>66</v>
      </c>
      <c r="N491" t="s">
        <v>2139</v>
      </c>
      <c r="O491" t="s">
        <v>2140</v>
      </c>
      <c r="P491">
        <v>43.712429869160999</v>
      </c>
      <c r="Q491">
        <v>-79.572205461334306</v>
      </c>
      <c r="R491">
        <v>1778</v>
      </c>
      <c r="U491" t="s">
        <v>2135</v>
      </c>
      <c r="V491" t="s">
        <v>2137</v>
      </c>
      <c r="W491" t="s">
        <v>70</v>
      </c>
      <c r="X491" t="s">
        <v>130</v>
      </c>
      <c r="Y491" t="s">
        <v>66</v>
      </c>
      <c r="Z491" t="s">
        <v>49</v>
      </c>
      <c r="AA491">
        <v>44773</v>
      </c>
      <c r="AB491" t="s">
        <v>2141</v>
      </c>
      <c r="AC491" t="s">
        <v>2142</v>
      </c>
    </row>
    <row r="492" spans="1:29" x14ac:dyDescent="0.2">
      <c r="A492">
        <v>8046</v>
      </c>
      <c r="B492" t="s">
        <v>31</v>
      </c>
      <c r="C492" t="s">
        <v>382</v>
      </c>
      <c r="D492" t="s">
        <v>2143</v>
      </c>
      <c r="E492" t="s">
        <v>61</v>
      </c>
      <c r="G492" t="s">
        <v>2119</v>
      </c>
      <c r="H492" t="s">
        <v>2119</v>
      </c>
      <c r="I492" t="s">
        <v>2144</v>
      </c>
      <c r="J492" t="s">
        <v>2145</v>
      </c>
      <c r="K492" t="s">
        <v>2146</v>
      </c>
      <c r="L492" t="s">
        <v>496</v>
      </c>
      <c r="M492" t="s">
        <v>42</v>
      </c>
      <c r="N492">
        <v>19102</v>
      </c>
      <c r="O492" t="s">
        <v>2147</v>
      </c>
      <c r="P492">
        <v>39.949682375347599</v>
      </c>
      <c r="Q492">
        <v>-75.167277000834403</v>
      </c>
      <c r="R492">
        <v>327</v>
      </c>
      <c r="U492" t="s">
        <v>2143</v>
      </c>
      <c r="V492" t="s">
        <v>2144</v>
      </c>
      <c r="W492" t="s">
        <v>495</v>
      </c>
      <c r="X492" t="s">
        <v>496</v>
      </c>
      <c r="Y492" t="s">
        <v>42</v>
      </c>
      <c r="Z492" t="s">
        <v>49</v>
      </c>
      <c r="AA492">
        <v>44773</v>
      </c>
      <c r="AB492" t="s">
        <v>2148</v>
      </c>
    </row>
    <row r="493" spans="1:29" x14ac:dyDescent="0.2">
      <c r="A493">
        <v>8048</v>
      </c>
      <c r="B493" t="s">
        <v>31</v>
      </c>
      <c r="C493" t="s">
        <v>382</v>
      </c>
      <c r="D493" t="s">
        <v>1833</v>
      </c>
      <c r="E493" t="s">
        <v>34</v>
      </c>
      <c r="G493" t="s">
        <v>2014</v>
      </c>
      <c r="H493" t="s">
        <v>2149</v>
      </c>
      <c r="I493" t="s">
        <v>1835</v>
      </c>
      <c r="J493" t="s">
        <v>2150</v>
      </c>
      <c r="K493" t="s">
        <v>1837</v>
      </c>
      <c r="L493" t="s">
        <v>1101</v>
      </c>
      <c r="M493" t="s">
        <v>42</v>
      </c>
      <c r="N493" t="s">
        <v>2151</v>
      </c>
      <c r="O493" t="s">
        <v>1838</v>
      </c>
      <c r="P493">
        <v>41.294828579374197</v>
      </c>
      <c r="Q493">
        <v>-73.080160532565102</v>
      </c>
      <c r="R493">
        <v>86</v>
      </c>
      <c r="U493" t="s">
        <v>2152</v>
      </c>
      <c r="V493" t="s">
        <v>1835</v>
      </c>
      <c r="W493" t="s">
        <v>1840</v>
      </c>
      <c r="X493" t="s">
        <v>1327</v>
      </c>
      <c r="Y493" t="s">
        <v>543</v>
      </c>
      <c r="Z493" t="s">
        <v>49</v>
      </c>
      <c r="AA493">
        <v>44773</v>
      </c>
      <c r="AB493" t="s">
        <v>1841</v>
      </c>
    </row>
    <row r="494" spans="1:29" x14ac:dyDescent="0.2">
      <c r="A494">
        <v>8050</v>
      </c>
      <c r="B494" t="s">
        <v>31</v>
      </c>
      <c r="C494" t="s">
        <v>382</v>
      </c>
      <c r="D494" t="s">
        <v>2153</v>
      </c>
      <c r="E494" t="s">
        <v>61</v>
      </c>
      <c r="G494" t="s">
        <v>2014</v>
      </c>
      <c r="H494" t="s">
        <v>2154</v>
      </c>
      <c r="I494" t="s">
        <v>2155</v>
      </c>
      <c r="J494" t="s">
        <v>2156</v>
      </c>
      <c r="K494" t="s">
        <v>2157</v>
      </c>
      <c r="L494" t="s">
        <v>496</v>
      </c>
      <c r="M494" t="s">
        <v>42</v>
      </c>
      <c r="N494">
        <v>16803</v>
      </c>
      <c r="O494" t="s">
        <v>2158</v>
      </c>
      <c r="P494">
        <v>40.778839494848</v>
      </c>
      <c r="Q494">
        <v>-77.894996658138894</v>
      </c>
      <c r="R494">
        <v>18</v>
      </c>
      <c r="U494" t="s">
        <v>2153</v>
      </c>
      <c r="V494" t="s">
        <v>2155</v>
      </c>
      <c r="W494" t="s">
        <v>2157</v>
      </c>
      <c r="X494" t="s">
        <v>496</v>
      </c>
      <c r="Y494" t="s">
        <v>42</v>
      </c>
      <c r="Z494" t="s">
        <v>49</v>
      </c>
      <c r="AA494">
        <v>44773</v>
      </c>
      <c r="AB494" t="s">
        <v>2159</v>
      </c>
    </row>
    <row r="495" spans="1:29" x14ac:dyDescent="0.2">
      <c r="A495">
        <v>8052</v>
      </c>
      <c r="B495" t="s">
        <v>31</v>
      </c>
      <c r="C495" t="s">
        <v>382</v>
      </c>
      <c r="D495" t="s">
        <v>2160</v>
      </c>
      <c r="E495" t="s">
        <v>61</v>
      </c>
      <c r="G495" t="s">
        <v>2119</v>
      </c>
      <c r="H495" t="s">
        <v>2161</v>
      </c>
      <c r="I495" t="s">
        <v>2162</v>
      </c>
      <c r="J495" t="s">
        <v>2163</v>
      </c>
      <c r="K495" t="s">
        <v>1400</v>
      </c>
      <c r="L495" t="s">
        <v>127</v>
      </c>
      <c r="M495" t="s">
        <v>42</v>
      </c>
      <c r="N495">
        <v>48202</v>
      </c>
      <c r="O495" t="s">
        <v>2164</v>
      </c>
      <c r="P495">
        <v>42.365252558305201</v>
      </c>
      <c r="Q495">
        <v>-83.073010473434294</v>
      </c>
      <c r="R495">
        <v>6</v>
      </c>
      <c r="U495" t="s">
        <v>2160</v>
      </c>
      <c r="V495" t="s">
        <v>2162</v>
      </c>
      <c r="W495" t="s">
        <v>1400</v>
      </c>
      <c r="X495" t="s">
        <v>127</v>
      </c>
      <c r="Y495" t="s">
        <v>42</v>
      </c>
      <c r="Z495" t="s">
        <v>49</v>
      </c>
      <c r="AA495">
        <v>44773</v>
      </c>
      <c r="AB495" t="s">
        <v>2165</v>
      </c>
    </row>
    <row r="496" spans="1:29" x14ac:dyDescent="0.2">
      <c r="A496">
        <v>8054</v>
      </c>
      <c r="B496" t="s">
        <v>31</v>
      </c>
      <c r="C496" t="s">
        <v>382</v>
      </c>
      <c r="D496" t="s">
        <v>2160</v>
      </c>
      <c r="E496" t="s">
        <v>61</v>
      </c>
      <c r="G496" t="s">
        <v>2031</v>
      </c>
      <c r="H496" t="s">
        <v>2166</v>
      </c>
      <c r="I496" t="s">
        <v>2162</v>
      </c>
      <c r="J496" t="s">
        <v>2163</v>
      </c>
      <c r="K496" t="s">
        <v>1400</v>
      </c>
      <c r="L496" t="s">
        <v>127</v>
      </c>
      <c r="M496" t="s">
        <v>42</v>
      </c>
      <c r="N496">
        <v>48202</v>
      </c>
      <c r="O496" t="s">
        <v>2164</v>
      </c>
      <c r="P496">
        <v>42.365252558305201</v>
      </c>
      <c r="Q496">
        <v>-83.073010473434294</v>
      </c>
      <c r="R496">
        <v>6</v>
      </c>
      <c r="U496" t="s">
        <v>2160</v>
      </c>
      <c r="V496" t="s">
        <v>2162</v>
      </c>
      <c r="W496" t="s">
        <v>1400</v>
      </c>
      <c r="X496" t="s">
        <v>127</v>
      </c>
      <c r="Y496" t="s">
        <v>42</v>
      </c>
      <c r="Z496" t="s">
        <v>49</v>
      </c>
      <c r="AA496">
        <v>44773</v>
      </c>
      <c r="AB496" t="s">
        <v>2165</v>
      </c>
      <c r="AC496" t="s">
        <v>2167</v>
      </c>
    </row>
    <row r="497" spans="1:29" x14ac:dyDescent="0.2">
      <c r="A497">
        <v>8056</v>
      </c>
      <c r="B497" t="s">
        <v>31</v>
      </c>
      <c r="C497" t="s">
        <v>382</v>
      </c>
      <c r="D497" t="s">
        <v>2168</v>
      </c>
      <c r="E497" t="s">
        <v>34</v>
      </c>
      <c r="G497" t="s">
        <v>2014</v>
      </c>
      <c r="H497" t="s">
        <v>2015</v>
      </c>
      <c r="I497" t="s">
        <v>2169</v>
      </c>
      <c r="J497" t="s">
        <v>2170</v>
      </c>
      <c r="K497" t="s">
        <v>2171</v>
      </c>
      <c r="L497" t="s">
        <v>628</v>
      </c>
      <c r="M497" t="s">
        <v>42</v>
      </c>
      <c r="N497">
        <v>46140</v>
      </c>
      <c r="O497" t="s">
        <v>2172</v>
      </c>
      <c r="P497">
        <v>39.8091899048488</v>
      </c>
      <c r="Q497">
        <v>-85.774327146748504</v>
      </c>
      <c r="R497">
        <v>4</v>
      </c>
      <c r="U497" t="s">
        <v>2168</v>
      </c>
      <c r="V497" t="s">
        <v>2169</v>
      </c>
      <c r="W497" t="s">
        <v>2173</v>
      </c>
      <c r="X497" t="s">
        <v>628</v>
      </c>
      <c r="Y497" t="s">
        <v>42</v>
      </c>
      <c r="Z497" t="s">
        <v>49</v>
      </c>
      <c r="AA497">
        <v>44773</v>
      </c>
      <c r="AB497" t="s">
        <v>2174</v>
      </c>
    </row>
    <row r="498" spans="1:29" x14ac:dyDescent="0.2">
      <c r="A498">
        <v>8058</v>
      </c>
      <c r="B498" t="s">
        <v>31</v>
      </c>
      <c r="C498" t="s">
        <v>382</v>
      </c>
      <c r="D498" t="s">
        <v>2175</v>
      </c>
      <c r="E498" t="s">
        <v>34</v>
      </c>
      <c r="G498" t="s">
        <v>2014</v>
      </c>
      <c r="H498" t="s">
        <v>2015</v>
      </c>
      <c r="I498" t="s">
        <v>2176</v>
      </c>
      <c r="J498" t="s">
        <v>2177</v>
      </c>
      <c r="K498" t="s">
        <v>2178</v>
      </c>
      <c r="L498" t="s">
        <v>741</v>
      </c>
      <c r="M498" t="s">
        <v>42</v>
      </c>
      <c r="N498">
        <v>75247</v>
      </c>
      <c r="O498" t="s">
        <v>2179</v>
      </c>
      <c r="P498">
        <v>32.805082476659599</v>
      </c>
      <c r="Q498">
        <v>-96.868378912730407</v>
      </c>
      <c r="R498">
        <v>32</v>
      </c>
      <c r="U498" t="s">
        <v>2175</v>
      </c>
      <c r="V498" t="s">
        <v>2180</v>
      </c>
      <c r="W498" t="s">
        <v>2178</v>
      </c>
      <c r="X498" t="s">
        <v>741</v>
      </c>
      <c r="Y498" t="s">
        <v>42</v>
      </c>
      <c r="Z498" t="s">
        <v>49</v>
      </c>
      <c r="AA498">
        <v>44773</v>
      </c>
      <c r="AB498" t="s">
        <v>2181</v>
      </c>
      <c r="AC498" t="s">
        <v>2182</v>
      </c>
    </row>
    <row r="499" spans="1:29" x14ac:dyDescent="0.2">
      <c r="A499">
        <v>8060</v>
      </c>
      <c r="B499" t="s">
        <v>31</v>
      </c>
      <c r="C499" t="s">
        <v>382</v>
      </c>
      <c r="D499" t="s">
        <v>2183</v>
      </c>
      <c r="E499" t="s">
        <v>34</v>
      </c>
      <c r="G499" t="s">
        <v>2014</v>
      </c>
      <c r="H499" t="s">
        <v>2184</v>
      </c>
      <c r="I499" t="s">
        <v>2185</v>
      </c>
      <c r="J499" t="s">
        <v>2186</v>
      </c>
      <c r="K499" t="s">
        <v>2187</v>
      </c>
      <c r="L499" t="s">
        <v>850</v>
      </c>
      <c r="M499" t="s">
        <v>42</v>
      </c>
      <c r="N499">
        <v>85034</v>
      </c>
      <c r="O499" t="s">
        <v>2188</v>
      </c>
      <c r="P499">
        <v>33.448159928523303</v>
      </c>
      <c r="Q499">
        <v>-112.052661675537</v>
      </c>
      <c r="R499" t="s">
        <v>2189</v>
      </c>
      <c r="U499" t="s">
        <v>2190</v>
      </c>
      <c r="V499" t="s">
        <v>2185</v>
      </c>
      <c r="W499" t="s">
        <v>2187</v>
      </c>
      <c r="X499" t="s">
        <v>850</v>
      </c>
      <c r="Y499" t="s">
        <v>42</v>
      </c>
      <c r="Z499" t="s">
        <v>49</v>
      </c>
      <c r="AA499">
        <v>44773</v>
      </c>
      <c r="AB499" t="s">
        <v>2191</v>
      </c>
    </row>
    <row r="500" spans="1:29" x14ac:dyDescent="0.2">
      <c r="A500">
        <v>8062</v>
      </c>
      <c r="B500" t="s">
        <v>31</v>
      </c>
      <c r="C500" t="s">
        <v>382</v>
      </c>
      <c r="D500" t="s">
        <v>766</v>
      </c>
      <c r="E500" t="s">
        <v>61</v>
      </c>
      <c r="G500" t="s">
        <v>2031</v>
      </c>
      <c r="H500" t="s">
        <v>2192</v>
      </c>
      <c r="I500" t="s">
        <v>774</v>
      </c>
      <c r="J500" t="s">
        <v>769</v>
      </c>
      <c r="K500" t="s">
        <v>770</v>
      </c>
      <c r="L500" t="s">
        <v>334</v>
      </c>
      <c r="M500" t="s">
        <v>42</v>
      </c>
      <c r="N500" t="s">
        <v>771</v>
      </c>
      <c r="O500" t="s">
        <v>2193</v>
      </c>
      <c r="P500">
        <v>41.904379346057198</v>
      </c>
      <c r="Q500">
        <v>-71.0245526022847</v>
      </c>
      <c r="R500">
        <v>120</v>
      </c>
      <c r="U500" t="s">
        <v>773</v>
      </c>
      <c r="V500" t="s">
        <v>774</v>
      </c>
      <c r="W500" t="s">
        <v>775</v>
      </c>
      <c r="X500" t="s">
        <v>741</v>
      </c>
      <c r="Y500" t="s">
        <v>42</v>
      </c>
      <c r="Z500" t="s">
        <v>49</v>
      </c>
      <c r="AA500">
        <v>44773</v>
      </c>
      <c r="AB500" t="s">
        <v>2194</v>
      </c>
      <c r="AC500" t="s">
        <v>2195</v>
      </c>
    </row>
    <row r="501" spans="1:29" x14ac:dyDescent="0.2">
      <c r="A501">
        <v>8064</v>
      </c>
      <c r="B501" t="s">
        <v>31</v>
      </c>
      <c r="C501" t="s">
        <v>382</v>
      </c>
      <c r="D501" t="s">
        <v>766</v>
      </c>
      <c r="E501" t="s">
        <v>61</v>
      </c>
      <c r="G501" t="s">
        <v>2089</v>
      </c>
      <c r="H501" t="s">
        <v>2196</v>
      </c>
      <c r="I501" t="s">
        <v>774</v>
      </c>
      <c r="J501" t="s">
        <v>769</v>
      </c>
      <c r="K501" t="s">
        <v>770</v>
      </c>
      <c r="L501" t="s">
        <v>334</v>
      </c>
      <c r="M501" t="s">
        <v>42</v>
      </c>
      <c r="N501" t="s">
        <v>771</v>
      </c>
      <c r="O501" t="s">
        <v>2193</v>
      </c>
      <c r="P501">
        <v>41.904379346057198</v>
      </c>
      <c r="Q501">
        <v>-71.0245526022847</v>
      </c>
      <c r="R501">
        <v>120</v>
      </c>
      <c r="U501" t="s">
        <v>773</v>
      </c>
      <c r="V501" t="s">
        <v>774</v>
      </c>
      <c r="W501" t="s">
        <v>775</v>
      </c>
      <c r="X501" t="s">
        <v>741</v>
      </c>
      <c r="Y501" t="s">
        <v>42</v>
      </c>
      <c r="Z501" t="s">
        <v>49</v>
      </c>
      <c r="AA501">
        <v>44773</v>
      </c>
      <c r="AB501" t="s">
        <v>2194</v>
      </c>
      <c r="AC501" t="s">
        <v>2195</v>
      </c>
    </row>
    <row r="502" spans="1:29" x14ac:dyDescent="0.2">
      <c r="A502">
        <v>8066</v>
      </c>
      <c r="B502" t="s">
        <v>31</v>
      </c>
      <c r="C502" t="s">
        <v>382</v>
      </c>
      <c r="D502" t="s">
        <v>2197</v>
      </c>
      <c r="E502" t="s">
        <v>34</v>
      </c>
      <c r="G502" t="s">
        <v>2014</v>
      </c>
      <c r="H502" t="s">
        <v>2015</v>
      </c>
      <c r="I502" t="s">
        <v>2198</v>
      </c>
      <c r="J502" t="s">
        <v>2199</v>
      </c>
      <c r="K502" t="s">
        <v>2200</v>
      </c>
      <c r="L502" t="s">
        <v>918</v>
      </c>
      <c r="M502" t="s">
        <v>42</v>
      </c>
      <c r="N502" t="s">
        <v>2201</v>
      </c>
      <c r="O502" t="s">
        <v>2202</v>
      </c>
      <c r="P502">
        <v>34.260296820476498</v>
      </c>
      <c r="Q502">
        <v>-83.867918216228006</v>
      </c>
      <c r="R502">
        <v>26</v>
      </c>
      <c r="U502" t="s">
        <v>2197</v>
      </c>
      <c r="V502" t="s">
        <v>2198</v>
      </c>
      <c r="W502" t="s">
        <v>2200</v>
      </c>
      <c r="X502" t="s">
        <v>918</v>
      </c>
      <c r="Y502" t="s">
        <v>42</v>
      </c>
      <c r="Z502" t="s">
        <v>49</v>
      </c>
      <c r="AA502">
        <v>44773</v>
      </c>
      <c r="AB502" t="s">
        <v>2203</v>
      </c>
    </row>
    <row r="503" spans="1:29" x14ac:dyDescent="0.2">
      <c r="A503">
        <v>8068</v>
      </c>
      <c r="B503" t="s">
        <v>31</v>
      </c>
      <c r="C503" t="s">
        <v>382</v>
      </c>
      <c r="D503" t="s">
        <v>2204</v>
      </c>
      <c r="E503" t="s">
        <v>34</v>
      </c>
      <c r="G503" t="s">
        <v>2014</v>
      </c>
      <c r="H503" t="s">
        <v>2205</v>
      </c>
      <c r="I503" t="s">
        <v>2206</v>
      </c>
      <c r="J503" t="s">
        <v>2207</v>
      </c>
      <c r="K503" t="s">
        <v>2208</v>
      </c>
      <c r="L503" t="s">
        <v>341</v>
      </c>
      <c r="M503" t="s">
        <v>42</v>
      </c>
      <c r="N503" t="s">
        <v>2209</v>
      </c>
      <c r="O503" t="s">
        <v>2210</v>
      </c>
      <c r="P503">
        <v>40.327538026044799</v>
      </c>
      <c r="Q503">
        <v>-83.071978031388198</v>
      </c>
      <c r="R503">
        <v>30</v>
      </c>
      <c r="U503" t="s">
        <v>2211</v>
      </c>
      <c r="V503" t="s">
        <v>2206</v>
      </c>
      <c r="W503" t="s">
        <v>2208</v>
      </c>
      <c r="X503" t="s">
        <v>341</v>
      </c>
      <c r="Y503" t="s">
        <v>42</v>
      </c>
      <c r="Z503" t="s">
        <v>49</v>
      </c>
      <c r="AA503">
        <v>44773</v>
      </c>
      <c r="AB503" t="s">
        <v>2212</v>
      </c>
      <c r="AC503" t="s">
        <v>2213</v>
      </c>
    </row>
    <row r="504" spans="1:29" x14ac:dyDescent="0.2">
      <c r="A504">
        <v>8070</v>
      </c>
      <c r="B504" t="s">
        <v>31</v>
      </c>
      <c r="C504" t="s">
        <v>382</v>
      </c>
      <c r="D504" t="s">
        <v>2204</v>
      </c>
      <c r="E504" t="s">
        <v>34</v>
      </c>
      <c r="G504" t="s">
        <v>2031</v>
      </c>
      <c r="H504" t="s">
        <v>2214</v>
      </c>
      <c r="I504" t="s">
        <v>2206</v>
      </c>
      <c r="J504" t="s">
        <v>2207</v>
      </c>
      <c r="K504" t="s">
        <v>2208</v>
      </c>
      <c r="L504" t="s">
        <v>341</v>
      </c>
      <c r="M504" t="s">
        <v>42</v>
      </c>
      <c r="N504" t="s">
        <v>2209</v>
      </c>
      <c r="O504" t="s">
        <v>2210</v>
      </c>
      <c r="P504">
        <v>40.327538026044799</v>
      </c>
      <c r="Q504">
        <v>-83.071978031388198</v>
      </c>
      <c r="R504">
        <v>30</v>
      </c>
      <c r="U504" t="s">
        <v>2211</v>
      </c>
      <c r="V504" t="s">
        <v>2206</v>
      </c>
      <c r="W504" t="s">
        <v>2208</v>
      </c>
      <c r="X504" t="s">
        <v>341</v>
      </c>
      <c r="Y504" t="s">
        <v>42</v>
      </c>
      <c r="Z504" t="s">
        <v>49</v>
      </c>
      <c r="AA504">
        <v>44773</v>
      </c>
      <c r="AB504" t="s">
        <v>2212</v>
      </c>
      <c r="AC504" t="s">
        <v>2213</v>
      </c>
    </row>
    <row r="505" spans="1:29" x14ac:dyDescent="0.2">
      <c r="A505">
        <v>8072</v>
      </c>
      <c r="B505" t="s">
        <v>31</v>
      </c>
      <c r="C505" t="s">
        <v>382</v>
      </c>
      <c r="D505" t="s">
        <v>795</v>
      </c>
      <c r="E505" t="s">
        <v>34</v>
      </c>
      <c r="G505" t="s">
        <v>2215</v>
      </c>
      <c r="H505" t="s">
        <v>2215</v>
      </c>
      <c r="I505" t="s">
        <v>797</v>
      </c>
      <c r="J505" t="s">
        <v>2216</v>
      </c>
      <c r="K505" t="s">
        <v>802</v>
      </c>
      <c r="L505" t="s">
        <v>496</v>
      </c>
      <c r="M505" t="s">
        <v>42</v>
      </c>
      <c r="N505" t="s">
        <v>2217</v>
      </c>
      <c r="O505" t="s">
        <v>2218</v>
      </c>
      <c r="P505">
        <v>40.017734812331199</v>
      </c>
      <c r="Q505">
        <v>-105.277602404533</v>
      </c>
      <c r="U505" t="s">
        <v>795</v>
      </c>
      <c r="V505" t="s">
        <v>797</v>
      </c>
      <c r="W505" t="s">
        <v>802</v>
      </c>
      <c r="X505" t="s">
        <v>496</v>
      </c>
      <c r="Y505" t="s">
        <v>42</v>
      </c>
      <c r="Z505" t="s">
        <v>49</v>
      </c>
      <c r="AA505">
        <v>44773</v>
      </c>
      <c r="AB505" t="s">
        <v>797</v>
      </c>
    </row>
    <row r="506" spans="1:29" x14ac:dyDescent="0.2">
      <c r="A506">
        <v>8074</v>
      </c>
      <c r="B506" t="s">
        <v>31</v>
      </c>
      <c r="C506" t="s">
        <v>382</v>
      </c>
      <c r="D506" t="s">
        <v>2219</v>
      </c>
      <c r="E506" t="s">
        <v>61</v>
      </c>
      <c r="G506" t="s">
        <v>2039</v>
      </c>
      <c r="H506" t="s">
        <v>2048</v>
      </c>
      <c r="I506" t="s">
        <v>2220</v>
      </c>
      <c r="J506" t="s">
        <v>2221</v>
      </c>
      <c r="K506" t="s">
        <v>2222</v>
      </c>
      <c r="L506" t="s">
        <v>334</v>
      </c>
      <c r="M506" t="s">
        <v>42</v>
      </c>
      <c r="N506" t="s">
        <v>2223</v>
      </c>
      <c r="O506" t="s">
        <v>2224</v>
      </c>
      <c r="P506">
        <v>41.719619999999999</v>
      </c>
      <c r="Q506">
        <v>-70.965350802578897</v>
      </c>
      <c r="R506">
        <v>120</v>
      </c>
      <c r="U506" t="s">
        <v>2219</v>
      </c>
      <c r="V506" t="s">
        <v>2220</v>
      </c>
      <c r="W506" t="s">
        <v>2222</v>
      </c>
      <c r="X506" t="s">
        <v>334</v>
      </c>
      <c r="Y506" t="s">
        <v>42</v>
      </c>
      <c r="Z506" t="s">
        <v>49</v>
      </c>
      <c r="AA506">
        <v>44773</v>
      </c>
      <c r="AB506" t="s">
        <v>2225</v>
      </c>
    </row>
    <row r="507" spans="1:29" x14ac:dyDescent="0.2">
      <c r="A507">
        <v>8076</v>
      </c>
      <c r="B507" t="s">
        <v>31</v>
      </c>
      <c r="C507" t="s">
        <v>382</v>
      </c>
      <c r="D507" t="s">
        <v>2226</v>
      </c>
      <c r="E507" t="s">
        <v>61</v>
      </c>
      <c r="G507" t="s">
        <v>2031</v>
      </c>
      <c r="H507" t="s">
        <v>2042</v>
      </c>
      <c r="I507" t="s">
        <v>2227</v>
      </c>
      <c r="J507" t="s">
        <v>2228</v>
      </c>
      <c r="K507" t="s">
        <v>1264</v>
      </c>
      <c r="L507" t="s">
        <v>394</v>
      </c>
      <c r="M507" t="s">
        <v>42</v>
      </c>
      <c r="N507">
        <v>94025</v>
      </c>
      <c r="O507" t="s">
        <v>2229</v>
      </c>
      <c r="P507">
        <v>37.481239000000002</v>
      </c>
      <c r="Q507">
        <v>-122.173807</v>
      </c>
      <c r="U507" t="s">
        <v>2230</v>
      </c>
      <c r="V507" t="s">
        <v>2227</v>
      </c>
      <c r="W507" t="s">
        <v>1264</v>
      </c>
      <c r="X507" t="s">
        <v>394</v>
      </c>
      <c r="Y507" t="s">
        <v>42</v>
      </c>
      <c r="Z507" t="s">
        <v>49</v>
      </c>
      <c r="AA507">
        <v>44773</v>
      </c>
      <c r="AB507" t="s">
        <v>2231</v>
      </c>
      <c r="AC507" t="s">
        <v>2232</v>
      </c>
    </row>
    <row r="508" spans="1:29" x14ac:dyDescent="0.2">
      <c r="A508">
        <v>8078</v>
      </c>
      <c r="B508" t="s">
        <v>31</v>
      </c>
      <c r="C508" t="s">
        <v>382</v>
      </c>
      <c r="D508" t="s">
        <v>820</v>
      </c>
      <c r="E508" t="s">
        <v>34</v>
      </c>
      <c r="G508" t="s">
        <v>2039</v>
      </c>
      <c r="H508" t="s">
        <v>2233</v>
      </c>
      <c r="I508" t="s">
        <v>821</v>
      </c>
      <c r="J508" t="s">
        <v>2234</v>
      </c>
      <c r="K508" t="s">
        <v>823</v>
      </c>
      <c r="L508" t="s">
        <v>286</v>
      </c>
      <c r="M508" t="s">
        <v>42</v>
      </c>
      <c r="N508">
        <v>80241</v>
      </c>
      <c r="O508" t="s">
        <v>824</v>
      </c>
      <c r="P508">
        <v>39.920523417751703</v>
      </c>
      <c r="Q508">
        <v>-104.983330033033</v>
      </c>
      <c r="R508">
        <v>54</v>
      </c>
      <c r="U508" t="s">
        <v>820</v>
      </c>
      <c r="V508" t="s">
        <v>821</v>
      </c>
      <c r="W508" t="s">
        <v>823</v>
      </c>
      <c r="X508" t="s">
        <v>286</v>
      </c>
      <c r="Y508" t="s">
        <v>42</v>
      </c>
      <c r="Z508" t="s">
        <v>49</v>
      </c>
      <c r="AA508">
        <v>44773</v>
      </c>
      <c r="AB508" t="s">
        <v>2235</v>
      </c>
    </row>
    <row r="509" spans="1:29" x14ac:dyDescent="0.2">
      <c r="A509">
        <v>8080</v>
      </c>
      <c r="B509" t="s">
        <v>31</v>
      </c>
      <c r="C509" t="s">
        <v>382</v>
      </c>
      <c r="D509" t="s">
        <v>1409</v>
      </c>
      <c r="E509" t="s">
        <v>61</v>
      </c>
      <c r="G509" t="s">
        <v>2089</v>
      </c>
      <c r="H509" t="s">
        <v>2236</v>
      </c>
      <c r="I509" t="s">
        <v>1410</v>
      </c>
      <c r="J509" t="s">
        <v>1411</v>
      </c>
      <c r="K509" t="s">
        <v>1412</v>
      </c>
      <c r="L509" t="s">
        <v>918</v>
      </c>
      <c r="M509" t="s">
        <v>42</v>
      </c>
      <c r="N509">
        <v>30076</v>
      </c>
      <c r="O509" t="s">
        <v>1413</v>
      </c>
      <c r="P509">
        <v>34.0625855775804</v>
      </c>
      <c r="Q509">
        <v>-84.315704417356997</v>
      </c>
      <c r="R509">
        <v>33</v>
      </c>
      <c r="U509" t="s">
        <v>1414</v>
      </c>
      <c r="V509" t="s">
        <v>2237</v>
      </c>
      <c r="W509" t="s">
        <v>1416</v>
      </c>
      <c r="X509" t="s">
        <v>1416</v>
      </c>
      <c r="Y509" t="s">
        <v>356</v>
      </c>
      <c r="Z509" t="s">
        <v>49</v>
      </c>
      <c r="AA509">
        <v>44773</v>
      </c>
      <c r="AB509" t="s">
        <v>2238</v>
      </c>
    </row>
    <row r="510" spans="1:29" x14ac:dyDescent="0.2">
      <c r="A510">
        <v>8082</v>
      </c>
      <c r="B510" t="s">
        <v>31</v>
      </c>
      <c r="C510" t="s">
        <v>382</v>
      </c>
      <c r="D510" t="s">
        <v>2239</v>
      </c>
      <c r="E510" t="s">
        <v>61</v>
      </c>
      <c r="G510" t="s">
        <v>2031</v>
      </c>
      <c r="H510" t="s">
        <v>2042</v>
      </c>
      <c r="I510" t="s">
        <v>2240</v>
      </c>
      <c r="J510" t="s">
        <v>2241</v>
      </c>
      <c r="K510" t="s">
        <v>2242</v>
      </c>
      <c r="L510" t="s">
        <v>286</v>
      </c>
      <c r="M510" t="s">
        <v>42</v>
      </c>
      <c r="N510">
        <v>80302</v>
      </c>
      <c r="O510" t="s">
        <v>2243</v>
      </c>
      <c r="P510">
        <v>40.017734812331199</v>
      </c>
      <c r="Q510">
        <v>-105.277602404533</v>
      </c>
      <c r="R510">
        <v>164</v>
      </c>
      <c r="U510" t="s">
        <v>2239</v>
      </c>
      <c r="V510" t="s">
        <v>2240</v>
      </c>
      <c r="W510" t="s">
        <v>2244</v>
      </c>
      <c r="X510" t="s">
        <v>286</v>
      </c>
      <c r="Y510" t="s">
        <v>42</v>
      </c>
      <c r="Z510" t="s">
        <v>49</v>
      </c>
      <c r="AA510">
        <v>44773</v>
      </c>
      <c r="AB510" t="s">
        <v>2245</v>
      </c>
    </row>
    <row r="511" spans="1:29" x14ac:dyDescent="0.2">
      <c r="A511">
        <v>8084</v>
      </c>
      <c r="B511" t="s">
        <v>31</v>
      </c>
      <c r="C511" t="s">
        <v>382</v>
      </c>
      <c r="D511" t="s">
        <v>2246</v>
      </c>
      <c r="E511" t="s">
        <v>34</v>
      </c>
      <c r="G511" t="s">
        <v>2031</v>
      </c>
      <c r="H511" t="s">
        <v>2042</v>
      </c>
      <c r="I511" t="s">
        <v>2247</v>
      </c>
      <c r="J511" t="s">
        <v>2248</v>
      </c>
      <c r="K511" t="s">
        <v>3450</v>
      </c>
      <c r="L511" t="s">
        <v>2249</v>
      </c>
      <c r="M511" t="s">
        <v>42</v>
      </c>
      <c r="N511">
        <v>20036</v>
      </c>
      <c r="O511" t="s">
        <v>2250</v>
      </c>
      <c r="P511">
        <v>38.907699952036403</v>
      </c>
      <c r="Q511">
        <v>-77.042670887254403</v>
      </c>
      <c r="U511" t="s">
        <v>2246</v>
      </c>
      <c r="V511" t="s">
        <v>2247</v>
      </c>
      <c r="W511" t="s">
        <v>585</v>
      </c>
      <c r="X511" t="s">
        <v>585</v>
      </c>
      <c r="Y511" t="s">
        <v>587</v>
      </c>
      <c r="Z511" t="s">
        <v>49</v>
      </c>
      <c r="AA511">
        <v>44443</v>
      </c>
      <c r="AB511" t="s">
        <v>2247</v>
      </c>
      <c r="AC511" t="s">
        <v>2251</v>
      </c>
    </row>
    <row r="512" spans="1:29" x14ac:dyDescent="0.2">
      <c r="A512">
        <v>8086</v>
      </c>
      <c r="B512" t="s">
        <v>31</v>
      </c>
      <c r="C512" t="s">
        <v>382</v>
      </c>
      <c r="D512" t="s">
        <v>2252</v>
      </c>
      <c r="E512" t="s">
        <v>34</v>
      </c>
      <c r="G512" t="s">
        <v>2039</v>
      </c>
      <c r="H512" t="s">
        <v>2253</v>
      </c>
      <c r="I512" t="s">
        <v>2254</v>
      </c>
      <c r="J512" t="s">
        <v>2255</v>
      </c>
      <c r="K512" t="s">
        <v>2256</v>
      </c>
      <c r="L512" t="s">
        <v>900</v>
      </c>
      <c r="M512" t="s">
        <v>42</v>
      </c>
      <c r="N512">
        <v>33702</v>
      </c>
      <c r="O512" t="s">
        <v>2257</v>
      </c>
      <c r="P512">
        <v>27.859184243618301</v>
      </c>
      <c r="Q512">
        <v>-82.645987345224299</v>
      </c>
      <c r="U512" t="s">
        <v>2258</v>
      </c>
      <c r="V512" t="s">
        <v>2254</v>
      </c>
      <c r="W512" t="s">
        <v>2256</v>
      </c>
      <c r="X512" t="s">
        <v>900</v>
      </c>
      <c r="Y512" t="s">
        <v>42</v>
      </c>
      <c r="Z512" t="s">
        <v>49</v>
      </c>
      <c r="AA512">
        <v>44443</v>
      </c>
      <c r="AB512" t="s">
        <v>2254</v>
      </c>
      <c r="AC512" t="s">
        <v>2259</v>
      </c>
    </row>
    <row r="513" spans="1:29" x14ac:dyDescent="0.2">
      <c r="A513">
        <v>8088</v>
      </c>
      <c r="B513" t="s">
        <v>31</v>
      </c>
      <c r="C513" t="s">
        <v>382</v>
      </c>
      <c r="D513" t="s">
        <v>2260</v>
      </c>
      <c r="E513" t="s">
        <v>61</v>
      </c>
      <c r="G513" t="s">
        <v>2215</v>
      </c>
      <c r="H513" t="s">
        <v>2215</v>
      </c>
      <c r="I513" t="s">
        <v>2261</v>
      </c>
      <c r="Q513" t="s">
        <v>61</v>
      </c>
      <c r="U513" t="s">
        <v>2260</v>
      </c>
      <c r="V513" t="s">
        <v>2261</v>
      </c>
      <c r="W513" t="s">
        <v>2262</v>
      </c>
      <c r="X513" t="s">
        <v>2263</v>
      </c>
      <c r="Y513" t="s">
        <v>1247</v>
      </c>
      <c r="Z513" t="s">
        <v>49</v>
      </c>
      <c r="AA513">
        <v>44773</v>
      </c>
      <c r="AB513" t="s">
        <v>2261</v>
      </c>
      <c r="AC513" t="s">
        <v>2264</v>
      </c>
    </row>
    <row r="514" spans="1:29" x14ac:dyDescent="0.2">
      <c r="A514">
        <v>8090</v>
      </c>
      <c r="B514" t="s">
        <v>31</v>
      </c>
      <c r="C514" t="s">
        <v>382</v>
      </c>
      <c r="D514" t="s">
        <v>2265</v>
      </c>
      <c r="E514" t="s">
        <v>34</v>
      </c>
      <c r="G514" t="s">
        <v>2039</v>
      </c>
      <c r="H514" t="s">
        <v>2266</v>
      </c>
      <c r="I514" t="s">
        <v>2267</v>
      </c>
      <c r="J514" t="s">
        <v>2268</v>
      </c>
      <c r="K514" t="s">
        <v>2269</v>
      </c>
      <c r="L514" t="s">
        <v>2270</v>
      </c>
      <c r="M514" t="s">
        <v>42</v>
      </c>
      <c r="N514">
        <v>70776</v>
      </c>
      <c r="O514" t="s">
        <v>2271</v>
      </c>
      <c r="P514">
        <v>30.235425884534699</v>
      </c>
      <c r="Q514">
        <v>-91.098824546776896</v>
      </c>
      <c r="R514">
        <v>227</v>
      </c>
      <c r="U514" t="s">
        <v>2265</v>
      </c>
      <c r="V514" t="s">
        <v>2267</v>
      </c>
      <c r="W514" t="s">
        <v>2272</v>
      </c>
      <c r="X514" t="s">
        <v>334</v>
      </c>
      <c r="Y514" t="s">
        <v>42</v>
      </c>
      <c r="Z514" t="s">
        <v>49</v>
      </c>
      <c r="AA514">
        <v>44773</v>
      </c>
      <c r="AB514" t="s">
        <v>2273</v>
      </c>
    </row>
    <row r="515" spans="1:29" x14ac:dyDescent="0.2">
      <c r="A515">
        <v>8092</v>
      </c>
      <c r="B515" t="s">
        <v>31</v>
      </c>
      <c r="C515" t="s">
        <v>382</v>
      </c>
      <c r="D515" t="s">
        <v>2274</v>
      </c>
      <c r="E515" t="s">
        <v>34</v>
      </c>
      <c r="G515" t="s">
        <v>2089</v>
      </c>
      <c r="H515" t="s">
        <v>2275</v>
      </c>
      <c r="I515" t="s">
        <v>2276</v>
      </c>
      <c r="J515" t="s">
        <v>2277</v>
      </c>
      <c r="K515" t="s">
        <v>1482</v>
      </c>
      <c r="L515" t="s">
        <v>741</v>
      </c>
      <c r="M515" t="s">
        <v>42</v>
      </c>
      <c r="N515">
        <v>78665</v>
      </c>
      <c r="O515" t="s">
        <v>1483</v>
      </c>
      <c r="P515">
        <v>30.553244000954301</v>
      </c>
      <c r="Q515">
        <v>-97.683485175848006</v>
      </c>
      <c r="R515">
        <v>375</v>
      </c>
      <c r="U515" t="s">
        <v>2274</v>
      </c>
      <c r="V515" t="s">
        <v>2276</v>
      </c>
      <c r="W515" t="s">
        <v>2278</v>
      </c>
      <c r="X515" t="s">
        <v>2279</v>
      </c>
      <c r="Y515" t="s">
        <v>2280</v>
      </c>
      <c r="Z515" t="s">
        <v>49</v>
      </c>
      <c r="AA515">
        <v>44773</v>
      </c>
      <c r="AB515" t="s">
        <v>2281</v>
      </c>
      <c r="AC515" t="s">
        <v>2282</v>
      </c>
    </row>
    <row r="516" spans="1:29" x14ac:dyDescent="0.2">
      <c r="A516">
        <v>8094</v>
      </c>
      <c r="B516" t="s">
        <v>31</v>
      </c>
      <c r="C516" t="s">
        <v>382</v>
      </c>
      <c r="D516" t="s">
        <v>2283</v>
      </c>
      <c r="E516" t="s">
        <v>61</v>
      </c>
      <c r="G516" t="s">
        <v>2031</v>
      </c>
      <c r="H516" t="s">
        <v>2284</v>
      </c>
      <c r="I516" t="s">
        <v>2285</v>
      </c>
      <c r="J516" t="s">
        <v>2286</v>
      </c>
      <c r="K516" t="s">
        <v>1534</v>
      </c>
      <c r="L516" t="s">
        <v>334</v>
      </c>
      <c r="M516" t="s">
        <v>42</v>
      </c>
      <c r="N516" t="s">
        <v>2287</v>
      </c>
      <c r="O516" t="s">
        <v>2288</v>
      </c>
      <c r="P516">
        <v>42.355629319654099</v>
      </c>
      <c r="Q516">
        <v>-71.057591044918496</v>
      </c>
      <c r="R516">
        <v>133</v>
      </c>
      <c r="U516" t="s">
        <v>2283</v>
      </c>
      <c r="V516" t="s">
        <v>2285</v>
      </c>
      <c r="W516" t="s">
        <v>1534</v>
      </c>
      <c r="X516" t="s">
        <v>334</v>
      </c>
      <c r="Y516" t="s">
        <v>42</v>
      </c>
      <c r="Z516" t="s">
        <v>49</v>
      </c>
      <c r="AA516">
        <v>44773</v>
      </c>
      <c r="AB516" t="s">
        <v>2289</v>
      </c>
    </row>
    <row r="517" spans="1:29" x14ac:dyDescent="0.2">
      <c r="A517">
        <v>8096</v>
      </c>
      <c r="B517" t="s">
        <v>31</v>
      </c>
      <c r="C517" t="s">
        <v>382</v>
      </c>
      <c r="D517" t="s">
        <v>2283</v>
      </c>
      <c r="E517" t="s">
        <v>61</v>
      </c>
      <c r="G517" t="s">
        <v>2031</v>
      </c>
      <c r="H517" t="s">
        <v>2284</v>
      </c>
      <c r="I517" t="s">
        <v>2285</v>
      </c>
      <c r="J517" t="s">
        <v>2290</v>
      </c>
      <c r="K517" t="s">
        <v>1971</v>
      </c>
      <c r="L517" t="s">
        <v>321</v>
      </c>
      <c r="M517" t="s">
        <v>42</v>
      </c>
      <c r="N517">
        <v>10022</v>
      </c>
      <c r="O517" t="s">
        <v>2291</v>
      </c>
      <c r="P517">
        <v>40.761402701796598</v>
      </c>
      <c r="Q517">
        <v>-73.969463331489393</v>
      </c>
      <c r="R517">
        <v>133</v>
      </c>
      <c r="U517" t="s">
        <v>2283</v>
      </c>
      <c r="V517" t="s">
        <v>2285</v>
      </c>
      <c r="W517" t="s">
        <v>1534</v>
      </c>
      <c r="X517" t="s">
        <v>334</v>
      </c>
      <c r="Y517" t="s">
        <v>42</v>
      </c>
      <c r="Z517" t="s">
        <v>49</v>
      </c>
      <c r="AA517">
        <v>44773</v>
      </c>
      <c r="AB517" t="s">
        <v>2292</v>
      </c>
    </row>
    <row r="518" spans="1:29" x14ac:dyDescent="0.2">
      <c r="A518">
        <v>8098</v>
      </c>
      <c r="B518" t="s">
        <v>31</v>
      </c>
      <c r="C518" t="s">
        <v>382</v>
      </c>
      <c r="D518" t="s">
        <v>2293</v>
      </c>
      <c r="E518" t="s">
        <v>34</v>
      </c>
      <c r="G518" t="s">
        <v>2085</v>
      </c>
      <c r="H518" t="s">
        <v>2294</v>
      </c>
      <c r="I518" t="s">
        <v>2295</v>
      </c>
      <c r="J518" t="s">
        <v>2296</v>
      </c>
      <c r="K518" t="s">
        <v>2297</v>
      </c>
      <c r="L518" t="s">
        <v>1296</v>
      </c>
      <c r="M518" t="s">
        <v>42</v>
      </c>
      <c r="N518" t="s">
        <v>2298</v>
      </c>
      <c r="O518" t="s">
        <v>2299</v>
      </c>
      <c r="P518">
        <v>41.551053844743898</v>
      </c>
      <c r="Q518">
        <v>-71.511482904362893</v>
      </c>
      <c r="R518">
        <v>12</v>
      </c>
      <c r="U518" t="s">
        <v>2300</v>
      </c>
      <c r="V518" t="s">
        <v>2295</v>
      </c>
      <c r="W518" t="s">
        <v>2301</v>
      </c>
      <c r="X518" t="s">
        <v>1230</v>
      </c>
      <c r="Y518" t="s">
        <v>543</v>
      </c>
      <c r="Z518" t="s">
        <v>49</v>
      </c>
      <c r="AA518">
        <v>44773</v>
      </c>
      <c r="AB518" t="s">
        <v>2302</v>
      </c>
    </row>
    <row r="519" spans="1:29" x14ac:dyDescent="0.2">
      <c r="A519">
        <v>8100</v>
      </c>
      <c r="B519" t="s">
        <v>31</v>
      </c>
      <c r="C519" t="s">
        <v>382</v>
      </c>
      <c r="D519" t="s">
        <v>2303</v>
      </c>
      <c r="E519" t="s">
        <v>61</v>
      </c>
      <c r="G519" t="s">
        <v>2014</v>
      </c>
      <c r="H519" t="s">
        <v>2304</v>
      </c>
      <c r="I519" t="s">
        <v>2305</v>
      </c>
      <c r="J519" t="s">
        <v>2306</v>
      </c>
      <c r="K519" t="s">
        <v>2307</v>
      </c>
      <c r="L519" t="s">
        <v>496</v>
      </c>
      <c r="M519" t="s">
        <v>42</v>
      </c>
      <c r="N519">
        <v>19438</v>
      </c>
      <c r="O519" t="s">
        <v>2308</v>
      </c>
      <c r="P519">
        <v>40.267570949513598</v>
      </c>
      <c r="Q519">
        <v>-75.3641592888427</v>
      </c>
      <c r="R519">
        <v>25</v>
      </c>
      <c r="U519" t="s">
        <v>2303</v>
      </c>
      <c r="V519" t="s">
        <v>2305</v>
      </c>
      <c r="W519" t="s">
        <v>2307</v>
      </c>
      <c r="X519" t="s">
        <v>496</v>
      </c>
      <c r="Y519" t="s">
        <v>42</v>
      </c>
      <c r="Z519" t="s">
        <v>49</v>
      </c>
      <c r="AA519">
        <v>44773</v>
      </c>
      <c r="AB519" t="s">
        <v>2309</v>
      </c>
      <c r="AC519" t="s">
        <v>2310</v>
      </c>
    </row>
    <row r="520" spans="1:29" x14ac:dyDescent="0.2">
      <c r="A520">
        <v>8102</v>
      </c>
      <c r="B520" t="s">
        <v>31</v>
      </c>
      <c r="C520" t="s">
        <v>382</v>
      </c>
      <c r="D520" t="s">
        <v>2311</v>
      </c>
      <c r="E520" t="s">
        <v>61</v>
      </c>
      <c r="G520" t="s">
        <v>2014</v>
      </c>
      <c r="H520" t="s">
        <v>2312</v>
      </c>
      <c r="I520" t="s">
        <v>2313</v>
      </c>
      <c r="J520" t="s">
        <v>2314</v>
      </c>
      <c r="K520" t="s">
        <v>2315</v>
      </c>
      <c r="L520" t="s">
        <v>1814</v>
      </c>
      <c r="M520" t="s">
        <v>42</v>
      </c>
      <c r="N520" t="s">
        <v>2316</v>
      </c>
      <c r="O520" t="s">
        <v>2317</v>
      </c>
      <c r="P520">
        <v>45.474729842438599</v>
      </c>
      <c r="Q520">
        <v>-122.777659602374</v>
      </c>
      <c r="R520">
        <v>25</v>
      </c>
      <c r="U520" t="s">
        <v>2311</v>
      </c>
      <c r="V520" t="s">
        <v>2313</v>
      </c>
      <c r="W520" t="s">
        <v>2315</v>
      </c>
      <c r="X520" t="s">
        <v>1814</v>
      </c>
      <c r="Y520" t="s">
        <v>42</v>
      </c>
      <c r="Z520" t="s">
        <v>49</v>
      </c>
      <c r="AA520">
        <v>44773</v>
      </c>
      <c r="AB520" t="s">
        <v>2318</v>
      </c>
    </row>
    <row r="521" spans="1:29" x14ac:dyDescent="0.2">
      <c r="A521">
        <v>8104</v>
      </c>
      <c r="B521" t="s">
        <v>31</v>
      </c>
      <c r="C521" t="s">
        <v>382</v>
      </c>
      <c r="D521" t="s">
        <v>2319</v>
      </c>
      <c r="E521" t="s">
        <v>61</v>
      </c>
      <c r="G521" t="s">
        <v>2039</v>
      </c>
      <c r="H521" t="s">
        <v>2320</v>
      </c>
      <c r="I521" t="s">
        <v>2321</v>
      </c>
      <c r="J521" t="s">
        <v>2322</v>
      </c>
      <c r="K521" t="s">
        <v>314</v>
      </c>
      <c r="L521" t="s">
        <v>315</v>
      </c>
      <c r="M521" t="s">
        <v>42</v>
      </c>
      <c r="N521">
        <v>60641</v>
      </c>
      <c r="O521" t="s">
        <v>2323</v>
      </c>
      <c r="P521">
        <v>41.939419347273102</v>
      </c>
      <c r="Q521">
        <v>-87.735807473736898</v>
      </c>
      <c r="R521">
        <v>675</v>
      </c>
      <c r="U521" t="s">
        <v>2319</v>
      </c>
      <c r="V521" t="s">
        <v>2321</v>
      </c>
      <c r="W521" t="s">
        <v>314</v>
      </c>
      <c r="X521" t="s">
        <v>315</v>
      </c>
      <c r="Y521" t="s">
        <v>42</v>
      </c>
      <c r="Z521" t="s">
        <v>49</v>
      </c>
      <c r="AA521">
        <v>44773</v>
      </c>
      <c r="AB521" t="s">
        <v>2324</v>
      </c>
    </row>
    <row r="522" spans="1:29" x14ac:dyDescent="0.2">
      <c r="A522">
        <v>8106</v>
      </c>
      <c r="B522" t="s">
        <v>31</v>
      </c>
      <c r="C522" t="s">
        <v>382</v>
      </c>
      <c r="D522" t="s">
        <v>2325</v>
      </c>
      <c r="E522" t="s">
        <v>61</v>
      </c>
      <c r="G522" t="s">
        <v>2039</v>
      </c>
      <c r="H522" t="s">
        <v>2326</v>
      </c>
      <c r="I522" t="s">
        <v>2327</v>
      </c>
      <c r="J522" t="s">
        <v>2328</v>
      </c>
      <c r="K522" t="s">
        <v>2329</v>
      </c>
      <c r="L522" t="s">
        <v>345</v>
      </c>
      <c r="M522" t="s">
        <v>42</v>
      </c>
      <c r="N522" t="s">
        <v>2330</v>
      </c>
      <c r="O522" t="s">
        <v>2331</v>
      </c>
      <c r="P522">
        <v>40.542945710871102</v>
      </c>
      <c r="Q522">
        <v>-74.551541142270693</v>
      </c>
      <c r="R522">
        <v>20</v>
      </c>
      <c r="U522" t="s">
        <v>2325</v>
      </c>
      <c r="V522" t="s">
        <v>2327</v>
      </c>
      <c r="W522" t="s">
        <v>2329</v>
      </c>
      <c r="X522" t="s">
        <v>345</v>
      </c>
      <c r="Y522" t="s">
        <v>42</v>
      </c>
      <c r="Z522" t="s">
        <v>49</v>
      </c>
      <c r="AA522">
        <v>44773</v>
      </c>
      <c r="AB522" t="s">
        <v>2332</v>
      </c>
      <c r="AC522" t="s">
        <v>2333</v>
      </c>
    </row>
    <row r="523" spans="1:29" x14ac:dyDescent="0.2">
      <c r="A523">
        <v>8108</v>
      </c>
      <c r="B523" t="s">
        <v>31</v>
      </c>
      <c r="C523" t="s">
        <v>382</v>
      </c>
      <c r="D523" t="s">
        <v>2325</v>
      </c>
      <c r="E523" t="s">
        <v>61</v>
      </c>
      <c r="G523" t="s">
        <v>2014</v>
      </c>
      <c r="H523" t="s">
        <v>2334</v>
      </c>
      <c r="I523" t="s">
        <v>2327</v>
      </c>
      <c r="J523" t="s">
        <v>2328</v>
      </c>
      <c r="K523" t="s">
        <v>2329</v>
      </c>
      <c r="L523" t="s">
        <v>345</v>
      </c>
      <c r="M523" t="s">
        <v>42</v>
      </c>
      <c r="N523" t="s">
        <v>2330</v>
      </c>
      <c r="O523" t="s">
        <v>2331</v>
      </c>
      <c r="P523">
        <v>40.542933481302697</v>
      </c>
      <c r="Q523">
        <v>-74.551562600694197</v>
      </c>
      <c r="R523">
        <v>20</v>
      </c>
      <c r="U523" t="s">
        <v>2325</v>
      </c>
      <c r="V523" t="s">
        <v>2327</v>
      </c>
      <c r="W523" t="s">
        <v>2329</v>
      </c>
      <c r="X523" t="s">
        <v>345</v>
      </c>
      <c r="Y523" t="s">
        <v>42</v>
      </c>
      <c r="Z523" t="s">
        <v>49</v>
      </c>
      <c r="AA523">
        <v>44773</v>
      </c>
      <c r="AB523" t="s">
        <v>2332</v>
      </c>
    </row>
    <row r="524" spans="1:29" x14ac:dyDescent="0.2">
      <c r="A524">
        <v>8110</v>
      </c>
      <c r="B524" t="s">
        <v>31</v>
      </c>
      <c r="C524" t="s">
        <v>382</v>
      </c>
      <c r="D524" t="s">
        <v>4508</v>
      </c>
      <c r="E524" t="s">
        <v>34</v>
      </c>
      <c r="G524" t="s">
        <v>2085</v>
      </c>
      <c r="H524" t="s">
        <v>4521</v>
      </c>
      <c r="I524" t="s">
        <v>4512</v>
      </c>
      <c r="J524" t="s">
        <v>4513</v>
      </c>
      <c r="K524" t="s">
        <v>1193</v>
      </c>
      <c r="L524" t="s">
        <v>496</v>
      </c>
      <c r="M524" t="s">
        <v>4514</v>
      </c>
      <c r="N524" t="s">
        <v>4515</v>
      </c>
      <c r="O524" t="s">
        <v>4516</v>
      </c>
      <c r="P524">
        <v>40.0596416265453</v>
      </c>
      <c r="Q524">
        <v>-75.642886545093603</v>
      </c>
      <c r="R524">
        <v>72</v>
      </c>
      <c r="U524" t="s">
        <v>4517</v>
      </c>
      <c r="V524" t="s">
        <v>4520</v>
      </c>
      <c r="W524" t="s">
        <v>4518</v>
      </c>
      <c r="X524" t="s">
        <v>1167</v>
      </c>
      <c r="Y524" t="s">
        <v>543</v>
      </c>
      <c r="Z524" t="s">
        <v>49</v>
      </c>
      <c r="AA524">
        <v>45084</v>
      </c>
      <c r="AB524" t="s">
        <v>4519</v>
      </c>
    </row>
    <row r="525" spans="1:29" x14ac:dyDescent="0.2">
      <c r="A525">
        <v>8112</v>
      </c>
      <c r="B525" t="s">
        <v>31</v>
      </c>
      <c r="C525" t="s">
        <v>382</v>
      </c>
      <c r="D525" t="s">
        <v>4787</v>
      </c>
      <c r="E525" t="s">
        <v>34</v>
      </c>
      <c r="G525" t="s">
        <v>2031</v>
      </c>
      <c r="H525" t="s">
        <v>4786</v>
      </c>
      <c r="I525" t="s">
        <v>4783</v>
      </c>
      <c r="J525" t="s">
        <v>4785</v>
      </c>
      <c r="K525" t="s">
        <v>3155</v>
      </c>
      <c r="L525" t="s">
        <v>334</v>
      </c>
      <c r="M525" t="s">
        <v>42</v>
      </c>
      <c r="N525" t="s">
        <v>3156</v>
      </c>
      <c r="P525">
        <v>42.487822581252203</v>
      </c>
      <c r="Q525">
        <v>-71.221144104899693</v>
      </c>
      <c r="R525">
        <v>42</v>
      </c>
      <c r="U525" t="s">
        <v>4517</v>
      </c>
      <c r="V525" t="s">
        <v>4520</v>
      </c>
      <c r="W525" t="s">
        <v>4518</v>
      </c>
      <c r="X525" t="s">
        <v>1167</v>
      </c>
      <c r="Y525" t="s">
        <v>543</v>
      </c>
      <c r="Z525" t="s">
        <v>49</v>
      </c>
      <c r="AA525">
        <v>45084</v>
      </c>
      <c r="AB525" t="s">
        <v>4519</v>
      </c>
    </row>
    <row r="526" spans="1:29" x14ac:dyDescent="0.2">
      <c r="A526">
        <v>8114</v>
      </c>
      <c r="B526" t="s">
        <v>31</v>
      </c>
      <c r="C526" t="s">
        <v>382</v>
      </c>
      <c r="D526" t="s">
        <v>2335</v>
      </c>
      <c r="E526" t="s">
        <v>34</v>
      </c>
      <c r="G526" t="s">
        <v>2014</v>
      </c>
      <c r="H526" t="s">
        <v>2336</v>
      </c>
      <c r="I526" t="s">
        <v>2337</v>
      </c>
      <c r="J526" t="s">
        <v>2338</v>
      </c>
      <c r="K526" t="s">
        <v>2339</v>
      </c>
      <c r="L526" t="s">
        <v>341</v>
      </c>
      <c r="M526" t="s">
        <v>42</v>
      </c>
      <c r="N526">
        <v>44128</v>
      </c>
      <c r="O526" t="s">
        <v>2340</v>
      </c>
      <c r="P526">
        <v>41.4369157144802</v>
      </c>
      <c r="Q526">
        <v>-81.491966916365996</v>
      </c>
      <c r="R526">
        <v>60</v>
      </c>
      <c r="U526" t="s">
        <v>2335</v>
      </c>
      <c r="V526" t="s">
        <v>2337</v>
      </c>
      <c r="W526" t="s">
        <v>2339</v>
      </c>
      <c r="X526" t="s">
        <v>341</v>
      </c>
      <c r="Y526" t="s">
        <v>42</v>
      </c>
      <c r="Z526" t="s">
        <v>49</v>
      </c>
      <c r="AA526">
        <v>44773</v>
      </c>
      <c r="AB526" t="s">
        <v>2341</v>
      </c>
      <c r="AC526" t="s">
        <v>2342</v>
      </c>
    </row>
    <row r="527" spans="1:29" x14ac:dyDescent="0.2">
      <c r="A527">
        <v>8116</v>
      </c>
      <c r="B527" t="s">
        <v>31</v>
      </c>
      <c r="C527" t="s">
        <v>382</v>
      </c>
      <c r="D527" t="s">
        <v>1541</v>
      </c>
      <c r="E527" t="s">
        <v>34</v>
      </c>
      <c r="G527" t="s">
        <v>2089</v>
      </c>
      <c r="H527" t="s">
        <v>2343</v>
      </c>
      <c r="I527" t="s">
        <v>1542</v>
      </c>
      <c r="J527" t="s">
        <v>1543</v>
      </c>
      <c r="K527" t="s">
        <v>1544</v>
      </c>
      <c r="L527" t="s">
        <v>130</v>
      </c>
      <c r="M527" t="s">
        <v>66</v>
      </c>
      <c r="N527" t="s">
        <v>1545</v>
      </c>
      <c r="O527" t="s">
        <v>1546</v>
      </c>
      <c r="P527" t="s">
        <v>2344</v>
      </c>
      <c r="Q527">
        <v>-80.537764277628199</v>
      </c>
      <c r="R527">
        <v>60</v>
      </c>
      <c r="U527" t="s">
        <v>1547</v>
      </c>
      <c r="V527" t="s">
        <v>1542</v>
      </c>
      <c r="W527" t="s">
        <v>1549</v>
      </c>
      <c r="X527" t="s">
        <v>394</v>
      </c>
      <c r="Y527" t="s">
        <v>42</v>
      </c>
      <c r="Z527" t="s">
        <v>49</v>
      </c>
      <c r="AA527">
        <v>44773</v>
      </c>
      <c r="AB527" t="s">
        <v>2345</v>
      </c>
      <c r="AC527" t="s">
        <v>2346</v>
      </c>
    </row>
    <row r="528" spans="1:29" x14ac:dyDescent="0.2">
      <c r="A528">
        <v>8118</v>
      </c>
      <c r="B528" t="s">
        <v>31</v>
      </c>
      <c r="C528" t="s">
        <v>382</v>
      </c>
      <c r="D528" t="s">
        <v>1541</v>
      </c>
      <c r="E528" t="s">
        <v>34</v>
      </c>
      <c r="G528" t="s">
        <v>2089</v>
      </c>
      <c r="H528" t="s">
        <v>2343</v>
      </c>
      <c r="I528" t="s">
        <v>1542</v>
      </c>
      <c r="J528" t="s">
        <v>2347</v>
      </c>
      <c r="K528" t="s">
        <v>1549</v>
      </c>
      <c r="L528" t="s">
        <v>394</v>
      </c>
      <c r="M528" t="s">
        <v>42</v>
      </c>
      <c r="N528">
        <v>94089</v>
      </c>
      <c r="O528" t="s">
        <v>2348</v>
      </c>
      <c r="P528" t="s">
        <v>2344</v>
      </c>
      <c r="Q528">
        <v>-121.991784381747</v>
      </c>
      <c r="R528">
        <v>60</v>
      </c>
      <c r="U528" t="s">
        <v>1547</v>
      </c>
      <c r="V528" t="s">
        <v>1542</v>
      </c>
      <c r="W528" t="s">
        <v>1549</v>
      </c>
      <c r="X528" t="s">
        <v>394</v>
      </c>
      <c r="Y528" t="s">
        <v>42</v>
      </c>
      <c r="Z528" t="s">
        <v>49</v>
      </c>
      <c r="AA528">
        <v>44773</v>
      </c>
      <c r="AB528" t="s">
        <v>2345</v>
      </c>
      <c r="AC528" t="s">
        <v>2346</v>
      </c>
    </row>
    <row r="529" spans="1:29" x14ac:dyDescent="0.2">
      <c r="A529">
        <v>8120</v>
      </c>
      <c r="B529" t="s">
        <v>31</v>
      </c>
      <c r="C529" t="s">
        <v>382</v>
      </c>
      <c r="D529" t="s">
        <v>2349</v>
      </c>
      <c r="E529" t="s">
        <v>61</v>
      </c>
      <c r="G529" t="s">
        <v>2039</v>
      </c>
      <c r="H529" t="s">
        <v>2350</v>
      </c>
      <c r="I529" t="s">
        <v>2351</v>
      </c>
      <c r="J529" t="s">
        <v>2352</v>
      </c>
      <c r="K529" t="s">
        <v>2353</v>
      </c>
      <c r="L529" t="s">
        <v>341</v>
      </c>
      <c r="M529" t="s">
        <v>42</v>
      </c>
      <c r="N529">
        <v>43229</v>
      </c>
      <c r="O529" t="s">
        <v>2354</v>
      </c>
      <c r="P529">
        <v>40.101088578290302</v>
      </c>
      <c r="Q529">
        <v>-82.991832772879505</v>
      </c>
      <c r="R529">
        <v>5</v>
      </c>
      <c r="U529" t="s">
        <v>2349</v>
      </c>
      <c r="V529" t="s">
        <v>2351</v>
      </c>
      <c r="W529" t="s">
        <v>2353</v>
      </c>
      <c r="X529" t="s">
        <v>341</v>
      </c>
      <c r="Y529" t="s">
        <v>42</v>
      </c>
      <c r="Z529" t="s">
        <v>49</v>
      </c>
      <c r="AA529">
        <v>44773</v>
      </c>
      <c r="AB529" t="s">
        <v>2355</v>
      </c>
    </row>
    <row r="530" spans="1:29" x14ac:dyDescent="0.2">
      <c r="A530">
        <v>8122</v>
      </c>
      <c r="B530" t="s">
        <v>31</v>
      </c>
      <c r="C530" t="s">
        <v>382</v>
      </c>
      <c r="D530" t="s">
        <v>2955</v>
      </c>
      <c r="E530" t="s">
        <v>34</v>
      </c>
      <c r="G530" t="s">
        <v>2014</v>
      </c>
      <c r="H530" t="s">
        <v>2357</v>
      </c>
      <c r="I530" t="s">
        <v>2358</v>
      </c>
      <c r="J530" t="s">
        <v>2359</v>
      </c>
      <c r="K530" t="s">
        <v>2315</v>
      </c>
      <c r="L530" t="s">
        <v>1814</v>
      </c>
      <c r="M530" t="s">
        <v>42</v>
      </c>
      <c r="N530">
        <v>97008</v>
      </c>
      <c r="O530" t="s">
        <v>2360</v>
      </c>
      <c r="P530">
        <v>45.460708556211799</v>
      </c>
      <c r="Q530">
        <v>-122.788447915953</v>
      </c>
      <c r="R530">
        <v>11</v>
      </c>
      <c r="U530" t="s">
        <v>2356</v>
      </c>
      <c r="V530" t="s">
        <v>2358</v>
      </c>
      <c r="W530" t="s">
        <v>2315</v>
      </c>
      <c r="X530" t="s">
        <v>1814</v>
      </c>
      <c r="Y530" t="s">
        <v>42</v>
      </c>
      <c r="Z530" t="s">
        <v>49</v>
      </c>
      <c r="AA530">
        <v>44773</v>
      </c>
      <c r="AB530" t="s">
        <v>2361</v>
      </c>
    </row>
    <row r="531" spans="1:29" x14ac:dyDescent="0.2">
      <c r="A531">
        <v>8124</v>
      </c>
      <c r="B531" t="s">
        <v>31</v>
      </c>
      <c r="C531" t="s">
        <v>382</v>
      </c>
      <c r="D531" t="s">
        <v>2955</v>
      </c>
      <c r="E531" t="s">
        <v>34</v>
      </c>
      <c r="G531" t="s">
        <v>2031</v>
      </c>
      <c r="H531" t="s">
        <v>2362</v>
      </c>
      <c r="I531" t="s">
        <v>2358</v>
      </c>
      <c r="J531" t="s">
        <v>2359</v>
      </c>
      <c r="K531" t="s">
        <v>2315</v>
      </c>
      <c r="L531" t="s">
        <v>1814</v>
      </c>
      <c r="M531" t="s">
        <v>42</v>
      </c>
      <c r="N531">
        <v>97008</v>
      </c>
      <c r="O531" t="s">
        <v>2360</v>
      </c>
      <c r="P531">
        <v>45.460753707316002</v>
      </c>
      <c r="Q531">
        <v>-122.788480102375</v>
      </c>
      <c r="R531">
        <v>11</v>
      </c>
      <c r="U531" t="s">
        <v>2356</v>
      </c>
      <c r="V531" t="s">
        <v>2358</v>
      </c>
      <c r="W531" t="s">
        <v>2315</v>
      </c>
      <c r="X531" t="s">
        <v>1814</v>
      </c>
      <c r="Y531" t="s">
        <v>42</v>
      </c>
      <c r="Z531" t="s">
        <v>49</v>
      </c>
      <c r="AA531">
        <v>44773</v>
      </c>
      <c r="AB531" t="s">
        <v>2361</v>
      </c>
    </row>
    <row r="532" spans="1:29" x14ac:dyDescent="0.2">
      <c r="A532">
        <v>8126</v>
      </c>
      <c r="B532" t="s">
        <v>31</v>
      </c>
      <c r="C532" t="s">
        <v>382</v>
      </c>
      <c r="D532" t="s">
        <v>2363</v>
      </c>
      <c r="E532" t="s">
        <v>61</v>
      </c>
      <c r="G532" t="s">
        <v>2119</v>
      </c>
      <c r="H532" t="s">
        <v>2119</v>
      </c>
      <c r="I532" t="s">
        <v>2364</v>
      </c>
      <c r="J532" t="s">
        <v>2365</v>
      </c>
      <c r="K532" t="s">
        <v>2366</v>
      </c>
      <c r="L532" t="s">
        <v>900</v>
      </c>
      <c r="M532" t="s">
        <v>42</v>
      </c>
      <c r="N532" t="s">
        <v>2367</v>
      </c>
      <c r="P532">
        <v>25.761381984022901</v>
      </c>
      <c r="Q532">
        <v>-80.191037987597497</v>
      </c>
      <c r="R532">
        <v>18</v>
      </c>
      <c r="U532" t="s">
        <v>2363</v>
      </c>
      <c r="V532" t="s">
        <v>2364</v>
      </c>
      <c r="W532" t="s">
        <v>2366</v>
      </c>
      <c r="X532" t="s">
        <v>900</v>
      </c>
      <c r="Y532" t="s">
        <v>42</v>
      </c>
      <c r="Z532" t="s">
        <v>49</v>
      </c>
      <c r="AA532">
        <v>44773</v>
      </c>
      <c r="AB532" t="s">
        <v>2368</v>
      </c>
    </row>
    <row r="533" spans="1:29" x14ac:dyDescent="0.2">
      <c r="A533">
        <v>8128</v>
      </c>
      <c r="B533" t="s">
        <v>31</v>
      </c>
      <c r="C533" t="s">
        <v>382</v>
      </c>
      <c r="D533" t="s">
        <v>2369</v>
      </c>
      <c r="E533" t="s">
        <v>34</v>
      </c>
      <c r="G533" t="s">
        <v>2119</v>
      </c>
      <c r="H533" t="s">
        <v>2370</v>
      </c>
      <c r="I533" t="s">
        <v>2371</v>
      </c>
      <c r="J533" t="s">
        <v>2372</v>
      </c>
      <c r="K533" t="s">
        <v>2373</v>
      </c>
      <c r="L533" t="s">
        <v>315</v>
      </c>
      <c r="M533" t="s">
        <v>42</v>
      </c>
      <c r="N533">
        <v>60173</v>
      </c>
      <c r="O533" t="s">
        <v>2374</v>
      </c>
      <c r="P533">
        <v>42.0520610776124</v>
      </c>
      <c r="Q533">
        <v>-88.032157858315699</v>
      </c>
      <c r="R533">
        <v>10</v>
      </c>
      <c r="U533" t="s">
        <v>2369</v>
      </c>
      <c r="V533" t="s">
        <v>2371</v>
      </c>
      <c r="W533" t="s">
        <v>2373</v>
      </c>
      <c r="X533" t="s">
        <v>315</v>
      </c>
      <c r="Y533" t="s">
        <v>42</v>
      </c>
      <c r="Z533" t="s">
        <v>49</v>
      </c>
      <c r="AA533">
        <v>44773</v>
      </c>
      <c r="AB533" t="s">
        <v>2375</v>
      </c>
    </row>
    <row r="534" spans="1:29" x14ac:dyDescent="0.2">
      <c r="A534">
        <v>8130</v>
      </c>
      <c r="B534" t="s">
        <v>31</v>
      </c>
      <c r="C534" t="s">
        <v>382</v>
      </c>
      <c r="D534" t="s">
        <v>2376</v>
      </c>
      <c r="E534" t="s">
        <v>34</v>
      </c>
      <c r="G534" t="s">
        <v>2031</v>
      </c>
      <c r="H534" t="s">
        <v>2377</v>
      </c>
      <c r="I534" t="s">
        <v>2378</v>
      </c>
      <c r="J534" t="s">
        <v>2379</v>
      </c>
      <c r="K534" t="s">
        <v>2380</v>
      </c>
      <c r="L534" t="s">
        <v>127</v>
      </c>
      <c r="M534" t="s">
        <v>42</v>
      </c>
      <c r="N534">
        <v>48111</v>
      </c>
      <c r="O534" t="s">
        <v>2381</v>
      </c>
      <c r="P534">
        <v>42.235989170121698</v>
      </c>
      <c r="Q534">
        <v>-83.440319514484699</v>
      </c>
      <c r="R534">
        <v>220</v>
      </c>
      <c r="U534" t="s">
        <v>2376</v>
      </c>
      <c r="V534" t="s">
        <v>2378</v>
      </c>
      <c r="W534" t="s">
        <v>2382</v>
      </c>
      <c r="X534" t="s">
        <v>2383</v>
      </c>
      <c r="Y534" t="s">
        <v>587</v>
      </c>
      <c r="Z534" t="s">
        <v>49</v>
      </c>
      <c r="AA534">
        <v>44773</v>
      </c>
      <c r="AB534" t="s">
        <v>2384</v>
      </c>
    </row>
    <row r="535" spans="1:29" x14ac:dyDescent="0.2">
      <c r="A535">
        <v>8132</v>
      </c>
      <c r="B535" t="s">
        <v>31</v>
      </c>
      <c r="C535" t="s">
        <v>382</v>
      </c>
      <c r="D535" t="s">
        <v>2385</v>
      </c>
      <c r="E535" t="s">
        <v>61</v>
      </c>
      <c r="G535" t="s">
        <v>2215</v>
      </c>
      <c r="H535" t="s">
        <v>2215</v>
      </c>
      <c r="I535" t="s">
        <v>898</v>
      </c>
      <c r="J535" t="s">
        <v>1618</v>
      </c>
      <c r="K535" t="s">
        <v>1619</v>
      </c>
      <c r="L535" t="s">
        <v>918</v>
      </c>
      <c r="M535" t="s">
        <v>42</v>
      </c>
      <c r="N535">
        <v>31601</v>
      </c>
      <c r="O535" t="s">
        <v>1620</v>
      </c>
      <c r="P535">
        <v>30.8018188375497</v>
      </c>
      <c r="Q535">
        <v>-83.286856716495194</v>
      </c>
      <c r="R535">
        <v>44</v>
      </c>
      <c r="U535" t="s">
        <v>902</v>
      </c>
      <c r="V535" t="s">
        <v>898</v>
      </c>
      <c r="W535" t="s">
        <v>903</v>
      </c>
      <c r="X535" t="s">
        <v>904</v>
      </c>
      <c r="Y535" t="s">
        <v>905</v>
      </c>
      <c r="Z535" t="s">
        <v>49</v>
      </c>
      <c r="AA535">
        <v>44773</v>
      </c>
      <c r="AB535" t="s">
        <v>2386</v>
      </c>
      <c r="AC535" t="s">
        <v>2387</v>
      </c>
    </row>
    <row r="536" spans="1:29" x14ac:dyDescent="0.2">
      <c r="A536">
        <v>8134</v>
      </c>
      <c r="B536" t="s">
        <v>31</v>
      </c>
      <c r="C536" t="s">
        <v>382</v>
      </c>
      <c r="D536" t="s">
        <v>2388</v>
      </c>
      <c r="E536" t="s">
        <v>61</v>
      </c>
      <c r="G536" t="s">
        <v>2014</v>
      </c>
      <c r="H536" t="s">
        <v>2015</v>
      </c>
      <c r="I536" t="s">
        <v>2389</v>
      </c>
      <c r="J536" t="s">
        <v>2390</v>
      </c>
      <c r="K536" t="s">
        <v>2391</v>
      </c>
      <c r="L536" t="s">
        <v>850</v>
      </c>
      <c r="M536" t="s">
        <v>42</v>
      </c>
      <c r="N536">
        <v>85756</v>
      </c>
      <c r="O536" t="s">
        <v>2392</v>
      </c>
      <c r="P536">
        <v>32.125455089435398</v>
      </c>
      <c r="Q536">
        <v>-110.929678675975</v>
      </c>
      <c r="R536">
        <v>82</v>
      </c>
      <c r="U536" t="s">
        <v>2388</v>
      </c>
      <c r="V536" t="s">
        <v>2389</v>
      </c>
      <c r="W536" t="s">
        <v>2391</v>
      </c>
      <c r="X536" t="s">
        <v>850</v>
      </c>
      <c r="Y536" t="s">
        <v>42</v>
      </c>
      <c r="Z536" t="s">
        <v>49</v>
      </c>
      <c r="AA536">
        <v>44773</v>
      </c>
      <c r="AB536" t="s">
        <v>2393</v>
      </c>
      <c r="AC536" t="s">
        <v>2394</v>
      </c>
    </row>
    <row r="537" spans="1:29" x14ac:dyDescent="0.2">
      <c r="A537">
        <v>8136</v>
      </c>
      <c r="B537" t="s">
        <v>31</v>
      </c>
      <c r="C537" t="s">
        <v>382</v>
      </c>
      <c r="D537" t="s">
        <v>2395</v>
      </c>
      <c r="E537" t="s">
        <v>61</v>
      </c>
      <c r="G537" t="s">
        <v>2014</v>
      </c>
      <c r="H537" t="s">
        <v>2015</v>
      </c>
      <c r="I537" t="s">
        <v>2396</v>
      </c>
      <c r="J537" t="s">
        <v>2397</v>
      </c>
      <c r="K537" t="s">
        <v>891</v>
      </c>
      <c r="L537" t="s">
        <v>127</v>
      </c>
      <c r="M537" t="s">
        <v>42</v>
      </c>
      <c r="N537">
        <v>48108</v>
      </c>
      <c r="O537" t="s">
        <v>2398</v>
      </c>
      <c r="P537">
        <v>42.219465244296501</v>
      </c>
      <c r="Q537">
        <v>-83.732322387252395</v>
      </c>
      <c r="U537" t="s">
        <v>2395</v>
      </c>
      <c r="V537" t="s">
        <v>2396</v>
      </c>
      <c r="W537" t="s">
        <v>2399</v>
      </c>
      <c r="X537" t="s">
        <v>741</v>
      </c>
      <c r="Y537" t="s">
        <v>42</v>
      </c>
      <c r="Z537" t="s">
        <v>49</v>
      </c>
      <c r="AA537">
        <v>44773</v>
      </c>
      <c r="AB537" t="s">
        <v>2400</v>
      </c>
      <c r="AC537" t="s">
        <v>2401</v>
      </c>
    </row>
    <row r="538" spans="1:29" x14ac:dyDescent="0.2">
      <c r="A538">
        <v>8138</v>
      </c>
      <c r="B538" t="s">
        <v>31</v>
      </c>
      <c r="C538" t="s">
        <v>382</v>
      </c>
      <c r="D538" t="s">
        <v>2402</v>
      </c>
      <c r="E538" t="s">
        <v>34</v>
      </c>
      <c r="G538" t="s">
        <v>2039</v>
      </c>
      <c r="H538" t="s">
        <v>2403</v>
      </c>
      <c r="I538" t="s">
        <v>2404</v>
      </c>
      <c r="J538" t="s">
        <v>2405</v>
      </c>
      <c r="K538" t="s">
        <v>2406</v>
      </c>
      <c r="L538" t="s">
        <v>1915</v>
      </c>
      <c r="M538" t="s">
        <v>42</v>
      </c>
      <c r="N538">
        <v>73105</v>
      </c>
      <c r="O538" t="s">
        <v>2407</v>
      </c>
      <c r="P538">
        <v>35.376927563295197</v>
      </c>
      <c r="Q538">
        <v>-97.542724362354505</v>
      </c>
      <c r="R538">
        <v>70</v>
      </c>
      <c r="U538" t="s">
        <v>2404</v>
      </c>
      <c r="V538" t="s">
        <v>2408</v>
      </c>
      <c r="W538" t="s">
        <v>2406</v>
      </c>
      <c r="X538" t="s">
        <v>1915</v>
      </c>
      <c r="Y538" t="s">
        <v>42</v>
      </c>
      <c r="Z538" t="s">
        <v>49</v>
      </c>
      <c r="AA538">
        <v>44773</v>
      </c>
      <c r="AB538" t="s">
        <v>2409</v>
      </c>
    </row>
    <row r="539" spans="1:29" x14ac:dyDescent="0.2">
      <c r="A539">
        <v>8140</v>
      </c>
      <c r="B539" t="s">
        <v>31</v>
      </c>
      <c r="C539" t="s">
        <v>382</v>
      </c>
      <c r="D539" t="s">
        <v>2410</v>
      </c>
      <c r="E539" t="s">
        <v>61</v>
      </c>
      <c r="G539" t="s">
        <v>2411</v>
      </c>
      <c r="H539" t="s">
        <v>2412</v>
      </c>
      <c r="I539" t="s">
        <v>2413</v>
      </c>
      <c r="J539" t="s">
        <v>2414</v>
      </c>
      <c r="K539" t="s">
        <v>2415</v>
      </c>
      <c r="L539" t="s">
        <v>286</v>
      </c>
      <c r="M539" t="s">
        <v>42</v>
      </c>
      <c r="N539">
        <v>80020</v>
      </c>
      <c r="O539" t="s">
        <v>2416</v>
      </c>
      <c r="P539">
        <v>39.925859827204597</v>
      </c>
      <c r="Q539">
        <v>-105.09475563118001</v>
      </c>
      <c r="R539">
        <v>5</v>
      </c>
      <c r="U539" t="s">
        <v>2410</v>
      </c>
      <c r="V539" t="s">
        <v>2413</v>
      </c>
      <c r="W539" t="s">
        <v>2415</v>
      </c>
      <c r="X539" t="s">
        <v>286</v>
      </c>
      <c r="Y539" t="s">
        <v>42</v>
      </c>
      <c r="Z539" t="s">
        <v>49</v>
      </c>
      <c r="AA539">
        <v>44773</v>
      </c>
      <c r="AB539" t="s">
        <v>2417</v>
      </c>
      <c r="AC539" t="s">
        <v>2418</v>
      </c>
    </row>
    <row r="540" spans="1:29" x14ac:dyDescent="0.2">
      <c r="A540">
        <v>8142</v>
      </c>
      <c r="B540" t="s">
        <v>31</v>
      </c>
      <c r="C540" t="s">
        <v>382</v>
      </c>
      <c r="D540" t="s">
        <v>2419</v>
      </c>
      <c r="E540" t="s">
        <v>34</v>
      </c>
      <c r="G540" t="s">
        <v>2014</v>
      </c>
      <c r="H540" t="s">
        <v>2015</v>
      </c>
      <c r="I540" t="s">
        <v>2420</v>
      </c>
      <c r="J540" t="s">
        <v>2421</v>
      </c>
      <c r="K540" t="s">
        <v>2422</v>
      </c>
      <c r="L540" t="s">
        <v>496</v>
      </c>
      <c r="M540" t="s">
        <v>42</v>
      </c>
      <c r="N540">
        <v>18106</v>
      </c>
      <c r="P540">
        <v>40.589502621864099</v>
      </c>
      <c r="Q540">
        <v>-75.626666273824597</v>
      </c>
      <c r="R540">
        <v>24</v>
      </c>
      <c r="U540" t="s">
        <v>2419</v>
      </c>
      <c r="V540" t="s">
        <v>2420</v>
      </c>
      <c r="W540" t="s">
        <v>2423</v>
      </c>
      <c r="X540" t="s">
        <v>315</v>
      </c>
      <c r="Y540" t="s">
        <v>42</v>
      </c>
      <c r="Z540" t="s">
        <v>49</v>
      </c>
      <c r="AA540">
        <v>44773</v>
      </c>
      <c r="AB540" t="s">
        <v>2424</v>
      </c>
      <c r="AC540" t="s">
        <v>2425</v>
      </c>
    </row>
    <row r="541" spans="1:29" x14ac:dyDescent="0.2">
      <c r="A541">
        <v>8144</v>
      </c>
      <c r="B541" t="s">
        <v>31</v>
      </c>
      <c r="C541" t="s">
        <v>382</v>
      </c>
      <c r="D541" t="s">
        <v>2419</v>
      </c>
      <c r="E541" t="s">
        <v>34</v>
      </c>
      <c r="G541" t="s">
        <v>2014</v>
      </c>
      <c r="H541" t="s">
        <v>2015</v>
      </c>
      <c r="I541" t="s">
        <v>2420</v>
      </c>
      <c r="J541" t="s">
        <v>2426</v>
      </c>
      <c r="K541" t="s">
        <v>886</v>
      </c>
      <c r="L541" t="s">
        <v>741</v>
      </c>
      <c r="M541" t="s">
        <v>42</v>
      </c>
      <c r="N541">
        <v>77058</v>
      </c>
      <c r="P541">
        <v>29.592037058587501</v>
      </c>
      <c r="Q541">
        <v>-95.098967416531707</v>
      </c>
      <c r="R541">
        <v>4</v>
      </c>
      <c r="U541" t="s">
        <v>2419</v>
      </c>
      <c r="V541" t="s">
        <v>2420</v>
      </c>
      <c r="W541" t="s">
        <v>2423</v>
      </c>
      <c r="X541" t="s">
        <v>315</v>
      </c>
      <c r="Y541" t="s">
        <v>42</v>
      </c>
      <c r="Z541" t="s">
        <v>49</v>
      </c>
      <c r="AA541">
        <v>44773</v>
      </c>
      <c r="AB541" t="s">
        <v>2427</v>
      </c>
      <c r="AC541" t="s">
        <v>2425</v>
      </c>
    </row>
    <row r="542" spans="1:29" x14ac:dyDescent="0.2">
      <c r="A542">
        <v>8146</v>
      </c>
      <c r="B542" t="s">
        <v>192</v>
      </c>
      <c r="C542" t="s">
        <v>382</v>
      </c>
      <c r="D542" t="s">
        <v>2428</v>
      </c>
      <c r="E542" t="s">
        <v>34</v>
      </c>
      <c r="G542" t="s">
        <v>2014</v>
      </c>
      <c r="H542" t="s">
        <v>2015</v>
      </c>
      <c r="I542" t="s">
        <v>2429</v>
      </c>
      <c r="J542" t="s">
        <v>2430</v>
      </c>
      <c r="K542" t="s">
        <v>2431</v>
      </c>
      <c r="L542" t="s">
        <v>712</v>
      </c>
      <c r="M542" t="s">
        <v>42</v>
      </c>
      <c r="N542">
        <v>37416</v>
      </c>
      <c r="O542" t="s">
        <v>2432</v>
      </c>
      <c r="P542">
        <v>35.077100000000002</v>
      </c>
      <c r="Q542">
        <v>-85.130560000000003</v>
      </c>
      <c r="U542" t="s">
        <v>2433</v>
      </c>
      <c r="V542" t="s">
        <v>2434</v>
      </c>
      <c r="W542" t="s">
        <v>2435</v>
      </c>
      <c r="Y542" t="s">
        <v>543</v>
      </c>
      <c r="AB542" t="s">
        <v>2429</v>
      </c>
    </row>
    <row r="543" spans="1:29" x14ac:dyDescent="0.2">
      <c r="A543">
        <v>8148</v>
      </c>
      <c r="B543" t="s">
        <v>31</v>
      </c>
      <c r="C543" t="s">
        <v>382</v>
      </c>
      <c r="D543" t="s">
        <v>2436</v>
      </c>
      <c r="E543" t="s">
        <v>61</v>
      </c>
      <c r="G543" t="s">
        <v>2031</v>
      </c>
      <c r="H543" t="s">
        <v>2042</v>
      </c>
      <c r="I543" t="s">
        <v>2437</v>
      </c>
      <c r="J543" t="s">
        <v>2438</v>
      </c>
      <c r="K543" t="s">
        <v>2439</v>
      </c>
      <c r="L543" t="s">
        <v>1498</v>
      </c>
      <c r="M543" t="s">
        <v>42</v>
      </c>
      <c r="N543" t="s">
        <v>2440</v>
      </c>
      <c r="O543" t="s">
        <v>2441</v>
      </c>
      <c r="P543">
        <v>38.976862502652999</v>
      </c>
      <c r="Q543">
        <v>-76.503028747309799</v>
      </c>
      <c r="U543" t="s">
        <v>2442</v>
      </c>
      <c r="V543" t="s">
        <v>2437</v>
      </c>
      <c r="W543" t="s">
        <v>2443</v>
      </c>
      <c r="X543" t="s">
        <v>345</v>
      </c>
      <c r="Y543" t="s">
        <v>42</v>
      </c>
      <c r="AB543" t="s">
        <v>2444</v>
      </c>
    </row>
    <row r="544" spans="1:29" x14ac:dyDescent="0.2">
      <c r="A544">
        <v>8150</v>
      </c>
      <c r="B544" t="s">
        <v>31</v>
      </c>
      <c r="C544" t="s">
        <v>382</v>
      </c>
      <c r="D544" t="s">
        <v>2436</v>
      </c>
      <c r="E544" t="s">
        <v>61</v>
      </c>
      <c r="G544" t="s">
        <v>2031</v>
      </c>
      <c r="H544" t="s">
        <v>2042</v>
      </c>
      <c r="I544" t="s">
        <v>2437</v>
      </c>
      <c r="J544" t="s">
        <v>2445</v>
      </c>
      <c r="K544" t="s">
        <v>1534</v>
      </c>
      <c r="L544" t="s">
        <v>334</v>
      </c>
      <c r="M544" t="s">
        <v>42</v>
      </c>
      <c r="N544" t="s">
        <v>2446</v>
      </c>
      <c r="O544" t="s">
        <v>2447</v>
      </c>
      <c r="P544">
        <v>42.354256350180599</v>
      </c>
      <c r="Q544">
        <v>-71.061841788992496</v>
      </c>
      <c r="U544" t="s">
        <v>2442</v>
      </c>
      <c r="V544" t="s">
        <v>2437</v>
      </c>
      <c r="W544" t="s">
        <v>2443</v>
      </c>
      <c r="X544" t="s">
        <v>345</v>
      </c>
      <c r="Y544" t="s">
        <v>42</v>
      </c>
      <c r="AB544" t="s">
        <v>2444</v>
      </c>
    </row>
    <row r="545" spans="1:29" x14ac:dyDescent="0.2">
      <c r="A545">
        <v>8152</v>
      </c>
      <c r="B545" t="s">
        <v>31</v>
      </c>
      <c r="C545" t="s">
        <v>382</v>
      </c>
      <c r="D545" t="s">
        <v>2436</v>
      </c>
      <c r="E545" t="s">
        <v>61</v>
      </c>
      <c r="G545" t="s">
        <v>2031</v>
      </c>
      <c r="H545" t="s">
        <v>2042</v>
      </c>
      <c r="I545" t="s">
        <v>2437</v>
      </c>
      <c r="J545" t="s">
        <v>2448</v>
      </c>
      <c r="K545" t="s">
        <v>404</v>
      </c>
      <c r="L545" t="s">
        <v>405</v>
      </c>
      <c r="M545" t="s">
        <v>66</v>
      </c>
      <c r="N545" t="s">
        <v>2449</v>
      </c>
      <c r="O545" t="s">
        <v>2450</v>
      </c>
      <c r="P545">
        <v>51.045725348428597</v>
      </c>
      <c r="Q545">
        <v>-114.069791630997</v>
      </c>
      <c r="U545" t="s">
        <v>2442</v>
      </c>
      <c r="V545" t="s">
        <v>2437</v>
      </c>
      <c r="W545" t="s">
        <v>2443</v>
      </c>
      <c r="X545" t="s">
        <v>345</v>
      </c>
      <c r="Y545" t="s">
        <v>42</v>
      </c>
      <c r="AB545" t="s">
        <v>2444</v>
      </c>
    </row>
    <row r="546" spans="1:29" x14ac:dyDescent="0.2">
      <c r="A546">
        <v>8154</v>
      </c>
      <c r="B546" t="s">
        <v>31</v>
      </c>
      <c r="C546" t="s">
        <v>382</v>
      </c>
      <c r="D546" t="s">
        <v>2436</v>
      </c>
      <c r="E546" t="s">
        <v>61</v>
      </c>
      <c r="G546" t="s">
        <v>2031</v>
      </c>
      <c r="H546" t="s">
        <v>2042</v>
      </c>
      <c r="I546" t="s">
        <v>2437</v>
      </c>
      <c r="J546" t="s">
        <v>2451</v>
      </c>
      <c r="K546" t="s">
        <v>886</v>
      </c>
      <c r="L546" t="s">
        <v>741</v>
      </c>
      <c r="M546" t="s">
        <v>42</v>
      </c>
      <c r="N546">
        <v>77057</v>
      </c>
      <c r="O546" t="s">
        <v>2452</v>
      </c>
      <c r="P546">
        <v>29.749773581469299</v>
      </c>
      <c r="Q546">
        <v>-95.481916287508795</v>
      </c>
      <c r="U546" t="s">
        <v>2442</v>
      </c>
      <c r="V546" t="s">
        <v>2437</v>
      </c>
      <c r="W546" t="s">
        <v>2443</v>
      </c>
      <c r="X546" t="s">
        <v>345</v>
      </c>
      <c r="Y546" t="s">
        <v>42</v>
      </c>
      <c r="AB546" t="s">
        <v>2444</v>
      </c>
    </row>
    <row r="547" spans="1:29" x14ac:dyDescent="0.2">
      <c r="A547">
        <v>8156</v>
      </c>
      <c r="B547" t="s">
        <v>31</v>
      </c>
      <c r="C547" t="s">
        <v>382</v>
      </c>
      <c r="D547" t="s">
        <v>2436</v>
      </c>
      <c r="E547" t="s">
        <v>61</v>
      </c>
      <c r="G547" t="s">
        <v>2031</v>
      </c>
      <c r="H547" t="s">
        <v>2042</v>
      </c>
      <c r="I547" t="s">
        <v>2437</v>
      </c>
      <c r="J547" t="s">
        <v>2453</v>
      </c>
      <c r="K547" t="s">
        <v>1971</v>
      </c>
      <c r="L547" t="s">
        <v>321</v>
      </c>
      <c r="M547" t="s">
        <v>42</v>
      </c>
      <c r="N547">
        <v>10018</v>
      </c>
      <c r="O547" t="s">
        <v>2454</v>
      </c>
      <c r="P547">
        <v>40.7522411197221</v>
      </c>
      <c r="Q547">
        <v>-73.982352389046099</v>
      </c>
      <c r="U547" t="s">
        <v>2442</v>
      </c>
      <c r="V547" t="s">
        <v>2437</v>
      </c>
      <c r="W547" t="s">
        <v>2443</v>
      </c>
      <c r="X547" t="s">
        <v>345</v>
      </c>
      <c r="Y547" t="s">
        <v>42</v>
      </c>
      <c r="AB547" t="s">
        <v>2444</v>
      </c>
    </row>
    <row r="548" spans="1:29" x14ac:dyDescent="0.2">
      <c r="A548">
        <v>8158</v>
      </c>
      <c r="B548" t="s">
        <v>31</v>
      </c>
      <c r="C548" t="s">
        <v>382</v>
      </c>
      <c r="D548" t="s">
        <v>2436</v>
      </c>
      <c r="E548" t="s">
        <v>61</v>
      </c>
      <c r="G548" t="s">
        <v>2031</v>
      </c>
      <c r="H548" t="s">
        <v>2042</v>
      </c>
      <c r="I548" t="s">
        <v>2437</v>
      </c>
      <c r="J548" t="s">
        <v>2455</v>
      </c>
      <c r="K548" t="s">
        <v>70</v>
      </c>
      <c r="L548" t="s">
        <v>130</v>
      </c>
      <c r="M548" t="s">
        <v>42</v>
      </c>
      <c r="N548" t="s">
        <v>2456</v>
      </c>
      <c r="O548" t="s">
        <v>2457</v>
      </c>
      <c r="P548">
        <v>43.670598885214403</v>
      </c>
      <c r="Q548">
        <v>-79.387282087095798</v>
      </c>
      <c r="U548" t="s">
        <v>2442</v>
      </c>
      <c r="V548" t="s">
        <v>2437</v>
      </c>
      <c r="W548" t="s">
        <v>2443</v>
      </c>
      <c r="X548" t="s">
        <v>345</v>
      </c>
      <c r="Y548" t="s">
        <v>42</v>
      </c>
      <c r="AB548" t="s">
        <v>2444</v>
      </c>
    </row>
    <row r="549" spans="1:29" x14ac:dyDescent="0.2">
      <c r="A549">
        <v>9000</v>
      </c>
      <c r="B549" t="s">
        <v>31</v>
      </c>
      <c r="C549" t="s">
        <v>382</v>
      </c>
      <c r="D549" t="s">
        <v>2465</v>
      </c>
      <c r="E549" t="s">
        <v>34</v>
      </c>
      <c r="F549" t="s">
        <v>2466</v>
      </c>
      <c r="G549" t="s">
        <v>2412</v>
      </c>
      <c r="H549" t="s">
        <v>2467</v>
      </c>
      <c r="I549" t="s">
        <v>2468</v>
      </c>
      <c r="J549" t="s">
        <v>2469</v>
      </c>
      <c r="K549" t="s">
        <v>2470</v>
      </c>
      <c r="L549" t="s">
        <v>334</v>
      </c>
      <c r="M549" t="s">
        <v>42</v>
      </c>
      <c r="N549" t="s">
        <v>2471</v>
      </c>
      <c r="O549" t="s">
        <v>2472</v>
      </c>
      <c r="P549">
        <v>42.718565880453497</v>
      </c>
      <c r="Q549">
        <v>-71.114521729456996</v>
      </c>
      <c r="R549">
        <v>11</v>
      </c>
      <c r="U549" t="s">
        <v>2465</v>
      </c>
      <c r="V549" t="s">
        <v>2473</v>
      </c>
      <c r="W549" t="s">
        <v>2470</v>
      </c>
      <c r="X549" t="s">
        <v>334</v>
      </c>
      <c r="Y549" t="s">
        <v>42</v>
      </c>
      <c r="Z549" t="s">
        <v>49</v>
      </c>
      <c r="AA549">
        <v>44773</v>
      </c>
      <c r="AB549" t="s">
        <v>2474</v>
      </c>
    </row>
    <row r="550" spans="1:29" x14ac:dyDescent="0.2">
      <c r="A550">
        <v>9001</v>
      </c>
      <c r="B550" t="s">
        <v>31</v>
      </c>
      <c r="C550" t="s">
        <v>382</v>
      </c>
      <c r="D550" t="s">
        <v>2465</v>
      </c>
      <c r="E550" t="s">
        <v>34</v>
      </c>
      <c r="F550" t="s">
        <v>2466</v>
      </c>
      <c r="G550" t="s">
        <v>2475</v>
      </c>
      <c r="H550" t="s">
        <v>2476</v>
      </c>
      <c r="I550" t="s">
        <v>2477</v>
      </c>
      <c r="J550" t="s">
        <v>2469</v>
      </c>
      <c r="K550" t="s">
        <v>2470</v>
      </c>
      <c r="L550" t="s">
        <v>334</v>
      </c>
      <c r="M550" t="s">
        <v>42</v>
      </c>
      <c r="N550" t="s">
        <v>2471</v>
      </c>
      <c r="O550" t="s">
        <v>2472</v>
      </c>
      <c r="P550">
        <v>42.718565880453497</v>
      </c>
      <c r="Q550">
        <v>-71.114521729456996</v>
      </c>
      <c r="R550">
        <v>11</v>
      </c>
      <c r="U550" t="s">
        <v>2465</v>
      </c>
      <c r="V550" t="s">
        <v>2473</v>
      </c>
      <c r="W550" t="s">
        <v>2470</v>
      </c>
      <c r="X550" t="s">
        <v>334</v>
      </c>
      <c r="Y550" t="s">
        <v>42</v>
      </c>
      <c r="Z550" t="s">
        <v>49</v>
      </c>
      <c r="AA550">
        <v>44443</v>
      </c>
      <c r="AB550" t="s">
        <v>2474</v>
      </c>
    </row>
    <row r="551" spans="1:29" x14ac:dyDescent="0.2">
      <c r="A551">
        <v>9002</v>
      </c>
      <c r="B551" t="s">
        <v>31</v>
      </c>
      <c r="C551" t="s">
        <v>382</v>
      </c>
      <c r="D551" t="s">
        <v>647</v>
      </c>
      <c r="E551" t="s">
        <v>61</v>
      </c>
      <c r="F551" t="s">
        <v>2478</v>
      </c>
      <c r="G551" t="s">
        <v>2412</v>
      </c>
      <c r="H551" t="s">
        <v>2479</v>
      </c>
      <c r="I551" t="s">
        <v>651</v>
      </c>
      <c r="J551" t="s">
        <v>2480</v>
      </c>
      <c r="K551" t="s">
        <v>2481</v>
      </c>
      <c r="L551" t="s">
        <v>334</v>
      </c>
      <c r="M551" t="s">
        <v>42</v>
      </c>
      <c r="N551">
        <v>1748</v>
      </c>
      <c r="O551" t="s">
        <v>2482</v>
      </c>
      <c r="P551">
        <v>42.198856967624401</v>
      </c>
      <c r="Q551">
        <v>-71.544692086579502</v>
      </c>
      <c r="U551" t="s">
        <v>653</v>
      </c>
      <c r="V551" t="s">
        <v>654</v>
      </c>
      <c r="W551" t="s">
        <v>655</v>
      </c>
      <c r="X551" t="s">
        <v>656</v>
      </c>
      <c r="Y551" t="s">
        <v>191</v>
      </c>
      <c r="AB551" t="s">
        <v>2483</v>
      </c>
    </row>
    <row r="552" spans="1:29" x14ac:dyDescent="0.2">
      <c r="A552">
        <v>9003</v>
      </c>
      <c r="B552" t="s">
        <v>31</v>
      </c>
      <c r="C552" t="s">
        <v>382</v>
      </c>
      <c r="D552" t="s">
        <v>647</v>
      </c>
      <c r="E552" t="s">
        <v>61</v>
      </c>
      <c r="F552" t="s">
        <v>2484</v>
      </c>
      <c r="G552" t="s">
        <v>2412</v>
      </c>
      <c r="H552" t="s">
        <v>2479</v>
      </c>
      <c r="I552" t="s">
        <v>651</v>
      </c>
      <c r="J552" t="s">
        <v>2485</v>
      </c>
      <c r="K552" t="s">
        <v>2486</v>
      </c>
      <c r="L552" t="s">
        <v>334</v>
      </c>
      <c r="M552" t="s">
        <v>42</v>
      </c>
      <c r="N552">
        <v>2451</v>
      </c>
      <c r="O552" t="s">
        <v>2487</v>
      </c>
      <c r="P552">
        <v>42.391967302596697</v>
      </c>
      <c r="Q552">
        <v>-71.268778486319505</v>
      </c>
      <c r="U552" t="s">
        <v>653</v>
      </c>
      <c r="V552" t="s">
        <v>654</v>
      </c>
      <c r="W552" t="s">
        <v>655</v>
      </c>
      <c r="X552" t="s">
        <v>656</v>
      </c>
      <c r="Y552" t="s">
        <v>191</v>
      </c>
      <c r="AB552" t="s">
        <v>2483</v>
      </c>
    </row>
    <row r="553" spans="1:29" x14ac:dyDescent="0.2">
      <c r="A553">
        <v>9004</v>
      </c>
      <c r="B553" t="s">
        <v>31</v>
      </c>
      <c r="C553" t="s">
        <v>382</v>
      </c>
      <c r="D553" t="s">
        <v>647</v>
      </c>
      <c r="E553" t="s">
        <v>61</v>
      </c>
      <c r="F553" t="s">
        <v>648</v>
      </c>
      <c r="G553" t="s">
        <v>649</v>
      </c>
      <c r="H553" t="s">
        <v>2479</v>
      </c>
      <c r="I553" t="s">
        <v>651</v>
      </c>
      <c r="J553" t="s">
        <v>330</v>
      </c>
      <c r="K553" t="s">
        <v>331</v>
      </c>
      <c r="L553" t="s">
        <v>127</v>
      </c>
      <c r="M553" t="s">
        <v>42</v>
      </c>
      <c r="N553">
        <v>48377</v>
      </c>
      <c r="O553" t="s">
        <v>652</v>
      </c>
      <c r="P553">
        <v>42.490551826460603</v>
      </c>
      <c r="Q553">
        <v>-83.487059742135301</v>
      </c>
      <c r="U553" t="s">
        <v>653</v>
      </c>
      <c r="V553" t="s">
        <v>654</v>
      </c>
      <c r="W553" t="s">
        <v>655</v>
      </c>
      <c r="X553" t="s">
        <v>656</v>
      </c>
      <c r="Y553" t="s">
        <v>191</v>
      </c>
      <c r="Z553" t="s">
        <v>49</v>
      </c>
      <c r="AA553">
        <v>44434</v>
      </c>
      <c r="AB553" t="s">
        <v>2483</v>
      </c>
    </row>
    <row r="554" spans="1:29" x14ac:dyDescent="0.2">
      <c r="A554">
        <v>9005</v>
      </c>
      <c r="B554" t="s">
        <v>31</v>
      </c>
      <c r="C554" t="s">
        <v>382</v>
      </c>
      <c r="D554" t="s">
        <v>2488</v>
      </c>
      <c r="E554" t="s">
        <v>61</v>
      </c>
      <c r="F554" t="s">
        <v>2488</v>
      </c>
      <c r="G554" t="s">
        <v>649</v>
      </c>
      <c r="H554" t="s">
        <v>2489</v>
      </c>
      <c r="I554" t="s">
        <v>1042</v>
      </c>
      <c r="J554" t="s">
        <v>1043</v>
      </c>
      <c r="K554" t="s">
        <v>1044</v>
      </c>
      <c r="L554" t="s">
        <v>286</v>
      </c>
      <c r="M554" t="s">
        <v>42</v>
      </c>
      <c r="N554">
        <v>80127</v>
      </c>
      <c r="O554" t="s">
        <v>1045</v>
      </c>
      <c r="P554">
        <v>39.569663367674799</v>
      </c>
      <c r="Q554">
        <v>-105.123547029684</v>
      </c>
      <c r="U554" t="s">
        <v>1046</v>
      </c>
      <c r="V554" t="s">
        <v>1042</v>
      </c>
      <c r="W554" t="s">
        <v>1044</v>
      </c>
      <c r="X554" t="s">
        <v>286</v>
      </c>
      <c r="Y554" t="s">
        <v>42</v>
      </c>
      <c r="Z554" t="s">
        <v>49</v>
      </c>
      <c r="AA554">
        <v>44414</v>
      </c>
      <c r="AB554" t="s">
        <v>2490</v>
      </c>
    </row>
    <row r="555" spans="1:29" x14ac:dyDescent="0.2">
      <c r="A555">
        <v>9006</v>
      </c>
      <c r="B555" t="s">
        <v>31</v>
      </c>
      <c r="C555" t="s">
        <v>382</v>
      </c>
      <c r="D555" t="s">
        <v>4009</v>
      </c>
      <c r="E555" t="s">
        <v>34</v>
      </c>
      <c r="F555" t="s">
        <v>3062</v>
      </c>
      <c r="G555" t="s">
        <v>2475</v>
      </c>
      <c r="H555" t="s">
        <v>3063</v>
      </c>
      <c r="I555" t="s">
        <v>4020</v>
      </c>
      <c r="J555" t="s">
        <v>3064</v>
      </c>
      <c r="K555" t="s">
        <v>3065</v>
      </c>
      <c r="L555" t="s">
        <v>1162</v>
      </c>
      <c r="M555" t="s">
        <v>42</v>
      </c>
      <c r="N555">
        <v>29483</v>
      </c>
      <c r="O555" t="s">
        <v>3066</v>
      </c>
      <c r="P555">
        <v>33.045738706781499</v>
      </c>
      <c r="Q555">
        <v>-80.213119645096896</v>
      </c>
      <c r="R555">
        <v>110</v>
      </c>
      <c r="U555" t="s">
        <v>4024</v>
      </c>
      <c r="V555" t="s">
        <v>4020</v>
      </c>
      <c r="W555" t="s">
        <v>3067</v>
      </c>
      <c r="X555" t="s">
        <v>321</v>
      </c>
      <c r="Y555" t="s">
        <v>42</v>
      </c>
      <c r="Z555" t="s">
        <v>49</v>
      </c>
      <c r="AA555">
        <v>44801</v>
      </c>
      <c r="AB555" t="s">
        <v>3068</v>
      </c>
      <c r="AC555" t="s">
        <v>4023</v>
      </c>
    </row>
    <row r="556" spans="1:29" x14ac:dyDescent="0.2">
      <c r="A556">
        <v>9007</v>
      </c>
      <c r="B556" t="s">
        <v>31</v>
      </c>
      <c r="C556" t="s">
        <v>382</v>
      </c>
      <c r="D556" t="s">
        <v>1077</v>
      </c>
      <c r="E556" t="s">
        <v>34</v>
      </c>
      <c r="F556" t="s">
        <v>2503</v>
      </c>
      <c r="G556" t="s">
        <v>649</v>
      </c>
      <c r="H556" t="s">
        <v>2504</v>
      </c>
      <c r="I556" t="s">
        <v>1079</v>
      </c>
      <c r="J556" t="s">
        <v>2505</v>
      </c>
      <c r="K556" t="s">
        <v>1083</v>
      </c>
      <c r="L556" t="s">
        <v>127</v>
      </c>
      <c r="M556" t="s">
        <v>42</v>
      </c>
      <c r="N556">
        <v>48359</v>
      </c>
      <c r="O556" t="s">
        <v>2506</v>
      </c>
      <c r="P556">
        <v>42.7266560310538</v>
      </c>
      <c r="Q556">
        <v>-83.246289582435907</v>
      </c>
      <c r="R556">
        <v>115</v>
      </c>
      <c r="U556" t="s">
        <v>1077</v>
      </c>
      <c r="V556" t="s">
        <v>1079</v>
      </c>
      <c r="W556" t="s">
        <v>1083</v>
      </c>
      <c r="X556" t="s">
        <v>127</v>
      </c>
      <c r="Y556" t="s">
        <v>42</v>
      </c>
      <c r="Z556" t="s">
        <v>49</v>
      </c>
      <c r="AA556">
        <v>44774</v>
      </c>
      <c r="AB556" t="s">
        <v>2507</v>
      </c>
    </row>
    <row r="557" spans="1:29" x14ac:dyDescent="0.2">
      <c r="A557">
        <v>9008</v>
      </c>
      <c r="B557" t="s">
        <v>113</v>
      </c>
      <c r="C557" t="s">
        <v>382</v>
      </c>
      <c r="D557" t="s">
        <v>2030</v>
      </c>
      <c r="E557" t="s">
        <v>34</v>
      </c>
      <c r="F557" t="s">
        <v>4353</v>
      </c>
      <c r="G557" t="s">
        <v>4354</v>
      </c>
      <c r="H557" t="s">
        <v>4355</v>
      </c>
      <c r="I557" t="s">
        <v>2033</v>
      </c>
      <c r="J557" t="s">
        <v>117</v>
      </c>
      <c r="K557" t="s">
        <v>2406</v>
      </c>
      <c r="L557" t="s">
        <v>1915</v>
      </c>
      <c r="M557" t="s">
        <v>42</v>
      </c>
      <c r="O557" t="s">
        <v>2036</v>
      </c>
      <c r="P557">
        <v>35.494624161086598</v>
      </c>
      <c r="Q557">
        <v>-97.572624862383705</v>
      </c>
      <c r="R557">
        <v>20</v>
      </c>
      <c r="U557" t="s">
        <v>2030</v>
      </c>
      <c r="V557" t="s">
        <v>2033</v>
      </c>
      <c r="W557" t="s">
        <v>495</v>
      </c>
      <c r="X557" t="s">
        <v>496</v>
      </c>
      <c r="Y557" t="s">
        <v>42</v>
      </c>
      <c r="Z557" t="s">
        <v>49</v>
      </c>
      <c r="AA557">
        <v>44891</v>
      </c>
      <c r="AB557" t="s">
        <v>2508</v>
      </c>
      <c r="AC557" t="s">
        <v>4356</v>
      </c>
    </row>
    <row r="558" spans="1:29" x14ac:dyDescent="0.2">
      <c r="A558">
        <v>9009</v>
      </c>
      <c r="B558" t="s">
        <v>31</v>
      </c>
      <c r="C558" t="s">
        <v>382</v>
      </c>
      <c r="D558" t="s">
        <v>678</v>
      </c>
      <c r="E558" t="s">
        <v>61</v>
      </c>
      <c r="F558" t="s">
        <v>678</v>
      </c>
      <c r="G558" t="s">
        <v>2475</v>
      </c>
      <c r="H558" t="s">
        <v>2492</v>
      </c>
      <c r="I558" t="s">
        <v>682</v>
      </c>
      <c r="J558" t="s">
        <v>683</v>
      </c>
      <c r="K558" t="s">
        <v>684</v>
      </c>
      <c r="L558" t="s">
        <v>394</v>
      </c>
      <c r="M558" t="s">
        <v>42</v>
      </c>
      <c r="N558">
        <v>92008</v>
      </c>
      <c r="O558" t="s">
        <v>685</v>
      </c>
      <c r="P558">
        <v>33.1318085328693</v>
      </c>
      <c r="Q558">
        <v>-117.276002289274</v>
      </c>
      <c r="R558">
        <v>13</v>
      </c>
      <c r="U558" t="s">
        <v>678</v>
      </c>
      <c r="V558" t="s">
        <v>682</v>
      </c>
      <c r="W558" t="s">
        <v>684</v>
      </c>
      <c r="X558" t="s">
        <v>394</v>
      </c>
      <c r="Y558" t="s">
        <v>42</v>
      </c>
      <c r="Z558" t="s">
        <v>49</v>
      </c>
      <c r="AA558">
        <v>44773</v>
      </c>
      <c r="AB558" t="s">
        <v>1089</v>
      </c>
    </row>
    <row r="559" spans="1:29" x14ac:dyDescent="0.2">
      <c r="A559">
        <v>9010</v>
      </c>
      <c r="B559" t="s">
        <v>31</v>
      </c>
      <c r="C559" t="s">
        <v>382</v>
      </c>
      <c r="D559" t="s">
        <v>2509</v>
      </c>
      <c r="E559" t="s">
        <v>34</v>
      </c>
      <c r="F559" t="s">
        <v>2509</v>
      </c>
      <c r="G559" t="s">
        <v>2510</v>
      </c>
      <c r="H559" t="s">
        <v>2511</v>
      </c>
      <c r="I559" t="s">
        <v>1114</v>
      </c>
      <c r="J559" t="s">
        <v>2512</v>
      </c>
      <c r="K559" t="s">
        <v>234</v>
      </c>
      <c r="L559" t="s">
        <v>2513</v>
      </c>
      <c r="M559" t="s">
        <v>66</v>
      </c>
      <c r="N559" t="s">
        <v>2514</v>
      </c>
      <c r="O559" t="s">
        <v>2515</v>
      </c>
      <c r="P559">
        <v>49.915991181435899</v>
      </c>
      <c r="Q559">
        <v>-97.212554857834803</v>
      </c>
      <c r="U559" t="s">
        <v>1118</v>
      </c>
      <c r="V559" t="s">
        <v>1114</v>
      </c>
      <c r="W559" t="s">
        <v>1100</v>
      </c>
      <c r="X559" t="s">
        <v>1101</v>
      </c>
      <c r="Y559" t="s">
        <v>42</v>
      </c>
      <c r="Z559" t="s">
        <v>49</v>
      </c>
      <c r="AA559">
        <v>44435</v>
      </c>
      <c r="AB559" t="s">
        <v>1364</v>
      </c>
    </row>
    <row r="560" spans="1:29" x14ac:dyDescent="0.2">
      <c r="A560">
        <v>9011</v>
      </c>
      <c r="B560" t="s">
        <v>31</v>
      </c>
      <c r="C560" t="s">
        <v>294</v>
      </c>
      <c r="D560" t="s">
        <v>5089</v>
      </c>
      <c r="E560" t="s">
        <v>61</v>
      </c>
      <c r="F560" t="s">
        <v>5094</v>
      </c>
      <c r="G560" t="s">
        <v>296</v>
      </c>
      <c r="H560" t="s">
        <v>2517</v>
      </c>
      <c r="I560" t="s">
        <v>2518</v>
      </c>
      <c r="J560" t="s">
        <v>2519</v>
      </c>
      <c r="K560" t="s">
        <v>964</v>
      </c>
      <c r="L560" t="s">
        <v>394</v>
      </c>
      <c r="M560" t="s">
        <v>42</v>
      </c>
      <c r="N560">
        <v>94538</v>
      </c>
      <c r="O560" t="s">
        <v>2520</v>
      </c>
      <c r="P560">
        <v>37.468235725983099</v>
      </c>
      <c r="Q560">
        <v>-121.925672668253</v>
      </c>
      <c r="U560" t="s">
        <v>2516</v>
      </c>
      <c r="V560" t="s">
        <v>2518</v>
      </c>
      <c r="W560" t="s">
        <v>964</v>
      </c>
      <c r="X560" t="s">
        <v>394</v>
      </c>
      <c r="Y560" t="s">
        <v>42</v>
      </c>
      <c r="Z560" t="s">
        <v>49</v>
      </c>
      <c r="AA560">
        <v>45096</v>
      </c>
      <c r="AB560" t="s">
        <v>5091</v>
      </c>
      <c r="AC560" t="s">
        <v>5090</v>
      </c>
    </row>
    <row r="561" spans="1:29" x14ac:dyDescent="0.2">
      <c r="A561">
        <v>9012</v>
      </c>
      <c r="B561" t="s">
        <v>31</v>
      </c>
      <c r="C561" t="s">
        <v>382</v>
      </c>
      <c r="D561" t="s">
        <v>1124</v>
      </c>
      <c r="E561" t="s">
        <v>34</v>
      </c>
      <c r="F561" t="s">
        <v>2530</v>
      </c>
      <c r="G561" t="s">
        <v>2475</v>
      </c>
      <c r="H561" t="s">
        <v>4277</v>
      </c>
      <c r="I561" t="s">
        <v>1126</v>
      </c>
      <c r="J561" t="s">
        <v>2531</v>
      </c>
      <c r="K561" t="s">
        <v>1130</v>
      </c>
      <c r="L561" t="s">
        <v>496</v>
      </c>
      <c r="M561" t="s">
        <v>42</v>
      </c>
      <c r="N561" t="s">
        <v>2532</v>
      </c>
      <c r="O561" t="s">
        <v>2533</v>
      </c>
      <c r="P561">
        <v>40.096159480016297</v>
      </c>
      <c r="Q561">
        <v>-75.404519787216401</v>
      </c>
      <c r="U561" t="s">
        <v>1124</v>
      </c>
      <c r="V561" t="s">
        <v>1126</v>
      </c>
      <c r="W561" t="s">
        <v>1130</v>
      </c>
      <c r="X561" t="s">
        <v>496</v>
      </c>
      <c r="Y561" t="s">
        <v>42</v>
      </c>
      <c r="Z561" t="s">
        <v>49</v>
      </c>
      <c r="AA561">
        <v>44888</v>
      </c>
      <c r="AB561" t="s">
        <v>2534</v>
      </c>
    </row>
    <row r="562" spans="1:29" x14ac:dyDescent="0.2">
      <c r="A562">
        <v>9013</v>
      </c>
      <c r="B562" t="s">
        <v>31</v>
      </c>
      <c r="C562" t="s">
        <v>382</v>
      </c>
      <c r="D562" t="s">
        <v>325</v>
      </c>
      <c r="E562" t="s">
        <v>34</v>
      </c>
      <c r="F562" t="s">
        <v>2539</v>
      </c>
      <c r="G562" t="s">
        <v>2032</v>
      </c>
      <c r="H562" t="s">
        <v>2540</v>
      </c>
      <c r="I562" t="s">
        <v>329</v>
      </c>
      <c r="J562" t="s">
        <v>2541</v>
      </c>
      <c r="K562" t="s">
        <v>2542</v>
      </c>
      <c r="L562" t="s">
        <v>334</v>
      </c>
      <c r="M562" t="s">
        <v>42</v>
      </c>
      <c r="N562" t="s">
        <v>2543</v>
      </c>
      <c r="P562">
        <v>42.314290645615401</v>
      </c>
      <c r="Q562">
        <v>-71.797926002486093</v>
      </c>
      <c r="U562" t="s">
        <v>2538</v>
      </c>
      <c r="V562" t="s">
        <v>329</v>
      </c>
      <c r="W562" t="s">
        <v>2542</v>
      </c>
      <c r="X562" t="s">
        <v>334</v>
      </c>
      <c r="Y562" t="s">
        <v>42</v>
      </c>
      <c r="Z562" t="s">
        <v>49</v>
      </c>
      <c r="AA562">
        <v>44435</v>
      </c>
      <c r="AB562" t="s">
        <v>3960</v>
      </c>
    </row>
    <row r="563" spans="1:29" x14ac:dyDescent="0.2">
      <c r="A563">
        <v>9014</v>
      </c>
      <c r="B563" t="s">
        <v>31</v>
      </c>
      <c r="C563" t="s">
        <v>382</v>
      </c>
      <c r="D563" t="s">
        <v>325</v>
      </c>
      <c r="E563" t="s">
        <v>34</v>
      </c>
      <c r="F563" t="s">
        <v>2544</v>
      </c>
      <c r="G563" t="s">
        <v>2032</v>
      </c>
      <c r="H563" t="s">
        <v>2545</v>
      </c>
      <c r="I563" t="s">
        <v>329</v>
      </c>
      <c r="J563" t="s">
        <v>2546</v>
      </c>
      <c r="K563" t="s">
        <v>333</v>
      </c>
      <c r="L563" t="s">
        <v>334</v>
      </c>
      <c r="M563" t="s">
        <v>42</v>
      </c>
      <c r="N563" t="s">
        <v>2547</v>
      </c>
      <c r="O563" t="s">
        <v>2548</v>
      </c>
      <c r="P563">
        <v>42.275348487635199</v>
      </c>
      <c r="Q563">
        <v>-71.571332387143997</v>
      </c>
      <c r="U563" t="s">
        <v>2538</v>
      </c>
      <c r="V563" t="s">
        <v>329</v>
      </c>
      <c r="W563" t="s">
        <v>2542</v>
      </c>
      <c r="X563" t="s">
        <v>334</v>
      </c>
      <c r="Y563" t="s">
        <v>42</v>
      </c>
      <c r="Z563" t="s">
        <v>49</v>
      </c>
      <c r="AA563">
        <v>44435</v>
      </c>
      <c r="AB563" t="s">
        <v>3960</v>
      </c>
    </row>
    <row r="564" spans="1:29" x14ac:dyDescent="0.2">
      <c r="A564">
        <v>9015</v>
      </c>
      <c r="B564" t="s">
        <v>31</v>
      </c>
      <c r="C564" t="s">
        <v>382</v>
      </c>
      <c r="D564" t="s">
        <v>325</v>
      </c>
      <c r="E564" t="s">
        <v>34</v>
      </c>
      <c r="F564" t="s">
        <v>2549</v>
      </c>
      <c r="G564" t="s">
        <v>2032</v>
      </c>
      <c r="H564" t="s">
        <v>3970</v>
      </c>
      <c r="I564" t="s">
        <v>329</v>
      </c>
      <c r="J564" t="s">
        <v>330</v>
      </c>
      <c r="K564" t="s">
        <v>331</v>
      </c>
      <c r="L564" t="s">
        <v>127</v>
      </c>
      <c r="M564" t="s">
        <v>42</v>
      </c>
      <c r="N564">
        <v>48377</v>
      </c>
      <c r="P564">
        <v>42.490528092489498</v>
      </c>
      <c r="Q564">
        <v>-83.487124115972506</v>
      </c>
      <c r="U564" t="s">
        <v>2538</v>
      </c>
      <c r="V564" t="s">
        <v>329</v>
      </c>
      <c r="W564" t="s">
        <v>2542</v>
      </c>
      <c r="X564" t="s">
        <v>334</v>
      </c>
      <c r="Y564" t="s">
        <v>42</v>
      </c>
      <c r="Z564" t="s">
        <v>49</v>
      </c>
      <c r="AA564">
        <v>44435</v>
      </c>
      <c r="AB564" t="s">
        <v>3960</v>
      </c>
    </row>
    <row r="565" spans="1:29" x14ac:dyDescent="0.2">
      <c r="A565">
        <v>9016</v>
      </c>
      <c r="B565" t="s">
        <v>31</v>
      </c>
      <c r="C565" t="s">
        <v>382</v>
      </c>
      <c r="D565" t="s">
        <v>336</v>
      </c>
      <c r="E565" t="s">
        <v>61</v>
      </c>
      <c r="F565" t="s">
        <v>2535</v>
      </c>
      <c r="G565" t="s">
        <v>2475</v>
      </c>
      <c r="H565" t="s">
        <v>2536</v>
      </c>
      <c r="I565" t="s">
        <v>338</v>
      </c>
      <c r="J565" t="s">
        <v>2537</v>
      </c>
      <c r="K565" t="s">
        <v>2339</v>
      </c>
      <c r="L565" t="s">
        <v>341</v>
      </c>
      <c r="M565" t="s">
        <v>42</v>
      </c>
      <c r="N565">
        <v>44122</v>
      </c>
      <c r="P565">
        <v>41.4636528185613</v>
      </c>
      <c r="Q565">
        <v>-81.511905531461693</v>
      </c>
      <c r="U565" t="s">
        <v>343</v>
      </c>
      <c r="V565" t="s">
        <v>338</v>
      </c>
      <c r="W565" t="s">
        <v>344</v>
      </c>
      <c r="X565" t="s">
        <v>345</v>
      </c>
      <c r="Y565" t="s">
        <v>42</v>
      </c>
      <c r="AB565" t="s">
        <v>338</v>
      </c>
    </row>
    <row r="566" spans="1:29" x14ac:dyDescent="0.2">
      <c r="A566">
        <v>9017</v>
      </c>
      <c r="B566" t="s">
        <v>31</v>
      </c>
      <c r="C566" t="s">
        <v>382</v>
      </c>
      <c r="D566" t="s">
        <v>2557</v>
      </c>
      <c r="E566" t="s">
        <v>34</v>
      </c>
      <c r="F566" t="s">
        <v>2550</v>
      </c>
      <c r="G566" t="s">
        <v>2475</v>
      </c>
      <c r="H566" t="s">
        <v>2551</v>
      </c>
      <c r="I566" t="s">
        <v>2552</v>
      </c>
      <c r="J566" t="s">
        <v>2553</v>
      </c>
      <c r="K566" t="s">
        <v>2554</v>
      </c>
      <c r="L566" t="s">
        <v>334</v>
      </c>
      <c r="M566" t="s">
        <v>42</v>
      </c>
      <c r="N566" t="s">
        <v>2555</v>
      </c>
      <c r="O566" t="s">
        <v>2556</v>
      </c>
      <c r="P566">
        <v>42.552711758926201</v>
      </c>
      <c r="Q566">
        <v>-71.2782674599367</v>
      </c>
      <c r="U566" t="s">
        <v>2557</v>
      </c>
      <c r="V566" t="s">
        <v>2558</v>
      </c>
      <c r="W566" t="s">
        <v>1534</v>
      </c>
      <c r="X566" t="s">
        <v>334</v>
      </c>
      <c r="Y566" t="s">
        <v>42</v>
      </c>
      <c r="Z566" t="s">
        <v>49</v>
      </c>
      <c r="AA566">
        <v>44425</v>
      </c>
      <c r="AB566" t="s">
        <v>2559</v>
      </c>
      <c r="AC566" t="s">
        <v>2560</v>
      </c>
    </row>
    <row r="567" spans="1:29" x14ac:dyDescent="0.2">
      <c r="A567">
        <v>9018</v>
      </c>
      <c r="B567" t="s">
        <v>31</v>
      </c>
      <c r="C567" t="s">
        <v>382</v>
      </c>
      <c r="D567" t="s">
        <v>2561</v>
      </c>
      <c r="E567" t="s">
        <v>61</v>
      </c>
      <c r="F567" t="s">
        <v>2562</v>
      </c>
      <c r="G567" t="s">
        <v>2510</v>
      </c>
      <c r="H567" t="s">
        <v>2563</v>
      </c>
      <c r="I567" t="s">
        <v>2564</v>
      </c>
      <c r="J567" t="s">
        <v>2565</v>
      </c>
      <c r="K567" t="s">
        <v>2566</v>
      </c>
      <c r="L567" t="s">
        <v>1101</v>
      </c>
      <c r="M567" t="s">
        <v>42</v>
      </c>
      <c r="N567" t="s">
        <v>2567</v>
      </c>
      <c r="O567" t="s">
        <v>2568</v>
      </c>
      <c r="P567">
        <v>41.384028825943403</v>
      </c>
      <c r="Q567">
        <v>-73.5316960048863</v>
      </c>
      <c r="R567">
        <v>35</v>
      </c>
      <c r="U567" t="s">
        <v>2569</v>
      </c>
      <c r="V567" t="s">
        <v>2570</v>
      </c>
      <c r="W567" t="s">
        <v>2566</v>
      </c>
      <c r="X567" t="s">
        <v>1101</v>
      </c>
      <c r="Y567" t="s">
        <v>42</v>
      </c>
      <c r="Z567" t="s">
        <v>49</v>
      </c>
      <c r="AA567">
        <v>44773</v>
      </c>
      <c r="AB567" t="s">
        <v>2571</v>
      </c>
      <c r="AC567" t="s">
        <v>2572</v>
      </c>
    </row>
    <row r="568" spans="1:29" x14ac:dyDescent="0.2">
      <c r="A568">
        <v>9019</v>
      </c>
      <c r="B568" t="s">
        <v>31</v>
      </c>
      <c r="C568" t="s">
        <v>382</v>
      </c>
      <c r="D568" t="s">
        <v>4554</v>
      </c>
      <c r="E568" t="s">
        <v>61</v>
      </c>
      <c r="F568" t="s">
        <v>4554</v>
      </c>
      <c r="G568" t="s">
        <v>4555</v>
      </c>
      <c r="H568" t="s">
        <v>4556</v>
      </c>
      <c r="I568" t="s">
        <v>4552</v>
      </c>
      <c r="J568" t="s">
        <v>4545</v>
      </c>
      <c r="K568" t="s">
        <v>352</v>
      </c>
      <c r="L568" t="s">
        <v>127</v>
      </c>
      <c r="M568" t="s">
        <v>4514</v>
      </c>
      <c r="N568">
        <v>49037</v>
      </c>
      <c r="O568" t="s">
        <v>4546</v>
      </c>
      <c r="P568">
        <v>42.3357616120662</v>
      </c>
      <c r="Q568">
        <v>-85.269506097448897</v>
      </c>
      <c r="R568">
        <v>40</v>
      </c>
      <c r="U568" t="s">
        <v>4548</v>
      </c>
      <c r="V568" t="s">
        <v>4549</v>
      </c>
      <c r="W568" t="s">
        <v>4550</v>
      </c>
      <c r="X568" t="s">
        <v>4551</v>
      </c>
      <c r="Y568" t="s">
        <v>191</v>
      </c>
      <c r="Z568" t="s">
        <v>49</v>
      </c>
      <c r="AA568">
        <v>45088</v>
      </c>
      <c r="AB568" t="s">
        <v>4553</v>
      </c>
    </row>
    <row r="569" spans="1:29" x14ac:dyDescent="0.2">
      <c r="A569">
        <v>9020</v>
      </c>
      <c r="B569" t="s">
        <v>31</v>
      </c>
      <c r="C569" t="s">
        <v>382</v>
      </c>
      <c r="D569" t="s">
        <v>2573</v>
      </c>
      <c r="E569" t="s">
        <v>34</v>
      </c>
      <c r="F569" t="s">
        <v>2573</v>
      </c>
      <c r="G569" t="s">
        <v>2475</v>
      </c>
      <c r="H569" t="s">
        <v>2574</v>
      </c>
      <c r="I569" t="s">
        <v>2575</v>
      </c>
      <c r="J569" t="s">
        <v>2576</v>
      </c>
      <c r="K569" t="s">
        <v>2577</v>
      </c>
      <c r="L569" t="s">
        <v>334</v>
      </c>
      <c r="M569" t="s">
        <v>42</v>
      </c>
      <c r="N569" t="s">
        <v>2578</v>
      </c>
      <c r="O569" t="s">
        <v>2579</v>
      </c>
      <c r="P569">
        <v>42.473324014247297</v>
      </c>
      <c r="Q569">
        <v>-71.256931017824201</v>
      </c>
      <c r="R569">
        <v>13</v>
      </c>
      <c r="U569" t="s">
        <v>2580</v>
      </c>
      <c r="V569" t="s">
        <v>2575</v>
      </c>
      <c r="W569" t="s">
        <v>2577</v>
      </c>
      <c r="X569" t="s">
        <v>334</v>
      </c>
      <c r="Y569" t="s">
        <v>2578</v>
      </c>
      <c r="Z569" t="s">
        <v>49</v>
      </c>
      <c r="AA569">
        <v>44773</v>
      </c>
      <c r="AB569" t="s">
        <v>2581</v>
      </c>
      <c r="AC569" t="s">
        <v>2582</v>
      </c>
    </row>
    <row r="570" spans="1:29" x14ac:dyDescent="0.2">
      <c r="A570">
        <v>9021</v>
      </c>
      <c r="B570" t="s">
        <v>31</v>
      </c>
      <c r="C570" t="s">
        <v>382</v>
      </c>
      <c r="D570" t="s">
        <v>2583</v>
      </c>
      <c r="E570" t="s">
        <v>61</v>
      </c>
      <c r="F570" t="s">
        <v>2583</v>
      </c>
      <c r="G570" t="s">
        <v>2510</v>
      </c>
      <c r="H570" t="s">
        <v>2584</v>
      </c>
      <c r="I570" t="s">
        <v>2120</v>
      </c>
      <c r="J570" t="s">
        <v>2585</v>
      </c>
      <c r="K570" t="s">
        <v>2586</v>
      </c>
      <c r="L570" t="s">
        <v>321</v>
      </c>
      <c r="M570" t="s">
        <v>42</v>
      </c>
      <c r="N570">
        <v>13902</v>
      </c>
      <c r="O570" t="s">
        <v>2123</v>
      </c>
      <c r="P570">
        <v>42.0895847383564</v>
      </c>
      <c r="Q570">
        <v>-75.9694089559069</v>
      </c>
      <c r="U570" t="s">
        <v>2583</v>
      </c>
      <c r="V570" t="s">
        <v>2120</v>
      </c>
      <c r="W570" t="s">
        <v>2586</v>
      </c>
      <c r="X570" t="s">
        <v>321</v>
      </c>
      <c r="Y570" t="s">
        <v>42</v>
      </c>
      <c r="Z570" t="s">
        <v>49</v>
      </c>
      <c r="AA570">
        <v>44443</v>
      </c>
      <c r="AB570" t="s">
        <v>2587</v>
      </c>
      <c r="AC570" t="s">
        <v>2588</v>
      </c>
    </row>
    <row r="571" spans="1:29" x14ac:dyDescent="0.2">
      <c r="A571">
        <v>9022</v>
      </c>
      <c r="B571" t="s">
        <v>31</v>
      </c>
      <c r="C571" t="s">
        <v>382</v>
      </c>
      <c r="D571" t="s">
        <v>4522</v>
      </c>
      <c r="E571" t="s">
        <v>34</v>
      </c>
      <c r="F571" t="s">
        <v>4104</v>
      </c>
      <c r="G571" t="s">
        <v>2475</v>
      </c>
      <c r="H571" t="s">
        <v>4523</v>
      </c>
      <c r="I571" t="s">
        <v>4524</v>
      </c>
      <c r="J571" t="s">
        <v>4525</v>
      </c>
      <c r="K571" t="s">
        <v>4526</v>
      </c>
      <c r="L571" t="s">
        <v>334</v>
      </c>
      <c r="M571" t="s">
        <v>42</v>
      </c>
      <c r="N571" t="s">
        <v>4527</v>
      </c>
      <c r="O571" t="s">
        <v>4528</v>
      </c>
      <c r="P571">
        <v>42.162292999999998</v>
      </c>
      <c r="Q571">
        <v>-71.159040192000006</v>
      </c>
      <c r="R571">
        <v>6</v>
      </c>
      <c r="U571" t="s">
        <v>4522</v>
      </c>
      <c r="V571" t="s">
        <v>4529</v>
      </c>
      <c r="W571" t="s">
        <v>4526</v>
      </c>
      <c r="X571" t="s">
        <v>334</v>
      </c>
      <c r="Y571" t="s">
        <v>42</v>
      </c>
      <c r="Z571" t="s">
        <v>49</v>
      </c>
      <c r="AA571">
        <v>45084</v>
      </c>
      <c r="AB571" t="s">
        <v>1364</v>
      </c>
    </row>
    <row r="572" spans="1:29" x14ac:dyDescent="0.2">
      <c r="A572">
        <v>9023</v>
      </c>
      <c r="B572" t="s">
        <v>31</v>
      </c>
      <c r="C572" t="s">
        <v>382</v>
      </c>
      <c r="D572" t="s">
        <v>2589</v>
      </c>
      <c r="E572" t="s">
        <v>61</v>
      </c>
      <c r="F572" t="s">
        <v>2590</v>
      </c>
      <c r="G572" t="s">
        <v>2475</v>
      </c>
      <c r="H572" t="s">
        <v>2591</v>
      </c>
      <c r="I572" t="s">
        <v>2592</v>
      </c>
      <c r="J572" t="s">
        <v>2593</v>
      </c>
      <c r="K572" t="s">
        <v>1303</v>
      </c>
      <c r="L572" t="s">
        <v>2594</v>
      </c>
      <c r="M572" t="s">
        <v>42</v>
      </c>
      <c r="N572" t="s">
        <v>2595</v>
      </c>
      <c r="O572" t="s">
        <v>2596</v>
      </c>
      <c r="P572">
        <v>39.662300246467801</v>
      </c>
      <c r="Q572">
        <v>-75.755474529558597</v>
      </c>
      <c r="U572" t="s">
        <v>2597</v>
      </c>
      <c r="V572" t="s">
        <v>2598</v>
      </c>
      <c r="W572" t="s">
        <v>2599</v>
      </c>
      <c r="X572" t="s">
        <v>2594</v>
      </c>
      <c r="Y572" t="s">
        <v>42</v>
      </c>
      <c r="Z572" t="s">
        <v>49</v>
      </c>
      <c r="AA572">
        <v>44443</v>
      </c>
      <c r="AB572" t="s">
        <v>1364</v>
      </c>
    </row>
    <row r="573" spans="1:29" x14ac:dyDescent="0.2">
      <c r="A573">
        <v>9024</v>
      </c>
      <c r="B573" t="s">
        <v>31</v>
      </c>
      <c r="C573" t="s">
        <v>382</v>
      </c>
      <c r="D573" t="s">
        <v>2606</v>
      </c>
      <c r="E573" t="s">
        <v>34</v>
      </c>
      <c r="F573" t="s">
        <v>2607</v>
      </c>
      <c r="G573" t="s">
        <v>2510</v>
      </c>
      <c r="H573" t="s">
        <v>2608</v>
      </c>
      <c r="I573" t="s">
        <v>2609</v>
      </c>
      <c r="J573" t="s">
        <v>2610</v>
      </c>
      <c r="K573" t="s">
        <v>2607</v>
      </c>
      <c r="L573" t="s">
        <v>127</v>
      </c>
      <c r="M573" t="s">
        <v>42</v>
      </c>
      <c r="N573" t="s">
        <v>2611</v>
      </c>
      <c r="O573" t="s">
        <v>2612</v>
      </c>
      <c r="P573">
        <v>42.639885019948998</v>
      </c>
      <c r="Q573">
        <v>-83.1728654007279</v>
      </c>
      <c r="R573">
        <v>30</v>
      </c>
      <c r="U573" t="s">
        <v>2613</v>
      </c>
      <c r="V573" t="s">
        <v>2614</v>
      </c>
      <c r="W573" t="s">
        <v>189</v>
      </c>
      <c r="X573" t="s">
        <v>190</v>
      </c>
      <c r="Y573" t="s">
        <v>191</v>
      </c>
      <c r="Z573" t="s">
        <v>49</v>
      </c>
      <c r="AA573">
        <v>44443</v>
      </c>
      <c r="AB573" t="s">
        <v>2615</v>
      </c>
      <c r="AC573" t="s">
        <v>2616</v>
      </c>
    </row>
    <row r="574" spans="1:29" x14ac:dyDescent="0.2">
      <c r="A574">
        <v>9025</v>
      </c>
      <c r="B574" t="s">
        <v>31</v>
      </c>
      <c r="C574" t="s">
        <v>382</v>
      </c>
      <c r="D574" t="s">
        <v>2128</v>
      </c>
      <c r="E574" t="s">
        <v>61</v>
      </c>
      <c r="F574" t="s">
        <v>2128</v>
      </c>
      <c r="G574" t="s">
        <v>2475</v>
      </c>
      <c r="H574" t="s">
        <v>2617</v>
      </c>
      <c r="I574" t="s">
        <v>2129</v>
      </c>
      <c r="J574" t="s">
        <v>2130</v>
      </c>
      <c r="K574" t="s">
        <v>2131</v>
      </c>
      <c r="L574" t="s">
        <v>712</v>
      </c>
      <c r="M574" t="s">
        <v>42</v>
      </c>
      <c r="N574">
        <v>37404</v>
      </c>
      <c r="O574" t="s">
        <v>2132</v>
      </c>
      <c r="P574">
        <v>35.039288782713001</v>
      </c>
      <c r="Q574">
        <v>-85.286898760536005</v>
      </c>
      <c r="R574">
        <v>8</v>
      </c>
      <c r="U574" t="s">
        <v>2128</v>
      </c>
      <c r="V574" t="s">
        <v>2129</v>
      </c>
      <c r="W574" t="s">
        <v>2131</v>
      </c>
      <c r="X574" t="s">
        <v>712</v>
      </c>
      <c r="Y574" t="s">
        <v>42</v>
      </c>
      <c r="Z574" t="s">
        <v>49</v>
      </c>
      <c r="AA574">
        <v>44773</v>
      </c>
      <c r="AB574" t="s">
        <v>2618</v>
      </c>
    </row>
    <row r="575" spans="1:29" x14ac:dyDescent="0.2">
      <c r="A575">
        <v>9026</v>
      </c>
      <c r="B575" t="s">
        <v>31</v>
      </c>
      <c r="C575" t="s">
        <v>382</v>
      </c>
      <c r="D575" t="s">
        <v>2632</v>
      </c>
      <c r="E575" t="s">
        <v>34</v>
      </c>
      <c r="F575" t="s">
        <v>2633</v>
      </c>
      <c r="G575" t="s">
        <v>382</v>
      </c>
      <c r="H575" t="s">
        <v>2634</v>
      </c>
      <c r="I575" t="s">
        <v>1225</v>
      </c>
      <c r="J575" t="s">
        <v>2635</v>
      </c>
      <c r="K575" t="s">
        <v>891</v>
      </c>
      <c r="L575" t="s">
        <v>127</v>
      </c>
      <c r="M575" t="s">
        <v>42</v>
      </c>
      <c r="N575">
        <v>48108</v>
      </c>
      <c r="O575" t="s">
        <v>2636</v>
      </c>
      <c r="P575">
        <v>42.232587142438099</v>
      </c>
      <c r="Q575">
        <v>-83.731221929580201</v>
      </c>
      <c r="U575" t="s">
        <v>1228</v>
      </c>
      <c r="V575" t="s">
        <v>1225</v>
      </c>
      <c r="W575" t="s">
        <v>1229</v>
      </c>
      <c r="X575" t="s">
        <v>1230</v>
      </c>
      <c r="Y575" t="s">
        <v>543</v>
      </c>
      <c r="AB575" t="s">
        <v>1225</v>
      </c>
    </row>
    <row r="576" spans="1:29" x14ac:dyDescent="0.2">
      <c r="A576">
        <v>9027</v>
      </c>
      <c r="B576" t="s">
        <v>31</v>
      </c>
      <c r="C576" t="s">
        <v>382</v>
      </c>
      <c r="D576" t="s">
        <v>2632</v>
      </c>
      <c r="E576" t="s">
        <v>34</v>
      </c>
      <c r="F576" t="s">
        <v>2637</v>
      </c>
      <c r="G576" t="s">
        <v>382</v>
      </c>
      <c r="H576" t="s">
        <v>2634</v>
      </c>
      <c r="I576" t="s">
        <v>1225</v>
      </c>
      <c r="J576" t="s">
        <v>2638</v>
      </c>
      <c r="K576" t="s">
        <v>2639</v>
      </c>
      <c r="L576" t="s">
        <v>394</v>
      </c>
      <c r="M576" t="s">
        <v>42</v>
      </c>
      <c r="N576">
        <v>90810</v>
      </c>
      <c r="P576">
        <v>33.834418695178698</v>
      </c>
      <c r="Q576">
        <v>-118.212247385711</v>
      </c>
      <c r="U576" t="s">
        <v>1228</v>
      </c>
      <c r="V576" t="s">
        <v>1225</v>
      </c>
      <c r="W576" t="s">
        <v>1229</v>
      </c>
      <c r="X576" t="s">
        <v>1230</v>
      </c>
      <c r="Y576" t="s">
        <v>543</v>
      </c>
      <c r="AB576" t="s">
        <v>1225</v>
      </c>
    </row>
    <row r="577" spans="1:29" x14ac:dyDescent="0.2">
      <c r="A577">
        <v>9028</v>
      </c>
      <c r="B577" t="s">
        <v>31</v>
      </c>
      <c r="C577" t="s">
        <v>382</v>
      </c>
      <c r="D577" t="s">
        <v>2632</v>
      </c>
      <c r="E577" t="s">
        <v>34</v>
      </c>
      <c r="F577" t="s">
        <v>2640</v>
      </c>
      <c r="G577" t="s">
        <v>382</v>
      </c>
      <c r="H577" t="s">
        <v>2641</v>
      </c>
      <c r="I577" t="s">
        <v>1225</v>
      </c>
      <c r="J577" t="s">
        <v>2642</v>
      </c>
      <c r="K577" t="s">
        <v>2643</v>
      </c>
      <c r="L577" t="s">
        <v>127</v>
      </c>
      <c r="M577" t="s">
        <v>42</v>
      </c>
      <c r="N577">
        <v>48239</v>
      </c>
      <c r="P577">
        <v>42.375342815694097</v>
      </c>
      <c r="Q577">
        <v>-83.273469016081904</v>
      </c>
      <c r="U577" t="s">
        <v>1228</v>
      </c>
      <c r="V577" t="s">
        <v>1225</v>
      </c>
      <c r="W577" t="s">
        <v>1229</v>
      </c>
      <c r="X577" t="s">
        <v>1230</v>
      </c>
      <c r="Y577" t="s">
        <v>543</v>
      </c>
      <c r="AB577" t="s">
        <v>1225</v>
      </c>
    </row>
    <row r="578" spans="1:29" x14ac:dyDescent="0.2">
      <c r="A578">
        <v>9029</v>
      </c>
      <c r="B578" t="s">
        <v>31</v>
      </c>
      <c r="C578" t="s">
        <v>382</v>
      </c>
      <c r="D578" t="s">
        <v>2644</v>
      </c>
      <c r="E578" t="s">
        <v>61</v>
      </c>
      <c r="F578" t="s">
        <v>2645</v>
      </c>
      <c r="G578" t="s">
        <v>2510</v>
      </c>
      <c r="H578" t="s">
        <v>2646</v>
      </c>
      <c r="I578" t="s">
        <v>2647</v>
      </c>
      <c r="J578" t="s">
        <v>2648</v>
      </c>
      <c r="K578" t="s">
        <v>2649</v>
      </c>
      <c r="L578" t="s">
        <v>321</v>
      </c>
      <c r="M578" t="s">
        <v>42</v>
      </c>
      <c r="N578">
        <v>14615</v>
      </c>
      <c r="O578" t="s">
        <v>2650</v>
      </c>
      <c r="P578">
        <v>43.197308376768802</v>
      </c>
      <c r="Q578">
        <v>-77.661275715137407</v>
      </c>
      <c r="U578" t="s">
        <v>2644</v>
      </c>
      <c r="V578" t="s">
        <v>2647</v>
      </c>
      <c r="W578" t="s">
        <v>2651</v>
      </c>
      <c r="X578" t="s">
        <v>2651</v>
      </c>
      <c r="Y578" t="s">
        <v>2652</v>
      </c>
      <c r="Z578" t="s">
        <v>49</v>
      </c>
      <c r="AA578">
        <v>44888</v>
      </c>
      <c r="AB578" t="s">
        <v>2653</v>
      </c>
      <c r="AC578" t="s">
        <v>2654</v>
      </c>
    </row>
    <row r="579" spans="1:29" x14ac:dyDescent="0.2">
      <c r="A579">
        <v>9030</v>
      </c>
      <c r="B579" t="s">
        <v>31</v>
      </c>
      <c r="C579" t="s">
        <v>382</v>
      </c>
      <c r="D579" t="s">
        <v>1857</v>
      </c>
      <c r="E579" t="s">
        <v>34</v>
      </c>
      <c r="F579" t="s">
        <v>2484</v>
      </c>
      <c r="G579" t="s">
        <v>2510</v>
      </c>
      <c r="H579" t="s">
        <v>2665</v>
      </c>
      <c r="I579" t="s">
        <v>747</v>
      </c>
      <c r="J579" t="s">
        <v>2666</v>
      </c>
      <c r="K579" t="s">
        <v>759</v>
      </c>
      <c r="L579" t="s">
        <v>754</v>
      </c>
      <c r="M579" t="s">
        <v>42</v>
      </c>
      <c r="N579">
        <v>64801</v>
      </c>
      <c r="O579" t="s">
        <v>764</v>
      </c>
      <c r="P579">
        <v>37.094725920602201</v>
      </c>
      <c r="Q579">
        <v>-94.528379527252596</v>
      </c>
      <c r="U579" t="s">
        <v>1858</v>
      </c>
      <c r="V579" t="s">
        <v>747</v>
      </c>
      <c r="W579" t="s">
        <v>753</v>
      </c>
      <c r="X579" t="s">
        <v>754</v>
      </c>
      <c r="Y579" t="s">
        <v>42</v>
      </c>
      <c r="Z579" t="s">
        <v>49</v>
      </c>
      <c r="AA579">
        <v>44415</v>
      </c>
      <c r="AB579" t="s">
        <v>747</v>
      </c>
      <c r="AC579" t="s">
        <v>2667</v>
      </c>
    </row>
    <row r="580" spans="1:29" x14ac:dyDescent="0.2">
      <c r="A580">
        <v>9031</v>
      </c>
      <c r="B580" t="s">
        <v>31</v>
      </c>
      <c r="C580" t="s">
        <v>382</v>
      </c>
      <c r="D580" t="s">
        <v>1857</v>
      </c>
      <c r="E580" t="s">
        <v>34</v>
      </c>
      <c r="F580" t="s">
        <v>2668</v>
      </c>
      <c r="G580" t="s">
        <v>2510</v>
      </c>
      <c r="H580" t="s">
        <v>2669</v>
      </c>
      <c r="I580" t="s">
        <v>747</v>
      </c>
      <c r="J580" t="s">
        <v>2670</v>
      </c>
      <c r="K580" t="s">
        <v>2671</v>
      </c>
      <c r="L580" t="s">
        <v>1296</v>
      </c>
      <c r="M580" t="s">
        <v>42</v>
      </c>
      <c r="N580" t="s">
        <v>2672</v>
      </c>
      <c r="O580" t="s">
        <v>2673</v>
      </c>
      <c r="P580">
        <v>41.642313134251197</v>
      </c>
      <c r="Q580">
        <v>-71.493872488801102</v>
      </c>
      <c r="U580" t="s">
        <v>1858</v>
      </c>
      <c r="V580" t="s">
        <v>747</v>
      </c>
      <c r="W580" t="s">
        <v>753</v>
      </c>
      <c r="X580" t="s">
        <v>754</v>
      </c>
      <c r="Y580" t="s">
        <v>42</v>
      </c>
      <c r="Z580" t="s">
        <v>49</v>
      </c>
      <c r="AA580">
        <v>44415</v>
      </c>
      <c r="AB580" t="s">
        <v>747</v>
      </c>
      <c r="AC580" t="s">
        <v>2667</v>
      </c>
    </row>
    <row r="581" spans="1:29" x14ac:dyDescent="0.2">
      <c r="A581">
        <v>9032</v>
      </c>
      <c r="B581" t="s">
        <v>31</v>
      </c>
      <c r="C581" t="s">
        <v>382</v>
      </c>
      <c r="D581" t="s">
        <v>2675</v>
      </c>
      <c r="E581" t="s">
        <v>61</v>
      </c>
      <c r="F581" t="s">
        <v>2676</v>
      </c>
      <c r="G581" t="s">
        <v>2475</v>
      </c>
      <c r="H581" t="s">
        <v>2677</v>
      </c>
      <c r="I581" t="s">
        <v>2678</v>
      </c>
      <c r="J581" t="s">
        <v>2679</v>
      </c>
      <c r="K581" t="s">
        <v>964</v>
      </c>
      <c r="L581" t="s">
        <v>394</v>
      </c>
      <c r="M581" t="s">
        <v>42</v>
      </c>
      <c r="N581">
        <v>94538</v>
      </c>
      <c r="O581" t="s">
        <v>2680</v>
      </c>
      <c r="P581">
        <v>37.479378018689403</v>
      </c>
      <c r="Q581">
        <v>-121.94484534474201</v>
      </c>
      <c r="U581" t="s">
        <v>2675</v>
      </c>
      <c r="V581" t="s">
        <v>2678</v>
      </c>
      <c r="W581" t="s">
        <v>964</v>
      </c>
      <c r="X581" t="s">
        <v>394</v>
      </c>
      <c r="Y581" t="s">
        <v>42</v>
      </c>
      <c r="Z581" t="s">
        <v>49</v>
      </c>
      <c r="AA581">
        <v>44890</v>
      </c>
      <c r="AB581" t="s">
        <v>2681</v>
      </c>
      <c r="AC581" t="s">
        <v>4284</v>
      </c>
    </row>
    <row r="582" spans="1:29" x14ac:dyDescent="0.2">
      <c r="A582">
        <v>9033</v>
      </c>
      <c r="B582" t="s">
        <v>31</v>
      </c>
      <c r="C582" t="s">
        <v>382</v>
      </c>
      <c r="D582" t="s">
        <v>2682</v>
      </c>
      <c r="E582" t="s">
        <v>34</v>
      </c>
      <c r="F582" t="s">
        <v>2683</v>
      </c>
      <c r="G582" t="s">
        <v>382</v>
      </c>
      <c r="H582" t="s">
        <v>2684</v>
      </c>
      <c r="I582" t="s">
        <v>2685</v>
      </c>
      <c r="J582" t="s">
        <v>2686</v>
      </c>
      <c r="K582" t="s">
        <v>2687</v>
      </c>
      <c r="L582" t="s">
        <v>394</v>
      </c>
      <c r="M582" t="s">
        <v>42</v>
      </c>
      <c r="N582">
        <v>94304</v>
      </c>
      <c r="O582" t="s">
        <v>2688</v>
      </c>
      <c r="P582">
        <v>37.397138042901197</v>
      </c>
      <c r="Q582">
        <v>-122.145676969036</v>
      </c>
      <c r="U582" t="s">
        <v>2683</v>
      </c>
      <c r="V582" t="s">
        <v>2685</v>
      </c>
      <c r="W582" t="s">
        <v>966</v>
      </c>
      <c r="X582" t="s">
        <v>394</v>
      </c>
      <c r="Y582" t="s">
        <v>42</v>
      </c>
      <c r="Z582" t="s">
        <v>49</v>
      </c>
      <c r="AA582">
        <v>44443</v>
      </c>
      <c r="AB582" t="s">
        <v>2685</v>
      </c>
      <c r="AC582" t="s">
        <v>2689</v>
      </c>
    </row>
    <row r="583" spans="1:29" x14ac:dyDescent="0.2">
      <c r="A583">
        <v>9034</v>
      </c>
      <c r="B583" t="s">
        <v>31</v>
      </c>
      <c r="C583" t="s">
        <v>382</v>
      </c>
      <c r="D583" t="s">
        <v>1266</v>
      </c>
      <c r="E583" t="s">
        <v>61</v>
      </c>
      <c r="F583" t="s">
        <v>1266</v>
      </c>
      <c r="G583" t="s">
        <v>382</v>
      </c>
      <c r="H583" t="s">
        <v>2690</v>
      </c>
      <c r="I583" t="s">
        <v>1268</v>
      </c>
      <c r="K583" t="s">
        <v>2691</v>
      </c>
      <c r="L583" t="s">
        <v>130</v>
      </c>
      <c r="M583" t="s">
        <v>66</v>
      </c>
      <c r="O583" t="s">
        <v>4291</v>
      </c>
      <c r="P583">
        <v>43.86036</v>
      </c>
      <c r="Q583">
        <v>-79.321520000000007</v>
      </c>
      <c r="U583" t="s">
        <v>1266</v>
      </c>
      <c r="V583" t="s">
        <v>1268</v>
      </c>
      <c r="W583" t="s">
        <v>404</v>
      </c>
      <c r="X583" t="s">
        <v>402</v>
      </c>
      <c r="Y583" t="s">
        <v>66</v>
      </c>
      <c r="Z583" t="s">
        <v>49</v>
      </c>
      <c r="AA583">
        <v>44890</v>
      </c>
      <c r="AB583" t="s">
        <v>2692</v>
      </c>
      <c r="AC583" t="s">
        <v>4286</v>
      </c>
    </row>
    <row r="584" spans="1:29" x14ac:dyDescent="0.2">
      <c r="A584">
        <v>9035</v>
      </c>
      <c r="B584" t="s">
        <v>31</v>
      </c>
      <c r="C584" t="s">
        <v>382</v>
      </c>
      <c r="D584" t="s">
        <v>2693</v>
      </c>
      <c r="E584" t="s">
        <v>34</v>
      </c>
      <c r="F584" t="s">
        <v>2694</v>
      </c>
      <c r="G584" t="s">
        <v>382</v>
      </c>
      <c r="H584" t="s">
        <v>2695</v>
      </c>
      <c r="I584" t="s">
        <v>788</v>
      </c>
      <c r="J584" t="s">
        <v>2696</v>
      </c>
      <c r="K584" t="s">
        <v>424</v>
      </c>
      <c r="L584" t="s">
        <v>394</v>
      </c>
      <c r="M584" t="s">
        <v>42</v>
      </c>
      <c r="N584">
        <v>92612</v>
      </c>
      <c r="O584" t="s">
        <v>791</v>
      </c>
      <c r="P584">
        <v>33.674458809100003</v>
      </c>
      <c r="Q584">
        <v>-117.861788673943</v>
      </c>
      <c r="R584">
        <v>20</v>
      </c>
      <c r="U584" t="s">
        <v>2693</v>
      </c>
      <c r="V584" t="s">
        <v>788</v>
      </c>
      <c r="W584" t="s">
        <v>664</v>
      </c>
      <c r="X584" t="s">
        <v>628</v>
      </c>
      <c r="Y584" t="s">
        <v>42</v>
      </c>
      <c r="Z584" t="s">
        <v>49</v>
      </c>
      <c r="AA584">
        <v>44773</v>
      </c>
      <c r="AB584" t="s">
        <v>2697</v>
      </c>
      <c r="AC584" t="s">
        <v>2698</v>
      </c>
    </row>
    <row r="585" spans="1:29" x14ac:dyDescent="0.2">
      <c r="A585">
        <v>9036</v>
      </c>
      <c r="B585" t="s">
        <v>59</v>
      </c>
      <c r="C585" t="s">
        <v>382</v>
      </c>
      <c r="D585" t="s">
        <v>419</v>
      </c>
      <c r="E585" t="s">
        <v>61</v>
      </c>
      <c r="F585" t="s">
        <v>419</v>
      </c>
      <c r="G585" t="s">
        <v>2510</v>
      </c>
      <c r="H585" t="s">
        <v>4292</v>
      </c>
      <c r="I585" t="s">
        <v>422</v>
      </c>
      <c r="J585" t="s">
        <v>423</v>
      </c>
      <c r="K585" t="s">
        <v>424</v>
      </c>
      <c r="L585" t="s">
        <v>394</v>
      </c>
      <c r="M585" t="s">
        <v>42</v>
      </c>
      <c r="N585">
        <v>92617</v>
      </c>
      <c r="O585" t="s">
        <v>425</v>
      </c>
      <c r="P585">
        <v>33.642878167885698</v>
      </c>
      <c r="Q585">
        <v>-117.855440272065</v>
      </c>
      <c r="R585">
        <v>71</v>
      </c>
      <c r="U585" t="s">
        <v>419</v>
      </c>
      <c r="V585" t="s">
        <v>422</v>
      </c>
      <c r="W585" t="s">
        <v>424</v>
      </c>
      <c r="X585" t="s">
        <v>394</v>
      </c>
      <c r="Y585" t="s">
        <v>42</v>
      </c>
      <c r="Z585" t="s">
        <v>49</v>
      </c>
      <c r="AA585">
        <v>44890</v>
      </c>
      <c r="AB585" t="s">
        <v>2699</v>
      </c>
      <c r="AC585" t="s">
        <v>2700</v>
      </c>
    </row>
    <row r="586" spans="1:29" x14ac:dyDescent="0.2">
      <c r="A586">
        <v>9037</v>
      </c>
      <c r="B586" t="s">
        <v>59</v>
      </c>
      <c r="C586" t="s">
        <v>382</v>
      </c>
      <c r="D586" t="s">
        <v>2708</v>
      </c>
      <c r="E586" t="s">
        <v>34</v>
      </c>
      <c r="F586" t="s">
        <v>2709</v>
      </c>
      <c r="G586" t="s">
        <v>4298</v>
      </c>
      <c r="H586" t="s">
        <v>4299</v>
      </c>
      <c r="I586" t="s">
        <v>793</v>
      </c>
      <c r="J586" t="s">
        <v>4295</v>
      </c>
      <c r="K586" t="s">
        <v>790</v>
      </c>
      <c r="L586" t="s">
        <v>628</v>
      </c>
      <c r="M586" t="s">
        <v>42</v>
      </c>
      <c r="N586">
        <v>46256</v>
      </c>
      <c r="O586" t="s">
        <v>2710</v>
      </c>
      <c r="P586">
        <v>39.915200871943</v>
      </c>
      <c r="Q586">
        <v>-86.036446244910096</v>
      </c>
      <c r="R586">
        <v>49</v>
      </c>
      <c r="U586" t="s">
        <v>2708</v>
      </c>
      <c r="V586" t="s">
        <v>793</v>
      </c>
      <c r="W586" t="s">
        <v>790</v>
      </c>
      <c r="X586" t="s">
        <v>628</v>
      </c>
      <c r="Y586" t="s">
        <v>42</v>
      </c>
      <c r="Z586" t="s">
        <v>49</v>
      </c>
      <c r="AA586">
        <v>44890</v>
      </c>
      <c r="AB586" t="s">
        <v>4300</v>
      </c>
      <c r="AC586" t="s">
        <v>4294</v>
      </c>
    </row>
    <row r="587" spans="1:29" x14ac:dyDescent="0.2">
      <c r="A587">
        <v>9038</v>
      </c>
      <c r="B587" t="s">
        <v>31</v>
      </c>
      <c r="C587" t="s">
        <v>382</v>
      </c>
      <c r="D587" t="s">
        <v>4841</v>
      </c>
      <c r="E587" t="s">
        <v>61</v>
      </c>
      <c r="F587" t="s">
        <v>4849</v>
      </c>
      <c r="G587" t="s">
        <v>2475</v>
      </c>
      <c r="H587" t="s">
        <v>4850</v>
      </c>
      <c r="I587" t="s">
        <v>4845</v>
      </c>
      <c r="J587" t="s">
        <v>4846</v>
      </c>
      <c r="K587" t="s">
        <v>3385</v>
      </c>
      <c r="L587" t="s">
        <v>1814</v>
      </c>
      <c r="M587" t="s">
        <v>42</v>
      </c>
      <c r="N587">
        <v>97355</v>
      </c>
      <c r="O587" t="s">
        <v>3386</v>
      </c>
      <c r="P587">
        <v>44.549052367809303</v>
      </c>
      <c r="Q587">
        <v>-122.91976220768601</v>
      </c>
      <c r="R587">
        <v>15</v>
      </c>
      <c r="U587" t="s">
        <v>4841</v>
      </c>
      <c r="V587" t="s">
        <v>3383</v>
      </c>
      <c r="W587" t="s">
        <v>3385</v>
      </c>
      <c r="X587" t="s">
        <v>1814</v>
      </c>
      <c r="Y587" t="s">
        <v>42</v>
      </c>
      <c r="Z587" t="s">
        <v>49</v>
      </c>
      <c r="AA587">
        <v>45095</v>
      </c>
      <c r="AB587" t="s">
        <v>3387</v>
      </c>
    </row>
    <row r="588" spans="1:29" x14ac:dyDescent="0.2">
      <c r="A588">
        <v>9039</v>
      </c>
      <c r="B588" t="s">
        <v>31</v>
      </c>
      <c r="C588" t="s">
        <v>382</v>
      </c>
      <c r="D588" t="s">
        <v>2711</v>
      </c>
      <c r="E588" t="s">
        <v>61</v>
      </c>
      <c r="F588" t="s">
        <v>2712</v>
      </c>
      <c r="G588" t="s">
        <v>2510</v>
      </c>
      <c r="H588" t="s">
        <v>2713</v>
      </c>
      <c r="I588" t="s">
        <v>2714</v>
      </c>
      <c r="J588" t="s">
        <v>2715</v>
      </c>
      <c r="K588" t="s">
        <v>2716</v>
      </c>
      <c r="L588" t="s">
        <v>241</v>
      </c>
      <c r="M588" t="s">
        <v>66</v>
      </c>
      <c r="N588" t="s">
        <v>2717</v>
      </c>
      <c r="O588" t="s">
        <v>2718</v>
      </c>
      <c r="P588">
        <v>49.214055623117602</v>
      </c>
      <c r="Q588">
        <v>-122.66600448689</v>
      </c>
      <c r="U588" t="s">
        <v>2719</v>
      </c>
      <c r="V588" t="s">
        <v>2714</v>
      </c>
      <c r="W588" t="s">
        <v>2720</v>
      </c>
      <c r="X588" t="s">
        <v>2720</v>
      </c>
      <c r="Y588" t="s">
        <v>1823</v>
      </c>
      <c r="Z588" t="s">
        <v>49</v>
      </c>
      <c r="AA588">
        <v>44435</v>
      </c>
      <c r="AB588" t="s">
        <v>2721</v>
      </c>
    </row>
    <row r="589" spans="1:29" x14ac:dyDescent="0.2">
      <c r="A589">
        <v>9040</v>
      </c>
      <c r="B589" t="s">
        <v>31</v>
      </c>
      <c r="C589" t="s">
        <v>382</v>
      </c>
      <c r="D589" t="s">
        <v>2722</v>
      </c>
      <c r="E589" t="s">
        <v>61</v>
      </c>
      <c r="F589" t="s">
        <v>2722</v>
      </c>
      <c r="G589" t="s">
        <v>2412</v>
      </c>
      <c r="H589" t="s">
        <v>2723</v>
      </c>
      <c r="I589" t="s">
        <v>2724</v>
      </c>
      <c r="J589" t="s">
        <v>2725</v>
      </c>
      <c r="K589" t="s">
        <v>2726</v>
      </c>
      <c r="L589" t="s">
        <v>732</v>
      </c>
      <c r="M589" t="s">
        <v>42</v>
      </c>
      <c r="N589">
        <v>53080</v>
      </c>
      <c r="O589" t="s">
        <v>2727</v>
      </c>
      <c r="P589">
        <v>43.390432999616898</v>
      </c>
      <c r="Q589">
        <v>-87.951106429221596</v>
      </c>
      <c r="U589" t="s">
        <v>2722</v>
      </c>
      <c r="V589" t="s">
        <v>2724</v>
      </c>
      <c r="W589" t="s">
        <v>2726</v>
      </c>
      <c r="X589" t="s">
        <v>732</v>
      </c>
      <c r="Y589" t="s">
        <v>42</v>
      </c>
      <c r="Z589" t="s">
        <v>49</v>
      </c>
      <c r="AA589">
        <v>44435</v>
      </c>
      <c r="AB589" t="s">
        <v>2728</v>
      </c>
    </row>
    <row r="590" spans="1:29" x14ac:dyDescent="0.2">
      <c r="A590">
        <v>9041</v>
      </c>
      <c r="B590" t="s">
        <v>31</v>
      </c>
      <c r="C590" t="s">
        <v>382</v>
      </c>
      <c r="D590" t="s">
        <v>2729</v>
      </c>
      <c r="E590" t="s">
        <v>61</v>
      </c>
      <c r="F590" t="s">
        <v>2730</v>
      </c>
      <c r="G590" t="s">
        <v>2510</v>
      </c>
      <c r="H590" t="s">
        <v>2731</v>
      </c>
      <c r="I590" t="s">
        <v>2732</v>
      </c>
      <c r="J590" t="s">
        <v>2733</v>
      </c>
      <c r="K590" t="s">
        <v>2734</v>
      </c>
      <c r="L590" t="s">
        <v>394</v>
      </c>
      <c r="M590" t="s">
        <v>42</v>
      </c>
      <c r="N590">
        <v>94545</v>
      </c>
      <c r="O590" t="s">
        <v>2735</v>
      </c>
      <c r="P590">
        <v>37.640880727931098</v>
      </c>
      <c r="Q590">
        <v>-122.13744191798</v>
      </c>
      <c r="R590">
        <v>67</v>
      </c>
      <c r="U590" t="s">
        <v>2736</v>
      </c>
      <c r="V590" t="s">
        <v>2732</v>
      </c>
      <c r="W590" t="s">
        <v>2737</v>
      </c>
      <c r="X590" t="s">
        <v>2738</v>
      </c>
      <c r="Y590" t="s">
        <v>191</v>
      </c>
      <c r="Z590" t="s">
        <v>49</v>
      </c>
      <c r="AA590">
        <v>44779</v>
      </c>
      <c r="AB590" t="s">
        <v>2739</v>
      </c>
    </row>
    <row r="591" spans="1:29" x14ac:dyDescent="0.2">
      <c r="A591">
        <v>9042</v>
      </c>
      <c r="B591" t="s">
        <v>31</v>
      </c>
      <c r="C591" t="s">
        <v>382</v>
      </c>
      <c r="D591" t="s">
        <v>1361</v>
      </c>
      <c r="E591" t="s">
        <v>34</v>
      </c>
      <c r="F591" t="s">
        <v>2740</v>
      </c>
      <c r="G591" t="s">
        <v>2412</v>
      </c>
      <c r="H591" t="s">
        <v>2741</v>
      </c>
      <c r="I591" t="s">
        <v>1363</v>
      </c>
      <c r="J591" t="s">
        <v>2742</v>
      </c>
      <c r="K591" t="s">
        <v>933</v>
      </c>
      <c r="L591" t="s">
        <v>130</v>
      </c>
      <c r="M591" t="s">
        <v>66</v>
      </c>
      <c r="N591" t="s">
        <v>2743</v>
      </c>
      <c r="O591" t="s">
        <v>2744</v>
      </c>
      <c r="P591">
        <v>42.303280173782198</v>
      </c>
      <c r="Q591">
        <v>-83.022206802486494</v>
      </c>
      <c r="U591" t="s">
        <v>1361</v>
      </c>
      <c r="V591" t="s">
        <v>1363</v>
      </c>
      <c r="W591" t="s">
        <v>978</v>
      </c>
      <c r="X591" t="s">
        <v>127</v>
      </c>
      <c r="Y591" t="s">
        <v>42</v>
      </c>
      <c r="Z591" t="s">
        <v>49</v>
      </c>
      <c r="AA591">
        <v>44435</v>
      </c>
      <c r="AB591" t="s">
        <v>1364</v>
      </c>
    </row>
    <row r="592" spans="1:29" x14ac:dyDescent="0.2">
      <c r="A592">
        <v>9043</v>
      </c>
      <c r="B592" t="s">
        <v>31</v>
      </c>
      <c r="C592" t="s">
        <v>382</v>
      </c>
      <c r="D592" t="s">
        <v>2745</v>
      </c>
      <c r="E592" t="s">
        <v>34</v>
      </c>
      <c r="F592" t="s">
        <v>2745</v>
      </c>
      <c r="G592" t="s">
        <v>2412</v>
      </c>
      <c r="H592" t="s">
        <v>2746</v>
      </c>
      <c r="I592" t="s">
        <v>2747</v>
      </c>
      <c r="J592" t="s">
        <v>2748</v>
      </c>
      <c r="K592" t="s">
        <v>2749</v>
      </c>
      <c r="L592" t="s">
        <v>341</v>
      </c>
      <c r="M592" t="s">
        <v>42</v>
      </c>
      <c r="N592">
        <v>44131</v>
      </c>
      <c r="O592" t="s">
        <v>2750</v>
      </c>
      <c r="P592">
        <v>41.362816580334901</v>
      </c>
      <c r="Q592">
        <v>-81.624614654749493</v>
      </c>
      <c r="U592" t="s">
        <v>4681</v>
      </c>
      <c r="V592" t="s">
        <v>4683</v>
      </c>
      <c r="W592" t="s">
        <v>4682</v>
      </c>
      <c r="Y592" t="s">
        <v>191</v>
      </c>
      <c r="Z592" t="s">
        <v>49</v>
      </c>
      <c r="AA592">
        <v>45090</v>
      </c>
      <c r="AB592" t="s">
        <v>4684</v>
      </c>
    </row>
    <row r="593" spans="1:29" x14ac:dyDescent="0.2">
      <c r="A593">
        <v>9044</v>
      </c>
      <c r="B593" t="s">
        <v>31</v>
      </c>
      <c r="C593" t="s">
        <v>382</v>
      </c>
      <c r="D593" t="s">
        <v>2751</v>
      </c>
      <c r="E593" t="s">
        <v>34</v>
      </c>
      <c r="F593" t="s">
        <v>1067</v>
      </c>
      <c r="G593" t="s">
        <v>2475</v>
      </c>
      <c r="H593" t="s">
        <v>2752</v>
      </c>
      <c r="I593" t="s">
        <v>2747</v>
      </c>
      <c r="J593" t="s">
        <v>2748</v>
      </c>
      <c r="K593" t="s">
        <v>2749</v>
      </c>
      <c r="L593" t="s">
        <v>341</v>
      </c>
      <c r="M593" t="s">
        <v>1984</v>
      </c>
      <c r="N593">
        <v>44131</v>
      </c>
      <c r="O593" t="s">
        <v>2750</v>
      </c>
      <c r="P593">
        <v>41.362788396854</v>
      </c>
      <c r="Q593">
        <v>-81.624700485464601</v>
      </c>
      <c r="U593" t="s">
        <v>4681</v>
      </c>
      <c r="W593" t="s">
        <v>4682</v>
      </c>
      <c r="Y593" t="s">
        <v>191</v>
      </c>
      <c r="Z593" t="s">
        <v>49</v>
      </c>
      <c r="AA593">
        <v>45090</v>
      </c>
      <c r="AB593" t="s">
        <v>4685</v>
      </c>
    </row>
    <row r="594" spans="1:29" x14ac:dyDescent="0.2">
      <c r="A594">
        <v>9045</v>
      </c>
      <c r="B594" t="s">
        <v>31</v>
      </c>
      <c r="C594" t="s">
        <v>382</v>
      </c>
      <c r="D594" t="s">
        <v>2751</v>
      </c>
      <c r="E594" t="s">
        <v>34</v>
      </c>
      <c r="F594" t="s">
        <v>2753</v>
      </c>
      <c r="G594" t="s">
        <v>382</v>
      </c>
      <c r="H594" t="s">
        <v>2754</v>
      </c>
      <c r="I594" t="s">
        <v>2747</v>
      </c>
      <c r="J594" t="s">
        <v>2755</v>
      </c>
      <c r="K594" t="s">
        <v>964</v>
      </c>
      <c r="L594" t="s">
        <v>394</v>
      </c>
      <c r="M594" t="s">
        <v>42</v>
      </c>
      <c r="N594">
        <v>94538</v>
      </c>
      <c r="O594" t="s">
        <v>2750</v>
      </c>
      <c r="P594">
        <v>37.4634510868947</v>
      </c>
      <c r="Q594">
        <v>-121.925105931478</v>
      </c>
      <c r="U594" t="s">
        <v>4681</v>
      </c>
      <c r="W594" t="s">
        <v>4682</v>
      </c>
      <c r="Y594" t="s">
        <v>191</v>
      </c>
      <c r="Z594" t="s">
        <v>49</v>
      </c>
      <c r="AA594">
        <v>45090</v>
      </c>
      <c r="AB594" t="s">
        <v>4685</v>
      </c>
    </row>
    <row r="595" spans="1:29" x14ac:dyDescent="0.2">
      <c r="A595">
        <v>9046</v>
      </c>
      <c r="B595" t="s">
        <v>31</v>
      </c>
      <c r="C595" t="s">
        <v>382</v>
      </c>
      <c r="D595" t="s">
        <v>2756</v>
      </c>
      <c r="E595" t="s">
        <v>61</v>
      </c>
      <c r="F595" t="s">
        <v>2756</v>
      </c>
      <c r="G595" t="s">
        <v>2510</v>
      </c>
      <c r="H595" t="s">
        <v>2757</v>
      </c>
      <c r="I595" t="s">
        <v>2758</v>
      </c>
      <c r="J595" t="s">
        <v>2759</v>
      </c>
      <c r="K595" t="s">
        <v>2649</v>
      </c>
      <c r="L595" t="s">
        <v>321</v>
      </c>
      <c r="M595" t="s">
        <v>2760</v>
      </c>
      <c r="N595">
        <v>14615</v>
      </c>
      <c r="O595" t="s">
        <v>117</v>
      </c>
      <c r="P595">
        <v>43.201962306288699</v>
      </c>
      <c r="Q595">
        <v>-77.629025076192093</v>
      </c>
      <c r="U595" t="s">
        <v>2761</v>
      </c>
      <c r="V595" t="s">
        <v>2758</v>
      </c>
      <c r="W595" t="s">
        <v>2649</v>
      </c>
      <c r="X595" t="s">
        <v>321</v>
      </c>
      <c r="Y595" t="s">
        <v>42</v>
      </c>
      <c r="Z595" t="s">
        <v>49</v>
      </c>
      <c r="AA595">
        <v>44434</v>
      </c>
      <c r="AB595" t="s">
        <v>2762</v>
      </c>
    </row>
    <row r="596" spans="1:29" x14ac:dyDescent="0.2">
      <c r="A596">
        <v>9047</v>
      </c>
      <c r="B596" t="s">
        <v>31</v>
      </c>
      <c r="C596" t="s">
        <v>382</v>
      </c>
      <c r="D596" t="s">
        <v>2763</v>
      </c>
      <c r="E596" t="s">
        <v>61</v>
      </c>
      <c r="F596" t="s">
        <v>2764</v>
      </c>
      <c r="G596" t="s">
        <v>2510</v>
      </c>
      <c r="H596" t="s">
        <v>2765</v>
      </c>
      <c r="I596" t="s">
        <v>442</v>
      </c>
      <c r="J596" t="s">
        <v>2766</v>
      </c>
      <c r="K596" t="s">
        <v>2767</v>
      </c>
      <c r="L596" t="s">
        <v>445</v>
      </c>
      <c r="M596" t="s">
        <v>42</v>
      </c>
      <c r="N596">
        <v>98837</v>
      </c>
      <c r="O596" t="s">
        <v>446</v>
      </c>
      <c r="P596">
        <v>47.135893560241797</v>
      </c>
      <c r="Q596">
        <v>-119.199546358134</v>
      </c>
      <c r="R596" t="s">
        <v>2768</v>
      </c>
      <c r="U596" t="s">
        <v>447</v>
      </c>
      <c r="V596" t="s">
        <v>442</v>
      </c>
      <c r="W596" t="s">
        <v>444</v>
      </c>
      <c r="X596" t="s">
        <v>445</v>
      </c>
      <c r="Y596" t="s">
        <v>42</v>
      </c>
      <c r="Z596" t="s">
        <v>49</v>
      </c>
      <c r="AA596">
        <v>44435</v>
      </c>
      <c r="AB596" t="s">
        <v>2769</v>
      </c>
      <c r="AC596" t="s">
        <v>2770</v>
      </c>
    </row>
    <row r="597" spans="1:29" x14ac:dyDescent="0.2">
      <c r="A597">
        <v>9048</v>
      </c>
      <c r="B597" t="s">
        <v>31</v>
      </c>
      <c r="C597" t="s">
        <v>382</v>
      </c>
      <c r="D597" t="s">
        <v>2763</v>
      </c>
      <c r="E597" t="s">
        <v>61</v>
      </c>
      <c r="F597" t="s">
        <v>2771</v>
      </c>
      <c r="G597" t="s">
        <v>382</v>
      </c>
      <c r="H597" t="s">
        <v>2772</v>
      </c>
      <c r="I597" t="s">
        <v>442</v>
      </c>
      <c r="J597" t="s">
        <v>2773</v>
      </c>
      <c r="K597" t="s">
        <v>444</v>
      </c>
      <c r="L597" t="s">
        <v>445</v>
      </c>
      <c r="M597" t="s">
        <v>42</v>
      </c>
      <c r="N597">
        <v>98072</v>
      </c>
      <c r="O597" t="s">
        <v>446</v>
      </c>
      <c r="P597">
        <v>47.782048681228098</v>
      </c>
      <c r="Q597">
        <v>-122.15435580228799</v>
      </c>
      <c r="R597">
        <v>50</v>
      </c>
      <c r="U597" t="s">
        <v>447</v>
      </c>
      <c r="V597" t="s">
        <v>442</v>
      </c>
      <c r="W597" t="s">
        <v>444</v>
      </c>
      <c r="X597" t="s">
        <v>445</v>
      </c>
      <c r="Y597" t="s">
        <v>42</v>
      </c>
      <c r="Z597" t="s">
        <v>49</v>
      </c>
      <c r="AA597">
        <v>44435</v>
      </c>
      <c r="AB597" t="s">
        <v>2774</v>
      </c>
    </row>
    <row r="598" spans="1:29" x14ac:dyDescent="0.2">
      <c r="A598">
        <v>9049</v>
      </c>
      <c r="B598" t="s">
        <v>31</v>
      </c>
      <c r="C598" t="s">
        <v>382</v>
      </c>
      <c r="D598" t="s">
        <v>2775</v>
      </c>
      <c r="E598" t="s">
        <v>61</v>
      </c>
      <c r="F598" t="s">
        <v>2776</v>
      </c>
      <c r="G598" t="s">
        <v>2412</v>
      </c>
      <c r="H598" t="s">
        <v>2777</v>
      </c>
      <c r="I598" t="s">
        <v>2778</v>
      </c>
      <c r="J598" t="s">
        <v>2779</v>
      </c>
      <c r="K598" t="s">
        <v>1459</v>
      </c>
      <c r="L598" t="s">
        <v>286</v>
      </c>
      <c r="M598" t="s">
        <v>42</v>
      </c>
      <c r="N598">
        <v>80503</v>
      </c>
      <c r="O598" t="s">
        <v>2780</v>
      </c>
      <c r="P598">
        <v>39.780937035996097</v>
      </c>
      <c r="Q598">
        <v>-105.166260060363</v>
      </c>
      <c r="U598" t="s">
        <v>2781</v>
      </c>
      <c r="V598" t="s">
        <v>2778</v>
      </c>
      <c r="W598" t="s">
        <v>1459</v>
      </c>
      <c r="X598" t="s">
        <v>286</v>
      </c>
      <c r="Y598" t="s">
        <v>42</v>
      </c>
      <c r="Z598" t="s">
        <v>49</v>
      </c>
      <c r="AA598">
        <v>44425</v>
      </c>
      <c r="AB598" t="s">
        <v>2782</v>
      </c>
      <c r="AC598" t="s">
        <v>2783</v>
      </c>
    </row>
    <row r="599" spans="1:29" x14ac:dyDescent="0.2">
      <c r="A599">
        <v>9050</v>
      </c>
      <c r="B599" t="s">
        <v>31</v>
      </c>
      <c r="C599" t="s">
        <v>382</v>
      </c>
      <c r="D599" t="s">
        <v>2784</v>
      </c>
      <c r="E599" t="s">
        <v>61</v>
      </c>
      <c r="F599" t="s">
        <v>2785</v>
      </c>
      <c r="G599" t="s">
        <v>2475</v>
      </c>
      <c r="H599" t="s">
        <v>2786</v>
      </c>
      <c r="I599" t="s">
        <v>2787</v>
      </c>
      <c r="J599" t="s">
        <v>2788</v>
      </c>
      <c r="K599" t="s">
        <v>914</v>
      </c>
      <c r="L599" t="s">
        <v>394</v>
      </c>
      <c r="M599" t="s">
        <v>42</v>
      </c>
      <c r="N599">
        <v>95120</v>
      </c>
      <c r="O599" t="s">
        <v>2789</v>
      </c>
      <c r="P599">
        <v>37.2105942896738</v>
      </c>
      <c r="Q599">
        <v>-121.80717090120601</v>
      </c>
      <c r="U599" t="s">
        <v>2784</v>
      </c>
      <c r="V599" t="s">
        <v>2787</v>
      </c>
      <c r="W599" t="s">
        <v>2790</v>
      </c>
      <c r="X599" t="s">
        <v>321</v>
      </c>
      <c r="Y599" t="s">
        <v>42</v>
      </c>
      <c r="AB599" t="s">
        <v>2787</v>
      </c>
    </row>
    <row r="600" spans="1:29" x14ac:dyDescent="0.2">
      <c r="A600">
        <v>9051</v>
      </c>
      <c r="B600" t="s">
        <v>31</v>
      </c>
      <c r="C600" t="s">
        <v>382</v>
      </c>
      <c r="D600" t="s">
        <v>2795</v>
      </c>
      <c r="E600" t="s">
        <v>61</v>
      </c>
      <c r="F600" t="s">
        <v>2795</v>
      </c>
      <c r="G600" t="s">
        <v>2510</v>
      </c>
      <c r="H600" t="s">
        <v>2796</v>
      </c>
      <c r="I600" t="s">
        <v>2797</v>
      </c>
      <c r="J600" t="s">
        <v>2798</v>
      </c>
      <c r="K600" t="s">
        <v>1044</v>
      </c>
      <c r="L600" t="s">
        <v>286</v>
      </c>
      <c r="M600" t="s">
        <v>42</v>
      </c>
      <c r="N600">
        <v>80127</v>
      </c>
      <c r="O600" t="s">
        <v>2799</v>
      </c>
      <c r="P600">
        <v>39.5692339168925</v>
      </c>
      <c r="Q600">
        <v>-105.12648145852</v>
      </c>
      <c r="U600" t="s">
        <v>2795</v>
      </c>
      <c r="V600" t="s">
        <v>2797</v>
      </c>
      <c r="W600" t="s">
        <v>1044</v>
      </c>
      <c r="X600" t="s">
        <v>286</v>
      </c>
      <c r="Y600" t="s">
        <v>42</v>
      </c>
      <c r="Z600" t="s">
        <v>49</v>
      </c>
      <c r="AA600">
        <v>44434</v>
      </c>
      <c r="AB600" t="s">
        <v>2800</v>
      </c>
      <c r="AC600" t="s">
        <v>2801</v>
      </c>
    </row>
    <row r="601" spans="1:29" x14ac:dyDescent="0.2">
      <c r="A601">
        <v>9052</v>
      </c>
      <c r="B601" t="s">
        <v>59</v>
      </c>
      <c r="C601" t="s">
        <v>382</v>
      </c>
      <c r="D601" t="s">
        <v>4530</v>
      </c>
      <c r="E601" t="s">
        <v>34</v>
      </c>
      <c r="F601" t="s">
        <v>4531</v>
      </c>
      <c r="G601" t="s">
        <v>4532</v>
      </c>
      <c r="H601" t="s">
        <v>4533</v>
      </c>
      <c r="I601" t="s">
        <v>2808</v>
      </c>
      <c r="J601" t="s">
        <v>4534</v>
      </c>
      <c r="K601" t="s">
        <v>2805</v>
      </c>
      <c r="L601" t="s">
        <v>604</v>
      </c>
      <c r="M601" t="s">
        <v>4514</v>
      </c>
      <c r="N601" t="s">
        <v>4535</v>
      </c>
      <c r="O601" t="s">
        <v>2806</v>
      </c>
      <c r="P601">
        <v>45.067138911804797</v>
      </c>
      <c r="Q601">
        <v>-93.233446100719206</v>
      </c>
      <c r="R601">
        <v>3</v>
      </c>
      <c r="U601" t="s">
        <v>4530</v>
      </c>
      <c r="V601" t="s">
        <v>2808</v>
      </c>
      <c r="W601" t="s">
        <v>2805</v>
      </c>
      <c r="X601" t="s">
        <v>604</v>
      </c>
      <c r="Y601" t="s">
        <v>42</v>
      </c>
      <c r="Z601" t="s">
        <v>49</v>
      </c>
      <c r="AA601">
        <v>45087</v>
      </c>
      <c r="AB601" t="s">
        <v>4536</v>
      </c>
    </row>
    <row r="602" spans="1:29" x14ac:dyDescent="0.2">
      <c r="A602">
        <v>9053</v>
      </c>
      <c r="B602" t="s">
        <v>31</v>
      </c>
      <c r="C602" t="s">
        <v>382</v>
      </c>
      <c r="D602" t="s">
        <v>2810</v>
      </c>
      <c r="E602" t="s">
        <v>61</v>
      </c>
      <c r="F602" t="s">
        <v>2811</v>
      </c>
      <c r="G602" t="s">
        <v>2510</v>
      </c>
      <c r="H602" t="s">
        <v>2812</v>
      </c>
      <c r="I602" t="s">
        <v>2813</v>
      </c>
      <c r="J602" t="s">
        <v>2814</v>
      </c>
      <c r="K602" t="s">
        <v>2815</v>
      </c>
      <c r="L602" t="s">
        <v>394</v>
      </c>
      <c r="M602" t="s">
        <v>42</v>
      </c>
      <c r="N602">
        <v>91109</v>
      </c>
      <c r="O602" t="s">
        <v>2816</v>
      </c>
      <c r="P602">
        <v>34.199395906872802</v>
      </c>
      <c r="Q602">
        <v>-118.17501864707199</v>
      </c>
      <c r="U602" t="s">
        <v>2817</v>
      </c>
      <c r="V602" t="s">
        <v>2818</v>
      </c>
      <c r="W602" t="s">
        <v>2100</v>
      </c>
      <c r="X602" t="s">
        <v>2100</v>
      </c>
      <c r="Y602" t="s">
        <v>42</v>
      </c>
      <c r="AB602" t="s">
        <v>2818</v>
      </c>
    </row>
    <row r="603" spans="1:29" x14ac:dyDescent="0.2">
      <c r="A603">
        <v>9054</v>
      </c>
      <c r="B603" t="s">
        <v>31</v>
      </c>
      <c r="C603" t="s">
        <v>382</v>
      </c>
      <c r="D603" t="s">
        <v>2819</v>
      </c>
      <c r="E603" t="s">
        <v>61</v>
      </c>
      <c r="F603" t="s">
        <v>2820</v>
      </c>
      <c r="G603" t="s">
        <v>649</v>
      </c>
      <c r="H603" t="s">
        <v>2821</v>
      </c>
      <c r="I603" t="s">
        <v>2822</v>
      </c>
      <c r="J603" t="s">
        <v>2823</v>
      </c>
      <c r="K603" t="s">
        <v>2649</v>
      </c>
      <c r="L603" t="s">
        <v>321</v>
      </c>
      <c r="M603" t="s">
        <v>42</v>
      </c>
      <c r="N603">
        <v>14652</v>
      </c>
      <c r="O603" t="s">
        <v>2824</v>
      </c>
      <c r="P603">
        <v>43.197004563942897</v>
      </c>
      <c r="Q603">
        <v>-77.630176554574206</v>
      </c>
      <c r="U603" t="s">
        <v>2819</v>
      </c>
      <c r="V603" t="s">
        <v>2825</v>
      </c>
      <c r="W603" t="s">
        <v>2649</v>
      </c>
      <c r="X603" t="s">
        <v>321</v>
      </c>
      <c r="Y603" t="s">
        <v>42</v>
      </c>
      <c r="Z603" t="s">
        <v>49</v>
      </c>
      <c r="AA603">
        <v>44416</v>
      </c>
      <c r="AB603" t="s">
        <v>2826</v>
      </c>
    </row>
    <row r="604" spans="1:29" x14ac:dyDescent="0.2">
      <c r="A604">
        <v>9055</v>
      </c>
      <c r="B604" t="s">
        <v>31</v>
      </c>
      <c r="C604" t="s">
        <v>382</v>
      </c>
      <c r="D604" t="s">
        <v>2827</v>
      </c>
      <c r="E604" t="s">
        <v>34</v>
      </c>
      <c r="F604" t="s">
        <v>2828</v>
      </c>
      <c r="G604" t="s">
        <v>2475</v>
      </c>
      <c r="H604" t="s">
        <v>2829</v>
      </c>
      <c r="I604" t="s">
        <v>2267</v>
      </c>
      <c r="J604" t="s">
        <v>2830</v>
      </c>
      <c r="K604" t="s">
        <v>2486</v>
      </c>
      <c r="L604" t="s">
        <v>334</v>
      </c>
      <c r="M604" t="s">
        <v>42</v>
      </c>
      <c r="N604" t="s">
        <v>2831</v>
      </c>
      <c r="O604" t="s">
        <v>2832</v>
      </c>
      <c r="P604">
        <v>42.406539942543802</v>
      </c>
      <c r="Q604">
        <v>-71.272539773647097</v>
      </c>
      <c r="U604" t="s">
        <v>2265</v>
      </c>
      <c r="V604" t="s">
        <v>2267</v>
      </c>
      <c r="W604" t="s">
        <v>2486</v>
      </c>
      <c r="X604" t="s">
        <v>334</v>
      </c>
      <c r="Y604" t="s">
        <v>42</v>
      </c>
      <c r="Z604" t="s">
        <v>49</v>
      </c>
      <c r="AA604">
        <v>44435</v>
      </c>
      <c r="AB604" t="s">
        <v>2833</v>
      </c>
      <c r="AC604" t="s">
        <v>2834</v>
      </c>
    </row>
    <row r="605" spans="1:29" x14ac:dyDescent="0.2">
      <c r="A605">
        <v>9056</v>
      </c>
      <c r="B605" t="s">
        <v>31</v>
      </c>
      <c r="C605" t="s">
        <v>382</v>
      </c>
      <c r="D605" t="s">
        <v>2827</v>
      </c>
      <c r="E605" t="s">
        <v>34</v>
      </c>
      <c r="F605" t="s">
        <v>4454</v>
      </c>
      <c r="G605" t="s">
        <v>2475</v>
      </c>
      <c r="H605" t="s">
        <v>2829</v>
      </c>
      <c r="I605" t="s">
        <v>2267</v>
      </c>
      <c r="J605" t="s">
        <v>2835</v>
      </c>
      <c r="K605" t="s">
        <v>2836</v>
      </c>
      <c r="L605" t="s">
        <v>2270</v>
      </c>
      <c r="M605" t="s">
        <v>42</v>
      </c>
      <c r="N605">
        <v>70776</v>
      </c>
      <c r="O605" t="s">
        <v>2832</v>
      </c>
      <c r="P605">
        <v>30.235844451886202</v>
      </c>
      <c r="Q605">
        <v>-91.099597389348105</v>
      </c>
      <c r="U605" t="s">
        <v>2265</v>
      </c>
      <c r="V605" t="s">
        <v>2267</v>
      </c>
      <c r="W605" t="s">
        <v>2486</v>
      </c>
      <c r="X605" t="s">
        <v>334</v>
      </c>
      <c r="Y605" t="s">
        <v>42</v>
      </c>
      <c r="Z605" t="s">
        <v>49</v>
      </c>
      <c r="AA605">
        <v>44435</v>
      </c>
      <c r="AB605" t="s">
        <v>2833</v>
      </c>
      <c r="AC605" t="s">
        <v>2837</v>
      </c>
    </row>
    <row r="606" spans="1:29" x14ac:dyDescent="0.2">
      <c r="A606">
        <v>9057</v>
      </c>
      <c r="B606" t="s">
        <v>31</v>
      </c>
      <c r="C606" t="s">
        <v>382</v>
      </c>
      <c r="D606" t="s">
        <v>2838</v>
      </c>
      <c r="E606" t="s">
        <v>34</v>
      </c>
      <c r="F606" t="s">
        <v>2839</v>
      </c>
      <c r="G606" t="s">
        <v>649</v>
      </c>
      <c r="H606" t="s">
        <v>2840</v>
      </c>
      <c r="I606" t="s">
        <v>866</v>
      </c>
      <c r="J606" t="s">
        <v>2841</v>
      </c>
      <c r="K606" t="s">
        <v>1451</v>
      </c>
      <c r="L606" t="s">
        <v>127</v>
      </c>
      <c r="M606" t="s">
        <v>42</v>
      </c>
      <c r="N606">
        <v>48083</v>
      </c>
      <c r="O606" t="s">
        <v>2842</v>
      </c>
      <c r="P606">
        <v>42.544073742966802</v>
      </c>
      <c r="Q606">
        <v>-83.1109337025825</v>
      </c>
      <c r="U606" t="s">
        <v>2843</v>
      </c>
      <c r="V606" t="s">
        <v>858</v>
      </c>
      <c r="W606" t="s">
        <v>706</v>
      </c>
      <c r="X606" t="s">
        <v>831</v>
      </c>
      <c r="Y606" t="s">
        <v>2844</v>
      </c>
      <c r="Z606" t="s">
        <v>49</v>
      </c>
      <c r="AA606">
        <v>44414</v>
      </c>
      <c r="AB606" t="s">
        <v>2845</v>
      </c>
      <c r="AC606" t="s">
        <v>2846</v>
      </c>
    </row>
    <row r="607" spans="1:29" x14ac:dyDescent="0.2">
      <c r="A607">
        <v>9058</v>
      </c>
      <c r="B607" t="s">
        <v>31</v>
      </c>
      <c r="C607" t="s">
        <v>382</v>
      </c>
      <c r="D607" t="s">
        <v>2869</v>
      </c>
      <c r="E607" t="s">
        <v>61</v>
      </c>
      <c r="F607" t="s">
        <v>2869</v>
      </c>
      <c r="G607" t="s">
        <v>2412</v>
      </c>
      <c r="H607" t="s">
        <v>2870</v>
      </c>
      <c r="I607" t="s">
        <v>2305</v>
      </c>
      <c r="J607" t="s">
        <v>2871</v>
      </c>
      <c r="K607" t="s">
        <v>2307</v>
      </c>
      <c r="L607" t="s">
        <v>496</v>
      </c>
      <c r="M607" t="s">
        <v>42</v>
      </c>
      <c r="N607">
        <v>19438</v>
      </c>
      <c r="O607" t="s">
        <v>2308</v>
      </c>
      <c r="P607">
        <v>40.2676691870779</v>
      </c>
      <c r="Q607">
        <v>-75.364094916046696</v>
      </c>
      <c r="R607">
        <v>25</v>
      </c>
      <c r="U607" t="s">
        <v>2869</v>
      </c>
      <c r="V607" t="s">
        <v>2305</v>
      </c>
      <c r="W607" t="s">
        <v>2307</v>
      </c>
      <c r="X607" t="s">
        <v>496</v>
      </c>
      <c r="Y607" t="s">
        <v>42</v>
      </c>
      <c r="Z607" t="s">
        <v>49</v>
      </c>
      <c r="AA607">
        <v>44437</v>
      </c>
      <c r="AB607" t="s">
        <v>2872</v>
      </c>
      <c r="AC607" t="s">
        <v>2310</v>
      </c>
    </row>
    <row r="608" spans="1:29" x14ac:dyDescent="0.2">
      <c r="A608">
        <v>9059</v>
      </c>
      <c r="B608" t="s">
        <v>31</v>
      </c>
      <c r="C608" t="s">
        <v>382</v>
      </c>
      <c r="D608" t="s">
        <v>2873</v>
      </c>
      <c r="E608" t="s">
        <v>34</v>
      </c>
      <c r="F608" t="s">
        <v>2874</v>
      </c>
      <c r="G608" t="s">
        <v>2412</v>
      </c>
      <c r="H608" t="s">
        <v>2875</v>
      </c>
      <c r="I608" t="s">
        <v>2876</v>
      </c>
      <c r="J608" t="s">
        <v>2877</v>
      </c>
      <c r="K608" t="s">
        <v>2878</v>
      </c>
      <c r="L608" t="s">
        <v>1498</v>
      </c>
      <c r="M608" t="s">
        <v>42</v>
      </c>
      <c r="N608">
        <v>21666</v>
      </c>
      <c r="O608" t="s">
        <v>2879</v>
      </c>
      <c r="P608">
        <v>38.987132740466002</v>
      </c>
      <c r="Q608">
        <v>-76.319771046552404</v>
      </c>
      <c r="U608" t="s">
        <v>2873</v>
      </c>
      <c r="V608" t="s">
        <v>2876</v>
      </c>
      <c r="W608" t="s">
        <v>2878</v>
      </c>
      <c r="X608" t="s">
        <v>1498</v>
      </c>
      <c r="Y608" t="s">
        <v>42</v>
      </c>
      <c r="Z608" t="s">
        <v>49</v>
      </c>
      <c r="AA608">
        <v>44437</v>
      </c>
      <c r="AB608" t="s">
        <v>2880</v>
      </c>
    </row>
    <row r="609" spans="1:29" x14ac:dyDescent="0.2">
      <c r="A609">
        <v>9060</v>
      </c>
      <c r="B609" t="s">
        <v>31</v>
      </c>
      <c r="C609" t="s">
        <v>294</v>
      </c>
      <c r="D609" t="s">
        <v>2881</v>
      </c>
      <c r="E609" t="s">
        <v>61</v>
      </c>
      <c r="F609" t="s">
        <v>2882</v>
      </c>
      <c r="G609" t="s">
        <v>327</v>
      </c>
      <c r="H609" t="s">
        <v>4367</v>
      </c>
      <c r="I609" t="s">
        <v>2883</v>
      </c>
      <c r="J609" t="s">
        <v>2884</v>
      </c>
      <c r="K609" t="s">
        <v>2885</v>
      </c>
      <c r="L609" t="s">
        <v>241</v>
      </c>
      <c r="M609" t="s">
        <v>66</v>
      </c>
      <c r="N609" t="s">
        <v>2886</v>
      </c>
      <c r="O609" t="s">
        <v>2887</v>
      </c>
      <c r="P609">
        <v>49.251543007571698</v>
      </c>
      <c r="Q609">
        <v>-122.91391730223199</v>
      </c>
      <c r="R609">
        <v>45</v>
      </c>
      <c r="U609" t="s">
        <v>2888</v>
      </c>
      <c r="V609" t="s">
        <v>2883</v>
      </c>
      <c r="W609" t="s">
        <v>2885</v>
      </c>
      <c r="X609" t="s">
        <v>241</v>
      </c>
      <c r="Y609" t="s">
        <v>66</v>
      </c>
      <c r="Z609" t="s">
        <v>49</v>
      </c>
      <c r="AA609">
        <v>45094</v>
      </c>
      <c r="AB609" t="s">
        <v>2889</v>
      </c>
      <c r="AC609" t="s">
        <v>4368</v>
      </c>
    </row>
    <row r="610" spans="1:29" x14ac:dyDescent="0.2">
      <c r="A610">
        <v>9061</v>
      </c>
      <c r="B610" t="s">
        <v>59</v>
      </c>
      <c r="C610" t="s">
        <v>382</v>
      </c>
      <c r="D610" t="s">
        <v>2890</v>
      </c>
      <c r="E610" t="s">
        <v>61</v>
      </c>
      <c r="F610" t="s">
        <v>2894</v>
      </c>
      <c r="G610" t="s">
        <v>2412</v>
      </c>
      <c r="H610" t="s">
        <v>2895</v>
      </c>
      <c r="I610" t="s">
        <v>2891</v>
      </c>
      <c r="J610" t="s">
        <v>2896</v>
      </c>
      <c r="K610" t="s">
        <v>314</v>
      </c>
      <c r="L610" t="s">
        <v>315</v>
      </c>
      <c r="M610" t="s">
        <v>42</v>
      </c>
      <c r="N610">
        <v>60642</v>
      </c>
      <c r="O610" t="s">
        <v>2893</v>
      </c>
      <c r="P610">
        <v>41.889312148552101</v>
      </c>
      <c r="Q610">
        <v>-87.6629349157771</v>
      </c>
      <c r="R610">
        <v>33</v>
      </c>
      <c r="U610" t="s">
        <v>2890</v>
      </c>
      <c r="V610" t="s">
        <v>2891</v>
      </c>
      <c r="W610" t="s">
        <v>314</v>
      </c>
      <c r="X610" t="s">
        <v>315</v>
      </c>
      <c r="Y610" t="s">
        <v>42</v>
      </c>
      <c r="Z610" t="s">
        <v>49</v>
      </c>
      <c r="AA610">
        <v>45092</v>
      </c>
      <c r="AB610" t="s">
        <v>2897</v>
      </c>
    </row>
    <row r="611" spans="1:29" x14ac:dyDescent="0.2">
      <c r="A611">
        <v>9062</v>
      </c>
      <c r="B611" t="s">
        <v>31</v>
      </c>
      <c r="C611" t="s">
        <v>382</v>
      </c>
      <c r="D611" t="s">
        <v>1531</v>
      </c>
      <c r="E611" t="s">
        <v>61</v>
      </c>
      <c r="F611" t="s">
        <v>1531</v>
      </c>
      <c r="G611" t="s">
        <v>2475</v>
      </c>
      <c r="H611" t="s">
        <v>2621</v>
      </c>
      <c r="I611" t="s">
        <v>1532</v>
      </c>
      <c r="J611" t="s">
        <v>2898</v>
      </c>
      <c r="K611" t="s">
        <v>1534</v>
      </c>
      <c r="L611" t="s">
        <v>334</v>
      </c>
      <c r="M611" t="s">
        <v>42</v>
      </c>
      <c r="N611" t="s">
        <v>1535</v>
      </c>
      <c r="O611" t="s">
        <v>1536</v>
      </c>
      <c r="P611">
        <v>42.344634023331601</v>
      </c>
      <c r="Q611">
        <v>-71.031059201739296</v>
      </c>
      <c r="R611">
        <v>74</v>
      </c>
      <c r="U611" t="s">
        <v>1531</v>
      </c>
      <c r="V611" t="s">
        <v>1532</v>
      </c>
      <c r="W611" t="s">
        <v>1534</v>
      </c>
      <c r="X611" t="s">
        <v>334</v>
      </c>
      <c r="Y611" t="s">
        <v>42</v>
      </c>
      <c r="Z611" t="s">
        <v>49</v>
      </c>
      <c r="AA611">
        <v>44779</v>
      </c>
      <c r="AB611" t="s">
        <v>2899</v>
      </c>
    </row>
    <row r="612" spans="1:29" x14ac:dyDescent="0.2">
      <c r="A612">
        <v>9063</v>
      </c>
      <c r="B612" t="s">
        <v>31</v>
      </c>
      <c r="C612" t="s">
        <v>382</v>
      </c>
      <c r="D612" t="s">
        <v>893</v>
      </c>
      <c r="E612" t="s">
        <v>34</v>
      </c>
      <c r="F612" t="s">
        <v>2901</v>
      </c>
      <c r="G612" t="s">
        <v>2510</v>
      </c>
      <c r="H612" t="s">
        <v>2902</v>
      </c>
      <c r="I612" t="s">
        <v>889</v>
      </c>
      <c r="J612" t="s">
        <v>890</v>
      </c>
      <c r="K612" t="s">
        <v>891</v>
      </c>
      <c r="L612" t="s">
        <v>127</v>
      </c>
      <c r="M612" t="s">
        <v>42</v>
      </c>
      <c r="N612">
        <v>48108</v>
      </c>
      <c r="O612" t="s">
        <v>892</v>
      </c>
      <c r="P612">
        <v>42.288748284035002</v>
      </c>
      <c r="Q612">
        <v>-83.847235562115102</v>
      </c>
      <c r="U612" t="s">
        <v>893</v>
      </c>
      <c r="V612" t="s">
        <v>889</v>
      </c>
      <c r="W612" t="s">
        <v>894</v>
      </c>
      <c r="X612" t="s">
        <v>315</v>
      </c>
      <c r="Y612" t="s">
        <v>42</v>
      </c>
      <c r="Z612" t="s">
        <v>49</v>
      </c>
      <c r="AA612">
        <v>44416</v>
      </c>
      <c r="AB612" t="s">
        <v>2903</v>
      </c>
    </row>
    <row r="613" spans="1:29" x14ac:dyDescent="0.2">
      <c r="A613">
        <v>9064</v>
      </c>
      <c r="B613" t="s">
        <v>31</v>
      </c>
      <c r="C613" t="s">
        <v>382</v>
      </c>
      <c r="D613" t="s">
        <v>2325</v>
      </c>
      <c r="E613" t="s">
        <v>61</v>
      </c>
      <c r="F613" t="s">
        <v>2904</v>
      </c>
      <c r="G613" t="s">
        <v>2475</v>
      </c>
      <c r="H613" t="s">
        <v>2621</v>
      </c>
      <c r="I613" t="s">
        <v>2327</v>
      </c>
      <c r="J613" t="s">
        <v>2905</v>
      </c>
      <c r="K613" t="s">
        <v>2329</v>
      </c>
      <c r="L613" t="s">
        <v>345</v>
      </c>
      <c r="M613" t="s">
        <v>42</v>
      </c>
      <c r="N613" t="s">
        <v>2330</v>
      </c>
      <c r="O613" t="s">
        <v>2331</v>
      </c>
      <c r="P613">
        <v>40.542884562996399</v>
      </c>
      <c r="Q613">
        <v>-74.551605516154694</v>
      </c>
      <c r="R613">
        <v>20</v>
      </c>
      <c r="U613" t="s">
        <v>2325</v>
      </c>
      <c r="V613" t="s">
        <v>2327</v>
      </c>
      <c r="W613" t="s">
        <v>2329</v>
      </c>
      <c r="X613" t="s">
        <v>345</v>
      </c>
      <c r="Y613" t="s">
        <v>42</v>
      </c>
      <c r="Z613" t="s">
        <v>49</v>
      </c>
      <c r="AA613">
        <v>44430</v>
      </c>
      <c r="AB613" t="s">
        <v>2332</v>
      </c>
    </row>
    <row r="614" spans="1:29" x14ac:dyDescent="0.2">
      <c r="A614">
        <v>9065</v>
      </c>
      <c r="B614" t="s">
        <v>31</v>
      </c>
      <c r="C614" t="s">
        <v>382</v>
      </c>
      <c r="D614" t="s">
        <v>4780</v>
      </c>
      <c r="E614" t="s">
        <v>34</v>
      </c>
      <c r="F614" t="s">
        <v>4781</v>
      </c>
      <c r="G614" t="s">
        <v>4782</v>
      </c>
      <c r="H614" t="s">
        <v>4784</v>
      </c>
      <c r="I614" t="s">
        <v>4783</v>
      </c>
      <c r="J614" t="s">
        <v>4785</v>
      </c>
      <c r="K614" t="s">
        <v>3155</v>
      </c>
      <c r="L614" t="s">
        <v>334</v>
      </c>
      <c r="M614" t="s">
        <v>42</v>
      </c>
      <c r="N614" t="s">
        <v>3156</v>
      </c>
      <c r="P614">
        <v>42.487822581252203</v>
      </c>
      <c r="Q614">
        <v>-71.221144104899693</v>
      </c>
      <c r="R614">
        <v>42</v>
      </c>
      <c r="U614" t="s">
        <v>4517</v>
      </c>
      <c r="V614" t="s">
        <v>4520</v>
      </c>
      <c r="W614" t="s">
        <v>4518</v>
      </c>
      <c r="X614" t="s">
        <v>1167</v>
      </c>
      <c r="Y614" t="s">
        <v>543</v>
      </c>
      <c r="Z614" t="s">
        <v>49</v>
      </c>
      <c r="AA614">
        <v>45084</v>
      </c>
      <c r="AB614" t="s">
        <v>4519</v>
      </c>
    </row>
    <row r="615" spans="1:29" x14ac:dyDescent="0.2">
      <c r="A615">
        <v>9066</v>
      </c>
      <c r="B615" t="s">
        <v>31</v>
      </c>
      <c r="C615" t="s">
        <v>382</v>
      </c>
      <c r="D615" t="s">
        <v>4631</v>
      </c>
      <c r="E615" t="s">
        <v>34</v>
      </c>
      <c r="F615" t="s">
        <v>4632</v>
      </c>
      <c r="G615" t="s">
        <v>4510</v>
      </c>
      <c r="H615" t="s">
        <v>4779</v>
      </c>
      <c r="I615" t="s">
        <v>4783</v>
      </c>
      <c r="J615" t="s">
        <v>4634</v>
      </c>
      <c r="K615" t="s">
        <v>1193</v>
      </c>
      <c r="L615" t="s">
        <v>496</v>
      </c>
      <c r="M615" t="s">
        <v>4514</v>
      </c>
      <c r="N615" t="s">
        <v>4515</v>
      </c>
      <c r="O615" t="s">
        <v>4516</v>
      </c>
      <c r="P615">
        <v>40.0596416265453</v>
      </c>
      <c r="Q615">
        <v>-75.642886545093603</v>
      </c>
      <c r="R615">
        <v>65</v>
      </c>
      <c r="U615" t="s">
        <v>4517</v>
      </c>
      <c r="V615" t="s">
        <v>4520</v>
      </c>
      <c r="W615" t="s">
        <v>4518</v>
      </c>
      <c r="X615" t="s">
        <v>1167</v>
      </c>
      <c r="Y615" t="s">
        <v>543</v>
      </c>
      <c r="Z615" t="s">
        <v>49</v>
      </c>
      <c r="AA615">
        <v>45084</v>
      </c>
      <c r="AB615" t="s">
        <v>4519</v>
      </c>
    </row>
    <row r="616" spans="1:29" x14ac:dyDescent="0.2">
      <c r="A616">
        <v>9067</v>
      </c>
      <c r="B616" t="s">
        <v>31</v>
      </c>
      <c r="C616" t="s">
        <v>382</v>
      </c>
      <c r="D616" t="s">
        <v>2906</v>
      </c>
      <c r="E616" t="s">
        <v>61</v>
      </c>
      <c r="F616" t="s">
        <v>2907</v>
      </c>
      <c r="G616" t="s">
        <v>2475</v>
      </c>
      <c r="H616" t="s">
        <v>4328</v>
      </c>
      <c r="I616" t="s">
        <v>2908</v>
      </c>
      <c r="J616" t="s">
        <v>2909</v>
      </c>
      <c r="K616" t="s">
        <v>2907</v>
      </c>
      <c r="L616" t="s">
        <v>341</v>
      </c>
      <c r="M616" t="s">
        <v>42</v>
      </c>
      <c r="N616">
        <v>43035</v>
      </c>
      <c r="O616" t="s">
        <v>2910</v>
      </c>
      <c r="P616">
        <v>40.154128985146201</v>
      </c>
      <c r="Q616">
        <v>-83.008964129321598</v>
      </c>
      <c r="R616">
        <v>65</v>
      </c>
      <c r="U616" t="s">
        <v>2906</v>
      </c>
      <c r="V616" t="s">
        <v>2908</v>
      </c>
      <c r="W616" t="s">
        <v>2907</v>
      </c>
      <c r="X616" t="s">
        <v>341</v>
      </c>
      <c r="Y616" t="s">
        <v>42</v>
      </c>
      <c r="Z616" t="s">
        <v>49</v>
      </c>
      <c r="AA616">
        <v>44891</v>
      </c>
      <c r="AB616" t="s">
        <v>4326</v>
      </c>
      <c r="AC616" t="s">
        <v>4329</v>
      </c>
    </row>
    <row r="617" spans="1:29" x14ac:dyDescent="0.2">
      <c r="A617">
        <v>9068</v>
      </c>
      <c r="B617" t="s">
        <v>31</v>
      </c>
      <c r="C617" t="s">
        <v>382</v>
      </c>
      <c r="D617" t="s">
        <v>2911</v>
      </c>
      <c r="E617" t="s">
        <v>34</v>
      </c>
      <c r="F617" t="s">
        <v>2912</v>
      </c>
      <c r="G617" t="s">
        <v>382</v>
      </c>
      <c r="H617" t="s">
        <v>2913</v>
      </c>
      <c r="I617" t="s">
        <v>1314</v>
      </c>
      <c r="J617" t="s">
        <v>2914</v>
      </c>
      <c r="K617" t="s">
        <v>2915</v>
      </c>
      <c r="L617" t="s">
        <v>127</v>
      </c>
      <c r="M617" t="s">
        <v>42</v>
      </c>
      <c r="N617">
        <v>48333</v>
      </c>
      <c r="O617" t="s">
        <v>2916</v>
      </c>
      <c r="P617">
        <v>42.493862152094103</v>
      </c>
      <c r="Q617">
        <v>-83.424923131315893</v>
      </c>
      <c r="U617" t="s">
        <v>2917</v>
      </c>
      <c r="V617" t="s">
        <v>2918</v>
      </c>
      <c r="W617" t="s">
        <v>2919</v>
      </c>
      <c r="X617" t="s">
        <v>812</v>
      </c>
      <c r="Y617" t="s">
        <v>356</v>
      </c>
      <c r="Z617" t="s">
        <v>49</v>
      </c>
      <c r="AA617">
        <v>44430</v>
      </c>
      <c r="AB617" t="s">
        <v>1364</v>
      </c>
    </row>
    <row r="618" spans="1:29" x14ac:dyDescent="0.2">
      <c r="A618">
        <v>9069</v>
      </c>
      <c r="B618" t="s">
        <v>31</v>
      </c>
      <c r="C618" t="s">
        <v>382</v>
      </c>
      <c r="D618" t="s">
        <v>4823</v>
      </c>
      <c r="E618" t="s">
        <v>61</v>
      </c>
      <c r="F618" t="s">
        <v>4824</v>
      </c>
      <c r="G618" t="s">
        <v>2412</v>
      </c>
      <c r="H618" t="s">
        <v>4699</v>
      </c>
      <c r="I618" t="s">
        <v>4700</v>
      </c>
      <c r="J618" t="s">
        <v>4705</v>
      </c>
      <c r="K618" t="s">
        <v>4703</v>
      </c>
      <c r="L618" t="s">
        <v>3967</v>
      </c>
      <c r="M618" t="s">
        <v>4704</v>
      </c>
      <c r="N618" t="s">
        <v>4707</v>
      </c>
      <c r="P618">
        <v>44.716466072815997</v>
      </c>
      <c r="Q618">
        <v>-63.603146534729099</v>
      </c>
      <c r="U618" t="s">
        <v>4204</v>
      </c>
      <c r="V618" t="s">
        <v>4700</v>
      </c>
      <c r="W618" t="s">
        <v>395</v>
      </c>
      <c r="X618" t="s">
        <v>4706</v>
      </c>
      <c r="Y618" t="s">
        <v>121</v>
      </c>
      <c r="Z618" t="s">
        <v>49</v>
      </c>
      <c r="AA618">
        <v>45091</v>
      </c>
      <c r="AB618" t="s">
        <v>4701</v>
      </c>
      <c r="AC618" t="s">
        <v>4702</v>
      </c>
    </row>
    <row r="619" spans="1:29" x14ac:dyDescent="0.2">
      <c r="A619">
        <v>9070</v>
      </c>
      <c r="B619" t="s">
        <v>31</v>
      </c>
      <c r="C619" t="s">
        <v>382</v>
      </c>
      <c r="D619" t="s">
        <v>2335</v>
      </c>
      <c r="E619" t="s">
        <v>34</v>
      </c>
      <c r="F619" t="s">
        <v>2924</v>
      </c>
      <c r="G619" t="s">
        <v>2475</v>
      </c>
      <c r="H619" t="s">
        <v>2925</v>
      </c>
      <c r="I619" t="s">
        <v>2337</v>
      </c>
      <c r="J619" t="s">
        <v>2926</v>
      </c>
      <c r="K619" t="s">
        <v>2339</v>
      </c>
      <c r="L619" t="s">
        <v>341</v>
      </c>
      <c r="M619" t="s">
        <v>42</v>
      </c>
      <c r="N619">
        <v>44128</v>
      </c>
      <c r="O619" t="s">
        <v>2927</v>
      </c>
      <c r="P619">
        <v>41.439239725449703</v>
      </c>
      <c r="Q619">
        <v>-81.550268146479397</v>
      </c>
      <c r="R619" t="s">
        <v>2928</v>
      </c>
      <c r="U619" t="s">
        <v>2335</v>
      </c>
      <c r="V619" t="s">
        <v>2337</v>
      </c>
      <c r="W619" t="s">
        <v>2929</v>
      </c>
      <c r="X619" t="s">
        <v>341</v>
      </c>
      <c r="Y619" t="s">
        <v>42</v>
      </c>
      <c r="Z619" t="s">
        <v>49</v>
      </c>
      <c r="AA619">
        <v>44773</v>
      </c>
      <c r="AB619" t="s">
        <v>2341</v>
      </c>
    </row>
    <row r="620" spans="1:29" x14ac:dyDescent="0.2">
      <c r="A620">
        <v>9071</v>
      </c>
      <c r="B620" t="s">
        <v>31</v>
      </c>
      <c r="C620" t="s">
        <v>382</v>
      </c>
      <c r="D620" t="s">
        <v>2930</v>
      </c>
      <c r="E620" t="s">
        <v>34</v>
      </c>
      <c r="F620" t="s">
        <v>2930</v>
      </c>
      <c r="G620" t="s">
        <v>2510</v>
      </c>
      <c r="H620" t="s">
        <v>2492</v>
      </c>
      <c r="I620" t="s">
        <v>2931</v>
      </c>
      <c r="J620" t="s">
        <v>2932</v>
      </c>
      <c r="K620" t="s">
        <v>2687</v>
      </c>
      <c r="L620" t="s">
        <v>394</v>
      </c>
      <c r="M620" t="s">
        <v>42</v>
      </c>
      <c r="N620">
        <v>94304</v>
      </c>
      <c r="P620">
        <v>37.418659224064697</v>
      </c>
      <c r="Q620">
        <v>-122.147846038534</v>
      </c>
      <c r="U620" t="s">
        <v>2930</v>
      </c>
      <c r="V620" t="s">
        <v>2931</v>
      </c>
      <c r="W620" t="s">
        <v>966</v>
      </c>
      <c r="X620" t="s">
        <v>394</v>
      </c>
      <c r="Y620" t="s">
        <v>42</v>
      </c>
      <c r="AB620" t="s">
        <v>2931</v>
      </c>
    </row>
    <row r="621" spans="1:29" x14ac:dyDescent="0.2">
      <c r="A621">
        <v>9072</v>
      </c>
      <c r="B621" t="s">
        <v>31</v>
      </c>
      <c r="C621" t="s">
        <v>382</v>
      </c>
      <c r="D621" t="s">
        <v>2933</v>
      </c>
      <c r="E621" t="s">
        <v>61</v>
      </c>
      <c r="F621" t="s">
        <v>2934</v>
      </c>
      <c r="G621" t="s">
        <v>2032</v>
      </c>
      <c r="H621" t="s">
        <v>2935</v>
      </c>
      <c r="I621" t="s">
        <v>4766</v>
      </c>
      <c r="J621" t="s">
        <v>2937</v>
      </c>
      <c r="K621" t="s">
        <v>2938</v>
      </c>
      <c r="L621" t="s">
        <v>1814</v>
      </c>
      <c r="M621" t="s">
        <v>42</v>
      </c>
      <c r="N621">
        <v>97703</v>
      </c>
      <c r="O621" t="s">
        <v>2939</v>
      </c>
      <c r="P621">
        <v>44.095618410179497</v>
      </c>
      <c r="Q621">
        <v>-121.30634383125999</v>
      </c>
      <c r="R621">
        <v>6</v>
      </c>
      <c r="U621" t="s">
        <v>2933</v>
      </c>
      <c r="V621" t="s">
        <v>2936</v>
      </c>
      <c r="W621" t="s">
        <v>2938</v>
      </c>
      <c r="X621" t="s">
        <v>1814</v>
      </c>
      <c r="Y621" t="s">
        <v>42</v>
      </c>
      <c r="Z621" t="s">
        <v>49</v>
      </c>
      <c r="AA621">
        <v>44779</v>
      </c>
      <c r="AB621" t="s">
        <v>2940</v>
      </c>
      <c r="AC621" t="s">
        <v>2941</v>
      </c>
    </row>
    <row r="622" spans="1:29" x14ac:dyDescent="0.2">
      <c r="A622">
        <v>9073</v>
      </c>
      <c r="B622" t="s">
        <v>31</v>
      </c>
      <c r="C622" t="s">
        <v>294</v>
      </c>
      <c r="D622" t="s">
        <v>4759</v>
      </c>
      <c r="E622" t="s">
        <v>61</v>
      </c>
      <c r="F622" t="s">
        <v>767</v>
      </c>
      <c r="G622" t="s">
        <v>4760</v>
      </c>
      <c r="H622" t="s">
        <v>4762</v>
      </c>
      <c r="I622" t="s">
        <v>4761</v>
      </c>
      <c r="J622" t="s">
        <v>4765</v>
      </c>
      <c r="K622" t="s">
        <v>4758</v>
      </c>
      <c r="L622" t="s">
        <v>675</v>
      </c>
      <c r="M622" t="s">
        <v>42</v>
      </c>
      <c r="N622">
        <v>84098</v>
      </c>
      <c r="P622">
        <v>40.748399691177902</v>
      </c>
      <c r="Q622">
        <v>-111.563123520367</v>
      </c>
      <c r="R622">
        <v>10</v>
      </c>
      <c r="U622" t="s">
        <v>4763</v>
      </c>
      <c r="V622" t="s">
        <v>4761</v>
      </c>
      <c r="W622" t="s">
        <v>4758</v>
      </c>
      <c r="X622" t="s">
        <v>675</v>
      </c>
      <c r="Y622" t="s">
        <v>42</v>
      </c>
      <c r="Z622" t="s">
        <v>49</v>
      </c>
      <c r="AA622">
        <v>45092</v>
      </c>
      <c r="AB622" t="s">
        <v>4764</v>
      </c>
    </row>
    <row r="623" spans="1:29" x14ac:dyDescent="0.2">
      <c r="A623">
        <v>9074</v>
      </c>
      <c r="B623" t="s">
        <v>31</v>
      </c>
      <c r="C623" t="s">
        <v>382</v>
      </c>
      <c r="D623" t="s">
        <v>2942</v>
      </c>
      <c r="E623" t="s">
        <v>61</v>
      </c>
      <c r="F623" t="s">
        <v>2942</v>
      </c>
      <c r="G623" t="s">
        <v>2475</v>
      </c>
      <c r="H623" t="s">
        <v>2601</v>
      </c>
      <c r="I623" t="s">
        <v>2351</v>
      </c>
      <c r="J623" t="s">
        <v>2352</v>
      </c>
      <c r="K623" t="s">
        <v>2353</v>
      </c>
      <c r="L623" t="s">
        <v>341</v>
      </c>
      <c r="M623" t="s">
        <v>42</v>
      </c>
      <c r="N623">
        <v>43229</v>
      </c>
      <c r="O623" t="s">
        <v>2354</v>
      </c>
      <c r="P623">
        <v>40.101088578290302</v>
      </c>
      <c r="Q623">
        <v>-82.991832772879505</v>
      </c>
      <c r="R623">
        <v>5</v>
      </c>
      <c r="U623" t="s">
        <v>2349</v>
      </c>
      <c r="V623" t="s">
        <v>2351</v>
      </c>
      <c r="W623" t="s">
        <v>2353</v>
      </c>
      <c r="X623" t="s">
        <v>341</v>
      </c>
      <c r="Y623" t="s">
        <v>42</v>
      </c>
      <c r="Z623" t="s">
        <v>49</v>
      </c>
      <c r="AA623">
        <v>44773</v>
      </c>
      <c r="AB623" t="s">
        <v>2355</v>
      </c>
    </row>
    <row r="624" spans="1:29" x14ac:dyDescent="0.2">
      <c r="A624">
        <v>9075</v>
      </c>
      <c r="B624" t="s">
        <v>31</v>
      </c>
      <c r="C624" t="s">
        <v>382</v>
      </c>
      <c r="D624" t="s">
        <v>4195</v>
      </c>
      <c r="E624" t="s">
        <v>34</v>
      </c>
      <c r="F624" t="s">
        <v>4203</v>
      </c>
      <c r="G624" t="s">
        <v>2475</v>
      </c>
      <c r="H624" t="s">
        <v>4196</v>
      </c>
      <c r="I624" t="s">
        <v>4197</v>
      </c>
      <c r="J624" t="s">
        <v>4201</v>
      </c>
      <c r="K624" t="s">
        <v>4202</v>
      </c>
      <c r="L624" t="s">
        <v>1915</v>
      </c>
      <c r="M624" t="s">
        <v>42</v>
      </c>
      <c r="N624">
        <v>74003</v>
      </c>
      <c r="O624" t="s">
        <v>4200</v>
      </c>
      <c r="P624">
        <v>36.751349287227001</v>
      </c>
      <c r="Q624">
        <v>-96.002732246868902</v>
      </c>
      <c r="U624" t="s">
        <v>4195</v>
      </c>
      <c r="V624" t="s">
        <v>4197</v>
      </c>
      <c r="W624" t="s">
        <v>886</v>
      </c>
      <c r="X624" t="s">
        <v>741</v>
      </c>
      <c r="Y624" t="s">
        <v>42</v>
      </c>
      <c r="Z624" t="s">
        <v>49</v>
      </c>
      <c r="AA624">
        <v>44801</v>
      </c>
      <c r="AB624" t="s">
        <v>4198</v>
      </c>
      <c r="AC624" t="s">
        <v>4199</v>
      </c>
    </row>
    <row r="625" spans="1:29" x14ac:dyDescent="0.2">
      <c r="A625">
        <v>9076</v>
      </c>
      <c r="B625" t="s">
        <v>31</v>
      </c>
      <c r="C625" t="s">
        <v>382</v>
      </c>
      <c r="D625" t="s">
        <v>2943</v>
      </c>
      <c r="E625" t="s">
        <v>61</v>
      </c>
      <c r="F625" t="s">
        <v>2944</v>
      </c>
      <c r="G625" t="s">
        <v>2475</v>
      </c>
      <c r="H625" t="s">
        <v>2945</v>
      </c>
      <c r="I625" t="s">
        <v>2946</v>
      </c>
      <c r="J625" t="s">
        <v>2947</v>
      </c>
      <c r="K625" t="s">
        <v>2599</v>
      </c>
      <c r="L625" t="s">
        <v>334</v>
      </c>
      <c r="M625" t="s">
        <v>42</v>
      </c>
      <c r="N625" t="s">
        <v>2948</v>
      </c>
      <c r="O625" t="s">
        <v>117</v>
      </c>
      <c r="P625">
        <v>42.605109953744403</v>
      </c>
      <c r="Q625">
        <v>-71.158055460148006</v>
      </c>
      <c r="U625" t="s">
        <v>2949</v>
      </c>
      <c r="V625" t="s">
        <v>2950</v>
      </c>
      <c r="W625" t="s">
        <v>2951</v>
      </c>
      <c r="X625" t="s">
        <v>334</v>
      </c>
      <c r="Y625" t="s">
        <v>42</v>
      </c>
      <c r="Z625" t="s">
        <v>49</v>
      </c>
      <c r="AA625">
        <v>44435</v>
      </c>
      <c r="AB625" t="s">
        <v>2952</v>
      </c>
      <c r="AC625" t="s">
        <v>2953</v>
      </c>
    </row>
    <row r="626" spans="1:29" x14ac:dyDescent="0.2">
      <c r="A626">
        <v>9077</v>
      </c>
      <c r="B626" t="s">
        <v>31</v>
      </c>
      <c r="C626" t="s">
        <v>382</v>
      </c>
      <c r="D626" t="s">
        <v>2943</v>
      </c>
      <c r="E626" t="s">
        <v>61</v>
      </c>
      <c r="F626" t="s">
        <v>2944</v>
      </c>
      <c r="G626" t="s">
        <v>2412</v>
      </c>
      <c r="H626" t="s">
        <v>2954</v>
      </c>
      <c r="I626" t="s">
        <v>2946</v>
      </c>
      <c r="J626" t="s">
        <v>2947</v>
      </c>
      <c r="K626" t="s">
        <v>2599</v>
      </c>
      <c r="L626" t="s">
        <v>334</v>
      </c>
      <c r="M626" t="s">
        <v>42</v>
      </c>
      <c r="N626" t="s">
        <v>2948</v>
      </c>
      <c r="O626" t="s">
        <v>117</v>
      </c>
      <c r="P626">
        <v>42.605109953744403</v>
      </c>
      <c r="Q626">
        <v>-71.158055460148006</v>
      </c>
      <c r="U626" t="s">
        <v>2949</v>
      </c>
      <c r="V626" t="s">
        <v>2950</v>
      </c>
      <c r="W626" t="s">
        <v>2951</v>
      </c>
      <c r="X626" t="s">
        <v>334</v>
      </c>
      <c r="Y626" t="s">
        <v>42</v>
      </c>
      <c r="Z626" t="s">
        <v>49</v>
      </c>
      <c r="AA626">
        <v>44435</v>
      </c>
      <c r="AB626" t="s">
        <v>2952</v>
      </c>
    </row>
    <row r="627" spans="1:29" x14ac:dyDescent="0.2">
      <c r="A627">
        <v>9078</v>
      </c>
      <c r="B627" t="s">
        <v>31</v>
      </c>
      <c r="C627" t="s">
        <v>382</v>
      </c>
      <c r="D627" t="s">
        <v>2955</v>
      </c>
      <c r="E627" t="s">
        <v>34</v>
      </c>
      <c r="F627" t="s">
        <v>2956</v>
      </c>
      <c r="G627" t="s">
        <v>2412</v>
      </c>
      <c r="H627" t="s">
        <v>2957</v>
      </c>
      <c r="I627" t="s">
        <v>2358</v>
      </c>
      <c r="J627" t="s">
        <v>2359</v>
      </c>
      <c r="K627" t="s">
        <v>2315</v>
      </c>
      <c r="L627" t="s">
        <v>1814</v>
      </c>
      <c r="M627" t="s">
        <v>42</v>
      </c>
      <c r="N627">
        <v>97008</v>
      </c>
      <c r="O627" t="s">
        <v>2360</v>
      </c>
      <c r="P627">
        <v>45.460783808025496</v>
      </c>
      <c r="Q627">
        <v>-122.78842645828099</v>
      </c>
      <c r="R627">
        <v>11</v>
      </c>
      <c r="U627" t="s">
        <v>2356</v>
      </c>
      <c r="V627" t="s">
        <v>2358</v>
      </c>
      <c r="W627" t="s">
        <v>2315</v>
      </c>
      <c r="X627" t="s">
        <v>1814</v>
      </c>
      <c r="Y627" t="s">
        <v>42</v>
      </c>
      <c r="Z627" t="s">
        <v>49</v>
      </c>
      <c r="AA627">
        <v>44773</v>
      </c>
      <c r="AB627" t="s">
        <v>2361</v>
      </c>
    </row>
    <row r="628" spans="1:29" x14ac:dyDescent="0.2">
      <c r="A628">
        <v>9079</v>
      </c>
      <c r="B628" t="s">
        <v>31</v>
      </c>
      <c r="C628" t="s">
        <v>382</v>
      </c>
      <c r="D628" t="s">
        <v>1592</v>
      </c>
      <c r="E628" t="s">
        <v>61</v>
      </c>
      <c r="F628" t="s">
        <v>1592</v>
      </c>
      <c r="G628" t="s">
        <v>649</v>
      </c>
      <c r="H628" t="s">
        <v>2504</v>
      </c>
      <c r="I628" t="s">
        <v>1594</v>
      </c>
      <c r="J628" t="s">
        <v>2964</v>
      </c>
      <c r="K628" t="s">
        <v>1598</v>
      </c>
      <c r="L628" t="s">
        <v>394</v>
      </c>
      <c r="M628" t="s">
        <v>42</v>
      </c>
      <c r="N628">
        <v>94010</v>
      </c>
      <c r="O628" t="s">
        <v>1597</v>
      </c>
      <c r="P628">
        <v>37.597481488111598</v>
      </c>
      <c r="Q628">
        <v>-122.38028596031</v>
      </c>
      <c r="U628" t="s">
        <v>1592</v>
      </c>
      <c r="V628" t="s">
        <v>1594</v>
      </c>
      <c r="W628" t="s">
        <v>1598</v>
      </c>
      <c r="X628" t="s">
        <v>394</v>
      </c>
      <c r="Y628" t="s">
        <v>42</v>
      </c>
      <c r="AB628" t="s">
        <v>1594</v>
      </c>
    </row>
    <row r="629" spans="1:29" x14ac:dyDescent="0.2">
      <c r="A629">
        <v>9080</v>
      </c>
      <c r="B629" t="s">
        <v>31</v>
      </c>
      <c r="C629" t="s">
        <v>382</v>
      </c>
      <c r="D629" t="s">
        <v>2981</v>
      </c>
      <c r="E629" t="s">
        <v>61</v>
      </c>
      <c r="F629" t="s">
        <v>2981</v>
      </c>
      <c r="G629" t="s">
        <v>2510</v>
      </c>
      <c r="H629" t="s">
        <v>2982</v>
      </c>
      <c r="I629" t="s">
        <v>2983</v>
      </c>
      <c r="J629" t="s">
        <v>2984</v>
      </c>
      <c r="K629" t="s">
        <v>1360</v>
      </c>
      <c r="L629" t="s">
        <v>334</v>
      </c>
      <c r="M629" t="s">
        <v>42</v>
      </c>
      <c r="N629" t="s">
        <v>2985</v>
      </c>
      <c r="O629" t="s">
        <v>2986</v>
      </c>
      <c r="P629">
        <v>42.511522101194203</v>
      </c>
      <c r="Q629">
        <v>-71.137783842421797</v>
      </c>
      <c r="R629">
        <v>70</v>
      </c>
      <c r="U629" t="s">
        <v>2981</v>
      </c>
      <c r="V629" t="s">
        <v>2983</v>
      </c>
      <c r="W629" t="s">
        <v>2987</v>
      </c>
      <c r="X629" t="s">
        <v>2987</v>
      </c>
      <c r="Y629" t="s">
        <v>42</v>
      </c>
      <c r="Z629" t="s">
        <v>49</v>
      </c>
      <c r="AA629">
        <v>44891</v>
      </c>
      <c r="AB629" t="s">
        <v>4363</v>
      </c>
      <c r="AC629" t="s">
        <v>4364</v>
      </c>
    </row>
    <row r="630" spans="1:29" x14ac:dyDescent="0.2">
      <c r="A630">
        <v>9081</v>
      </c>
      <c r="B630" t="s">
        <v>31</v>
      </c>
      <c r="C630" t="s">
        <v>382</v>
      </c>
      <c r="D630" t="s">
        <v>3004</v>
      </c>
      <c r="E630" t="s">
        <v>34</v>
      </c>
      <c r="F630" t="s">
        <v>3004</v>
      </c>
      <c r="G630" t="s">
        <v>2475</v>
      </c>
      <c r="H630" t="s">
        <v>3005</v>
      </c>
      <c r="I630" t="s">
        <v>3006</v>
      </c>
      <c r="J630" t="s">
        <v>3007</v>
      </c>
      <c r="K630" t="s">
        <v>1603</v>
      </c>
      <c r="L630" t="s">
        <v>1162</v>
      </c>
      <c r="M630" t="s">
        <v>42</v>
      </c>
      <c r="N630">
        <v>29615</v>
      </c>
      <c r="O630" t="s">
        <v>3008</v>
      </c>
      <c r="P630">
        <v>34.852517976519103</v>
      </c>
      <c r="Q630">
        <v>-82.253679416363397</v>
      </c>
      <c r="R630">
        <v>10</v>
      </c>
      <c r="U630" t="s">
        <v>3004</v>
      </c>
      <c r="V630" t="s">
        <v>3006</v>
      </c>
      <c r="W630" t="s">
        <v>1603</v>
      </c>
      <c r="X630" t="s">
        <v>1162</v>
      </c>
      <c r="Y630" t="s">
        <v>42</v>
      </c>
      <c r="Z630" t="s">
        <v>49</v>
      </c>
      <c r="AA630">
        <v>44773</v>
      </c>
      <c r="AB630" t="s">
        <v>3009</v>
      </c>
      <c r="AC630" t="s">
        <v>3010</v>
      </c>
    </row>
    <row r="631" spans="1:29" x14ac:dyDescent="0.2">
      <c r="A631">
        <v>9082</v>
      </c>
      <c r="B631" t="s">
        <v>31</v>
      </c>
      <c r="C631" t="s">
        <v>382</v>
      </c>
      <c r="D631" t="s">
        <v>2395</v>
      </c>
      <c r="E631" t="s">
        <v>61</v>
      </c>
      <c r="F631" t="s">
        <v>3016</v>
      </c>
      <c r="G631" t="s">
        <v>2657</v>
      </c>
      <c r="H631" t="s">
        <v>3017</v>
      </c>
      <c r="I631" t="s">
        <v>2396</v>
      </c>
      <c r="J631" t="s">
        <v>2397</v>
      </c>
      <c r="K631" t="s">
        <v>891</v>
      </c>
      <c r="L631" t="s">
        <v>127</v>
      </c>
      <c r="M631" t="s">
        <v>42</v>
      </c>
      <c r="N631">
        <v>48108</v>
      </c>
      <c r="O631" t="s">
        <v>2398</v>
      </c>
      <c r="P631">
        <v>42.2194334622002</v>
      </c>
      <c r="Q631">
        <v>-83.732290200744899</v>
      </c>
      <c r="U631" t="s">
        <v>2395</v>
      </c>
      <c r="V631" t="s">
        <v>2396</v>
      </c>
      <c r="W631" t="s">
        <v>2399</v>
      </c>
      <c r="X631" t="s">
        <v>741</v>
      </c>
      <c r="Y631" t="s">
        <v>42</v>
      </c>
      <c r="Z631" t="s">
        <v>49</v>
      </c>
      <c r="AA631">
        <v>44773</v>
      </c>
      <c r="AB631" t="s">
        <v>2400</v>
      </c>
      <c r="AC631" t="s">
        <v>3018</v>
      </c>
    </row>
    <row r="632" spans="1:29" x14ac:dyDescent="0.2">
      <c r="A632">
        <v>9083</v>
      </c>
      <c r="B632" t="s">
        <v>31</v>
      </c>
      <c r="C632" t="s">
        <v>382</v>
      </c>
      <c r="D632" t="s">
        <v>590</v>
      </c>
      <c r="E632" t="s">
        <v>61</v>
      </c>
      <c r="F632" t="s">
        <v>3028</v>
      </c>
      <c r="G632" t="s">
        <v>2475</v>
      </c>
      <c r="H632" t="s">
        <v>3029</v>
      </c>
      <c r="I632" t="s">
        <v>3030</v>
      </c>
      <c r="J632" t="s">
        <v>593</v>
      </c>
      <c r="K632" t="s">
        <v>594</v>
      </c>
      <c r="L632" t="s">
        <v>315</v>
      </c>
      <c r="M632" t="s">
        <v>42</v>
      </c>
      <c r="N632">
        <v>60638</v>
      </c>
      <c r="O632" t="s">
        <v>600</v>
      </c>
      <c r="P632">
        <v>41.773344110620798</v>
      </c>
      <c r="Q632">
        <v>-87.752246344006295</v>
      </c>
      <c r="U632" t="s">
        <v>590</v>
      </c>
      <c r="V632" t="s">
        <v>592</v>
      </c>
      <c r="W632" t="s">
        <v>314</v>
      </c>
      <c r="X632" t="s">
        <v>315</v>
      </c>
      <c r="Y632" t="s">
        <v>42</v>
      </c>
      <c r="AB632" t="s">
        <v>3031</v>
      </c>
    </row>
    <row r="633" spans="1:29" x14ac:dyDescent="0.2">
      <c r="A633">
        <v>9084</v>
      </c>
      <c r="B633" t="s">
        <v>31</v>
      </c>
      <c r="C633" t="s">
        <v>382</v>
      </c>
      <c r="D633" t="s">
        <v>3032</v>
      </c>
      <c r="E633" t="s">
        <v>34</v>
      </c>
      <c r="F633" t="s">
        <v>3033</v>
      </c>
      <c r="G633" t="s">
        <v>2475</v>
      </c>
      <c r="H633" t="s">
        <v>3034</v>
      </c>
      <c r="I633" t="s">
        <v>3035</v>
      </c>
      <c r="J633" t="s">
        <v>3036</v>
      </c>
      <c r="K633" t="s">
        <v>1914</v>
      </c>
      <c r="L633" t="s">
        <v>1915</v>
      </c>
      <c r="M633" t="s">
        <v>42</v>
      </c>
      <c r="N633">
        <v>74120</v>
      </c>
      <c r="O633" t="s">
        <v>3037</v>
      </c>
      <c r="P633">
        <v>36.159410877972803</v>
      </c>
      <c r="Q633">
        <v>-95.9861081026813</v>
      </c>
      <c r="R633">
        <v>15</v>
      </c>
      <c r="U633" t="s">
        <v>3038</v>
      </c>
      <c r="V633" t="s">
        <v>3035</v>
      </c>
      <c r="W633" t="s">
        <v>1914</v>
      </c>
      <c r="X633" t="s">
        <v>1915</v>
      </c>
      <c r="Y633" t="s">
        <v>42</v>
      </c>
      <c r="Z633" t="s">
        <v>49</v>
      </c>
      <c r="AA633">
        <v>44773</v>
      </c>
      <c r="AB633" t="s">
        <v>3039</v>
      </c>
      <c r="AC633" t="s">
        <v>3040</v>
      </c>
    </row>
    <row r="634" spans="1:29" x14ac:dyDescent="0.2">
      <c r="A634">
        <v>9085</v>
      </c>
      <c r="B634" t="s">
        <v>31</v>
      </c>
      <c r="C634" t="s">
        <v>382</v>
      </c>
      <c r="D634" t="s">
        <v>3041</v>
      </c>
      <c r="E634" t="s">
        <v>34</v>
      </c>
      <c r="F634" t="s">
        <v>3042</v>
      </c>
      <c r="G634" t="s">
        <v>2475</v>
      </c>
      <c r="H634" t="s">
        <v>3043</v>
      </c>
      <c r="I634" t="s">
        <v>3044</v>
      </c>
      <c r="J634" t="s">
        <v>3045</v>
      </c>
      <c r="K634" t="s">
        <v>559</v>
      </c>
      <c r="L634" t="s">
        <v>405</v>
      </c>
      <c r="M634" t="s">
        <v>66</v>
      </c>
      <c r="N634" t="s">
        <v>3046</v>
      </c>
      <c r="O634" t="s">
        <v>3047</v>
      </c>
      <c r="P634">
        <v>53.721793859303098</v>
      </c>
      <c r="Q634">
        <v>-113.18992646931299</v>
      </c>
      <c r="U634" t="s">
        <v>3048</v>
      </c>
      <c r="V634" t="s">
        <v>3044</v>
      </c>
      <c r="W634" t="s">
        <v>3049</v>
      </c>
      <c r="X634" t="s">
        <v>3050</v>
      </c>
      <c r="Y634" t="s">
        <v>3051</v>
      </c>
      <c r="Z634" t="s">
        <v>49</v>
      </c>
      <c r="AA634">
        <v>44424</v>
      </c>
      <c r="AB634" t="s">
        <v>3052</v>
      </c>
      <c r="AC634" t="s">
        <v>3053</v>
      </c>
    </row>
    <row r="635" spans="1:29" x14ac:dyDescent="0.2">
      <c r="A635">
        <v>9086</v>
      </c>
      <c r="B635" t="s">
        <v>31</v>
      </c>
      <c r="C635" t="s">
        <v>382</v>
      </c>
      <c r="D635" t="s">
        <v>3054</v>
      </c>
      <c r="E635" t="s">
        <v>34</v>
      </c>
      <c r="F635" t="s">
        <v>3055</v>
      </c>
      <c r="G635" t="s">
        <v>2475</v>
      </c>
      <c r="H635" t="s">
        <v>3056</v>
      </c>
      <c r="I635" t="s">
        <v>3057</v>
      </c>
      <c r="J635" t="s">
        <v>3058</v>
      </c>
      <c r="K635" t="s">
        <v>909</v>
      </c>
      <c r="L635" t="s">
        <v>127</v>
      </c>
      <c r="M635" t="s">
        <v>42</v>
      </c>
      <c r="N635">
        <v>48326</v>
      </c>
      <c r="O635" t="s">
        <v>3059</v>
      </c>
      <c r="P635">
        <v>42.676052435739699</v>
      </c>
      <c r="Q635">
        <v>-83.2443406656988</v>
      </c>
      <c r="U635" t="s">
        <v>3048</v>
      </c>
      <c r="V635" t="s">
        <v>3044</v>
      </c>
      <c r="W635" t="s">
        <v>3049</v>
      </c>
      <c r="X635" t="s">
        <v>3050</v>
      </c>
      <c r="Y635" t="s">
        <v>3051</v>
      </c>
      <c r="Z635" t="s">
        <v>49</v>
      </c>
      <c r="AA635">
        <v>44424</v>
      </c>
      <c r="AB635" t="s">
        <v>3060</v>
      </c>
      <c r="AC635" t="s">
        <v>3061</v>
      </c>
    </row>
    <row r="636" spans="1:29" x14ac:dyDescent="0.2">
      <c r="A636">
        <v>9087</v>
      </c>
      <c r="B636" t="s">
        <v>31</v>
      </c>
      <c r="C636" t="s">
        <v>382</v>
      </c>
      <c r="D636" t="s">
        <v>3069</v>
      </c>
      <c r="E636" t="s">
        <v>61</v>
      </c>
      <c r="F636" t="s">
        <v>3070</v>
      </c>
      <c r="G636" t="s">
        <v>2475</v>
      </c>
      <c r="H636" t="s">
        <v>2621</v>
      </c>
      <c r="I636" t="s">
        <v>3071</v>
      </c>
      <c r="J636" t="s">
        <v>3072</v>
      </c>
      <c r="K636" t="s">
        <v>80</v>
      </c>
      <c r="L636" t="s">
        <v>25</v>
      </c>
      <c r="M636" t="s">
        <v>66</v>
      </c>
      <c r="N636" t="s">
        <v>3073</v>
      </c>
      <c r="O636" t="s">
        <v>3074</v>
      </c>
      <c r="P636">
        <v>45.5028529292372</v>
      </c>
      <c r="Q636">
        <v>-73.614762858194396</v>
      </c>
      <c r="U636" t="s">
        <v>3075</v>
      </c>
      <c r="V636" t="s">
        <v>3071</v>
      </c>
      <c r="W636" t="s">
        <v>80</v>
      </c>
      <c r="X636" t="s">
        <v>25</v>
      </c>
      <c r="Y636" t="s">
        <v>66</v>
      </c>
      <c r="AB636" t="s">
        <v>3076</v>
      </c>
    </row>
    <row r="637" spans="1:29" x14ac:dyDescent="0.2">
      <c r="A637">
        <v>9088</v>
      </c>
      <c r="B637" t="s">
        <v>31</v>
      </c>
      <c r="C637" t="s">
        <v>382</v>
      </c>
      <c r="D637" t="s">
        <v>3077</v>
      </c>
      <c r="E637" t="s">
        <v>34</v>
      </c>
      <c r="F637" t="s">
        <v>3077</v>
      </c>
      <c r="G637" t="s">
        <v>2510</v>
      </c>
      <c r="H637" t="s">
        <v>4010</v>
      </c>
      <c r="I637" t="s">
        <v>3078</v>
      </c>
      <c r="J637" t="s">
        <v>3079</v>
      </c>
      <c r="K637" t="s">
        <v>964</v>
      </c>
      <c r="L637" t="s">
        <v>394</v>
      </c>
      <c r="M637" t="s">
        <v>42</v>
      </c>
      <c r="N637">
        <v>94538</v>
      </c>
      <c r="O637" t="s">
        <v>3080</v>
      </c>
      <c r="P637">
        <v>37.506632522917499</v>
      </c>
      <c r="Q637">
        <v>-121.94869351613301</v>
      </c>
      <c r="U637" t="s">
        <v>3077</v>
      </c>
      <c r="V637" t="s">
        <v>3078</v>
      </c>
      <c r="W637" t="s">
        <v>964</v>
      </c>
      <c r="X637" t="s">
        <v>394</v>
      </c>
      <c r="Y637" t="s">
        <v>42</v>
      </c>
      <c r="Z637" t="s">
        <v>49</v>
      </c>
      <c r="AA637">
        <v>44443</v>
      </c>
      <c r="AB637" t="s">
        <v>3078</v>
      </c>
    </row>
    <row r="638" spans="1:29" x14ac:dyDescent="0.2">
      <c r="A638">
        <v>9089</v>
      </c>
      <c r="B638" t="s">
        <v>31</v>
      </c>
      <c r="C638" t="s">
        <v>382</v>
      </c>
      <c r="D638" t="s">
        <v>3089</v>
      </c>
      <c r="E638" t="s">
        <v>61</v>
      </c>
      <c r="G638" t="s">
        <v>2475</v>
      </c>
      <c r="H638" t="s">
        <v>2621</v>
      </c>
      <c r="I638" t="s">
        <v>3090</v>
      </c>
      <c r="J638" t="s">
        <v>3091</v>
      </c>
      <c r="K638" t="s">
        <v>3014</v>
      </c>
      <c r="L638" t="s">
        <v>394</v>
      </c>
      <c r="M638" t="s">
        <v>42</v>
      </c>
      <c r="N638">
        <v>92121</v>
      </c>
      <c r="O638" t="s">
        <v>3092</v>
      </c>
      <c r="P638">
        <v>32.890361481885897</v>
      </c>
      <c r="Q638">
        <v>-117.182207958757</v>
      </c>
      <c r="U638" t="s">
        <v>3093</v>
      </c>
      <c r="V638" t="s">
        <v>3090</v>
      </c>
      <c r="W638" t="s">
        <v>3014</v>
      </c>
      <c r="X638" t="s">
        <v>394</v>
      </c>
      <c r="Y638" t="s">
        <v>42</v>
      </c>
      <c r="AB638" t="s">
        <v>3090</v>
      </c>
    </row>
    <row r="639" spans="1:29" x14ac:dyDescent="0.2">
      <c r="A639">
        <v>9090</v>
      </c>
      <c r="B639" t="s">
        <v>31</v>
      </c>
      <c r="C639" t="s">
        <v>382</v>
      </c>
      <c r="D639" t="s">
        <v>989</v>
      </c>
      <c r="E639" t="s">
        <v>61</v>
      </c>
      <c r="F639" t="s">
        <v>3094</v>
      </c>
      <c r="G639" t="s">
        <v>2475</v>
      </c>
      <c r="H639" t="s">
        <v>3095</v>
      </c>
      <c r="I639" t="s">
        <v>991</v>
      </c>
      <c r="J639" t="s">
        <v>3096</v>
      </c>
      <c r="K639" t="s">
        <v>909</v>
      </c>
      <c r="L639" t="s">
        <v>127</v>
      </c>
      <c r="M639" t="s">
        <v>42</v>
      </c>
      <c r="N639">
        <v>48326</v>
      </c>
      <c r="O639" t="s">
        <v>994</v>
      </c>
      <c r="P639">
        <v>42.6553478978256</v>
      </c>
      <c r="Q639">
        <v>-83.249396288769503</v>
      </c>
      <c r="U639" t="s">
        <v>995</v>
      </c>
      <c r="V639" t="s">
        <v>991</v>
      </c>
      <c r="W639" t="s">
        <v>993</v>
      </c>
      <c r="X639" t="s">
        <v>127</v>
      </c>
      <c r="Y639" t="s">
        <v>42</v>
      </c>
      <c r="Z639" t="s">
        <v>49</v>
      </c>
      <c r="AA639">
        <v>44414</v>
      </c>
      <c r="AB639" t="s">
        <v>3097</v>
      </c>
    </row>
    <row r="640" spans="1:29" x14ac:dyDescent="0.2">
      <c r="A640">
        <v>9091</v>
      </c>
      <c r="B640" t="s">
        <v>31</v>
      </c>
      <c r="C640" t="s">
        <v>382</v>
      </c>
      <c r="D640" t="s">
        <v>3103</v>
      </c>
      <c r="E640" t="s">
        <v>61</v>
      </c>
      <c r="F640" t="s">
        <v>3103</v>
      </c>
      <c r="G640" t="s">
        <v>2510</v>
      </c>
      <c r="H640" t="s">
        <v>3104</v>
      </c>
      <c r="I640" t="s">
        <v>3105</v>
      </c>
      <c r="J640" t="s">
        <v>3106</v>
      </c>
      <c r="K640" t="s">
        <v>3107</v>
      </c>
      <c r="L640" t="s">
        <v>334</v>
      </c>
      <c r="M640" t="s">
        <v>42</v>
      </c>
      <c r="N640" t="s">
        <v>3108</v>
      </c>
      <c r="O640" t="s">
        <v>3109</v>
      </c>
      <c r="P640">
        <v>41.680588886986797</v>
      </c>
      <c r="Q640">
        <v>-71.126901716000006</v>
      </c>
      <c r="U640" t="s">
        <v>3110</v>
      </c>
      <c r="V640" t="s">
        <v>3105</v>
      </c>
      <c r="W640" t="s">
        <v>3107</v>
      </c>
      <c r="X640" t="s">
        <v>334</v>
      </c>
      <c r="Y640" t="s">
        <v>3108</v>
      </c>
      <c r="Z640" t="s">
        <v>49</v>
      </c>
      <c r="AA640">
        <v>44437</v>
      </c>
      <c r="AB640" t="s">
        <v>3111</v>
      </c>
    </row>
    <row r="641" spans="1:30" x14ac:dyDescent="0.2">
      <c r="A641">
        <v>10000</v>
      </c>
      <c r="B641" t="s">
        <v>31</v>
      </c>
      <c r="D641" t="s">
        <v>3114</v>
      </c>
      <c r="E641" t="s">
        <v>34</v>
      </c>
      <c r="G641" t="s">
        <v>3115</v>
      </c>
      <c r="H641" t="s">
        <v>3116</v>
      </c>
      <c r="I641" t="s">
        <v>2043</v>
      </c>
      <c r="J641" t="s">
        <v>3117</v>
      </c>
      <c r="K641" t="s">
        <v>891</v>
      </c>
      <c r="L641" t="s">
        <v>127</v>
      </c>
      <c r="M641" t="s">
        <v>42</v>
      </c>
      <c r="N641">
        <v>48108</v>
      </c>
      <c r="O641" t="s">
        <v>3118</v>
      </c>
      <c r="P641">
        <v>42.219504971898402</v>
      </c>
      <c r="Q641">
        <v>-83.732322386930704</v>
      </c>
      <c r="U641" t="s">
        <v>3119</v>
      </c>
      <c r="V641" t="s">
        <v>2043</v>
      </c>
      <c r="W641" t="s">
        <v>914</v>
      </c>
      <c r="X641" t="s">
        <v>394</v>
      </c>
      <c r="Y641" t="s">
        <v>42</v>
      </c>
      <c r="Z641" t="s">
        <v>49</v>
      </c>
      <c r="AA641">
        <v>44435</v>
      </c>
      <c r="AB641" t="s">
        <v>3120</v>
      </c>
      <c r="AC641" t="s">
        <v>3121</v>
      </c>
      <c r="AD641" t="s">
        <v>382</v>
      </c>
    </row>
    <row r="642" spans="1:30" x14ac:dyDescent="0.2">
      <c r="A642">
        <v>10001</v>
      </c>
      <c r="B642" t="s">
        <v>31</v>
      </c>
      <c r="D642" t="s">
        <v>3122</v>
      </c>
      <c r="E642" t="s">
        <v>61</v>
      </c>
      <c r="G642" t="s">
        <v>3115</v>
      </c>
      <c r="H642" t="s">
        <v>3123</v>
      </c>
      <c r="I642" t="s">
        <v>3124</v>
      </c>
      <c r="J642" t="s">
        <v>3125</v>
      </c>
      <c r="K642" t="s">
        <v>3126</v>
      </c>
      <c r="L642" t="s">
        <v>496</v>
      </c>
      <c r="M642" t="s">
        <v>42</v>
      </c>
      <c r="N642">
        <v>15317</v>
      </c>
      <c r="O642" t="s">
        <v>3127</v>
      </c>
      <c r="P642">
        <v>40.271978912346398</v>
      </c>
      <c r="Q642">
        <v>-80.165964951090999</v>
      </c>
      <c r="U642" t="s">
        <v>3128</v>
      </c>
      <c r="V642" t="s">
        <v>3124</v>
      </c>
      <c r="W642" t="s">
        <v>3126</v>
      </c>
      <c r="X642" t="s">
        <v>496</v>
      </c>
      <c r="Y642" t="s">
        <v>42</v>
      </c>
      <c r="Z642" t="s">
        <v>49</v>
      </c>
      <c r="AA642">
        <v>44376</v>
      </c>
      <c r="AB642" t="s">
        <v>3129</v>
      </c>
      <c r="AC642" t="s">
        <v>3130</v>
      </c>
      <c r="AD642" t="s">
        <v>382</v>
      </c>
    </row>
    <row r="643" spans="1:30" x14ac:dyDescent="0.2">
      <c r="A643">
        <v>10002</v>
      </c>
      <c r="B643" t="s">
        <v>31</v>
      </c>
      <c r="D643" t="s">
        <v>3131</v>
      </c>
      <c r="E643" t="s">
        <v>61</v>
      </c>
      <c r="G643" t="s">
        <v>3115</v>
      </c>
      <c r="H643" t="s">
        <v>3132</v>
      </c>
      <c r="I643" t="s">
        <v>3133</v>
      </c>
      <c r="J643" t="s">
        <v>3134</v>
      </c>
      <c r="K643" t="s">
        <v>2242</v>
      </c>
      <c r="L643" t="s">
        <v>286</v>
      </c>
      <c r="M643" t="s">
        <v>42</v>
      </c>
      <c r="N643">
        <v>80302</v>
      </c>
      <c r="O643" t="s">
        <v>3135</v>
      </c>
      <c r="P643">
        <v>40.016584247842403</v>
      </c>
      <c r="Q643">
        <v>-105.280159075577</v>
      </c>
      <c r="R643">
        <v>40</v>
      </c>
      <c r="U643" t="s">
        <v>3131</v>
      </c>
      <c r="V643" t="s">
        <v>3133</v>
      </c>
      <c r="W643" t="s">
        <v>2242</v>
      </c>
      <c r="X643" t="s">
        <v>286</v>
      </c>
      <c r="Y643" t="s">
        <v>42</v>
      </c>
      <c r="Z643" t="s">
        <v>49</v>
      </c>
      <c r="AA643">
        <v>44779</v>
      </c>
      <c r="AB643" t="s">
        <v>3136</v>
      </c>
      <c r="AC643" t="s">
        <v>3137</v>
      </c>
      <c r="AD643" t="s">
        <v>382</v>
      </c>
    </row>
    <row r="644" spans="1:30" x14ac:dyDescent="0.2">
      <c r="A644">
        <v>10003</v>
      </c>
      <c r="B644" t="s">
        <v>31</v>
      </c>
      <c r="D644" t="s">
        <v>1781</v>
      </c>
      <c r="E644" t="s">
        <v>34</v>
      </c>
      <c r="G644" t="s">
        <v>3115</v>
      </c>
      <c r="H644" t="s">
        <v>3138</v>
      </c>
      <c r="I644" t="s">
        <v>1786</v>
      </c>
      <c r="J644" t="s">
        <v>1783</v>
      </c>
      <c r="K644" t="s">
        <v>753</v>
      </c>
      <c r="L644" t="s">
        <v>754</v>
      </c>
      <c r="M644" t="s">
        <v>42</v>
      </c>
      <c r="N644">
        <v>63123</v>
      </c>
      <c r="O644" t="s">
        <v>1784</v>
      </c>
      <c r="P644">
        <v>38.525190795696098</v>
      </c>
      <c r="Q644">
        <v>-90.332894315494698</v>
      </c>
      <c r="R644">
        <v>92</v>
      </c>
      <c r="U644" t="s">
        <v>1785</v>
      </c>
      <c r="V644" t="s">
        <v>1786</v>
      </c>
      <c r="W644" t="s">
        <v>1787</v>
      </c>
      <c r="X644" t="s">
        <v>1788</v>
      </c>
      <c r="Y644" t="s">
        <v>1789</v>
      </c>
      <c r="Z644" t="s">
        <v>49</v>
      </c>
      <c r="AA644">
        <v>44376</v>
      </c>
      <c r="AB644" t="s">
        <v>3139</v>
      </c>
      <c r="AC644" t="s">
        <v>3140</v>
      </c>
      <c r="AD644" t="s">
        <v>382</v>
      </c>
    </row>
    <row r="645" spans="1:30" x14ac:dyDescent="0.2">
      <c r="A645">
        <v>10004</v>
      </c>
      <c r="B645" t="s">
        <v>31</v>
      </c>
      <c r="D645" t="s">
        <v>3141</v>
      </c>
      <c r="E645" t="s">
        <v>61</v>
      </c>
      <c r="G645" t="s">
        <v>3142</v>
      </c>
      <c r="H645" t="s">
        <v>3143</v>
      </c>
      <c r="I645" t="s">
        <v>3144</v>
      </c>
      <c r="J645" t="s">
        <v>3145</v>
      </c>
      <c r="K645" t="s">
        <v>3146</v>
      </c>
      <c r="L645" t="s">
        <v>1101</v>
      </c>
      <c r="M645" t="s">
        <v>42</v>
      </c>
      <c r="N645" t="s">
        <v>3147</v>
      </c>
      <c r="O645" t="s">
        <v>3148</v>
      </c>
      <c r="R645">
        <v>36</v>
      </c>
      <c r="U645" t="s">
        <v>3141</v>
      </c>
      <c r="V645" t="s">
        <v>3144</v>
      </c>
      <c r="W645" t="s">
        <v>3146</v>
      </c>
      <c r="X645" t="s">
        <v>1101</v>
      </c>
      <c r="Y645" t="s">
        <v>42</v>
      </c>
      <c r="Z645" t="s">
        <v>49</v>
      </c>
      <c r="AA645">
        <v>44779</v>
      </c>
      <c r="AB645" t="s">
        <v>3149</v>
      </c>
      <c r="AC645" t="s">
        <v>3150</v>
      </c>
      <c r="AD645" t="s">
        <v>382</v>
      </c>
    </row>
    <row r="646" spans="1:30" x14ac:dyDescent="0.2">
      <c r="A646">
        <v>10005</v>
      </c>
      <c r="B646" t="s">
        <v>31</v>
      </c>
      <c r="D646" t="s">
        <v>3151</v>
      </c>
      <c r="E646" t="s">
        <v>61</v>
      </c>
      <c r="G646" t="s">
        <v>3115</v>
      </c>
      <c r="H646" t="s">
        <v>3152</v>
      </c>
      <c r="I646" t="s">
        <v>3153</v>
      </c>
      <c r="J646" t="s">
        <v>3154</v>
      </c>
      <c r="K646" t="s">
        <v>3155</v>
      </c>
      <c r="L646" t="s">
        <v>334</v>
      </c>
      <c r="M646" t="s">
        <v>42</v>
      </c>
      <c r="N646" t="s">
        <v>3156</v>
      </c>
      <c r="O646" t="s">
        <v>3157</v>
      </c>
      <c r="P646">
        <v>42.485388858926299</v>
      </c>
      <c r="Q646">
        <v>-71.212085987241593</v>
      </c>
      <c r="R646">
        <v>20</v>
      </c>
      <c r="U646" t="s">
        <v>3151</v>
      </c>
      <c r="V646" t="s">
        <v>3153</v>
      </c>
      <c r="W646" t="s">
        <v>3158</v>
      </c>
      <c r="X646" t="s">
        <v>3159</v>
      </c>
      <c r="Y646" t="s">
        <v>1874</v>
      </c>
      <c r="Z646" t="s">
        <v>49</v>
      </c>
      <c r="AA646">
        <v>44779</v>
      </c>
      <c r="AB646" t="s">
        <v>3160</v>
      </c>
      <c r="AC646" t="s">
        <v>3161</v>
      </c>
      <c r="AD646" t="s">
        <v>382</v>
      </c>
    </row>
    <row r="647" spans="1:30" x14ac:dyDescent="0.2">
      <c r="A647">
        <v>10006</v>
      </c>
      <c r="B647" t="s">
        <v>31</v>
      </c>
      <c r="D647" t="s">
        <v>3162</v>
      </c>
      <c r="E647" t="s">
        <v>61</v>
      </c>
      <c r="G647" t="s">
        <v>3115</v>
      </c>
      <c r="H647" t="s">
        <v>3163</v>
      </c>
      <c r="I647" t="s">
        <v>3164</v>
      </c>
      <c r="J647" t="s">
        <v>3165</v>
      </c>
      <c r="K647" t="s">
        <v>2486</v>
      </c>
      <c r="L647" t="s">
        <v>334</v>
      </c>
      <c r="M647" t="s">
        <v>42</v>
      </c>
      <c r="N647" t="s">
        <v>2831</v>
      </c>
      <c r="O647" t="s">
        <v>3166</v>
      </c>
      <c r="P647">
        <v>42.402192894131403</v>
      </c>
      <c r="Q647">
        <v>-71.258857002588201</v>
      </c>
      <c r="U647" t="s">
        <v>3167</v>
      </c>
      <c r="V647" t="s">
        <v>3164</v>
      </c>
      <c r="W647" t="s">
        <v>3168</v>
      </c>
      <c r="X647" t="s">
        <v>904</v>
      </c>
      <c r="Y647" t="s">
        <v>905</v>
      </c>
      <c r="Z647" t="s">
        <v>49</v>
      </c>
      <c r="AA647">
        <v>44376</v>
      </c>
      <c r="AB647" t="s">
        <v>3169</v>
      </c>
      <c r="AC647" t="s">
        <v>3170</v>
      </c>
      <c r="AD647" t="s">
        <v>382</v>
      </c>
    </row>
    <row r="648" spans="1:30" x14ac:dyDescent="0.2">
      <c r="A648">
        <v>10007</v>
      </c>
      <c r="B648" t="s">
        <v>31</v>
      </c>
      <c r="D648" t="s">
        <v>4026</v>
      </c>
      <c r="E648" t="s">
        <v>34</v>
      </c>
      <c r="G648" t="s">
        <v>3115</v>
      </c>
      <c r="H648" t="s">
        <v>4027</v>
      </c>
      <c r="I648" t="s">
        <v>4028</v>
      </c>
      <c r="J648" t="s">
        <v>4029</v>
      </c>
      <c r="K648" t="s">
        <v>779</v>
      </c>
      <c r="L648" t="s">
        <v>130</v>
      </c>
      <c r="M648" t="s">
        <v>66</v>
      </c>
      <c r="N648" t="s">
        <v>4030</v>
      </c>
      <c r="O648" t="s">
        <v>4031</v>
      </c>
      <c r="P648">
        <v>43.622348545328201</v>
      </c>
      <c r="Q648">
        <v>-79.667930356413905</v>
      </c>
      <c r="R648">
        <v>63</v>
      </c>
      <c r="U648" t="s">
        <v>4026</v>
      </c>
      <c r="V648" t="s">
        <v>4028</v>
      </c>
      <c r="W648" t="s">
        <v>779</v>
      </c>
      <c r="X648" t="s">
        <v>130</v>
      </c>
      <c r="Y648" t="s">
        <v>66</v>
      </c>
      <c r="Z648" t="s">
        <v>49</v>
      </c>
      <c r="AA648">
        <v>44801</v>
      </c>
      <c r="AB648" t="s">
        <v>4036</v>
      </c>
      <c r="AD648" t="s">
        <v>382</v>
      </c>
    </row>
    <row r="649" spans="1:30" x14ac:dyDescent="0.2">
      <c r="A649">
        <v>10008</v>
      </c>
      <c r="B649" t="s">
        <v>31</v>
      </c>
      <c r="D649" t="s">
        <v>4026</v>
      </c>
      <c r="E649" t="s">
        <v>34</v>
      </c>
      <c r="G649" t="s">
        <v>3115</v>
      </c>
      <c r="H649" t="s">
        <v>4027</v>
      </c>
      <c r="I649" t="s">
        <v>4028</v>
      </c>
      <c r="J649" t="s">
        <v>4032</v>
      </c>
      <c r="K649" t="s">
        <v>4033</v>
      </c>
      <c r="L649" t="s">
        <v>741</v>
      </c>
      <c r="M649" t="s">
        <v>42</v>
      </c>
      <c r="N649" t="s">
        <v>4034</v>
      </c>
      <c r="O649" t="s">
        <v>4031</v>
      </c>
      <c r="P649">
        <v>33.110091921518297</v>
      </c>
      <c r="Q649">
        <v>-96.817264202795997</v>
      </c>
      <c r="U649" t="s">
        <v>4026</v>
      </c>
      <c r="V649" t="s">
        <v>4028</v>
      </c>
      <c r="W649" t="s">
        <v>779</v>
      </c>
      <c r="X649" t="s">
        <v>130</v>
      </c>
      <c r="Y649" t="s">
        <v>66</v>
      </c>
      <c r="Z649" t="s">
        <v>49</v>
      </c>
      <c r="AA649">
        <v>44801</v>
      </c>
      <c r="AB649" t="s">
        <v>4035</v>
      </c>
      <c r="AD649" t="s">
        <v>382</v>
      </c>
    </row>
    <row r="650" spans="1:30" x14ac:dyDescent="0.2">
      <c r="A650">
        <v>10009</v>
      </c>
      <c r="B650" t="s">
        <v>31</v>
      </c>
      <c r="D650" t="s">
        <v>3171</v>
      </c>
      <c r="E650" t="s">
        <v>61</v>
      </c>
      <c r="G650" t="s">
        <v>3115</v>
      </c>
      <c r="H650" t="s">
        <v>3172</v>
      </c>
      <c r="I650" t="s">
        <v>3173</v>
      </c>
      <c r="J650" t="s">
        <v>3174</v>
      </c>
      <c r="K650" t="s">
        <v>3175</v>
      </c>
      <c r="L650" t="s">
        <v>127</v>
      </c>
      <c r="M650" t="s">
        <v>42</v>
      </c>
      <c r="N650">
        <v>48170</v>
      </c>
      <c r="O650" t="s">
        <v>3176</v>
      </c>
      <c r="P650">
        <v>42.3914713653717</v>
      </c>
      <c r="Q650">
        <v>-83.484952400737996</v>
      </c>
      <c r="U650" t="s">
        <v>3177</v>
      </c>
      <c r="V650" t="s">
        <v>3178</v>
      </c>
      <c r="W650" t="s">
        <v>1166</v>
      </c>
      <c r="X650" t="s">
        <v>1167</v>
      </c>
      <c r="Y650" t="s">
        <v>543</v>
      </c>
      <c r="Z650" t="s">
        <v>49</v>
      </c>
      <c r="AA650">
        <v>44376</v>
      </c>
      <c r="AB650" t="s">
        <v>3179</v>
      </c>
      <c r="AC650" t="s">
        <v>3180</v>
      </c>
      <c r="AD650" t="s">
        <v>382</v>
      </c>
    </row>
    <row r="651" spans="1:30" x14ac:dyDescent="0.2">
      <c r="A651">
        <v>10010</v>
      </c>
      <c r="B651" t="s">
        <v>31</v>
      </c>
      <c r="D651" t="s">
        <v>3181</v>
      </c>
      <c r="E651" t="s">
        <v>61</v>
      </c>
      <c r="G651" t="s">
        <v>3115</v>
      </c>
      <c r="H651" t="s">
        <v>3182</v>
      </c>
      <c r="I651" t="s">
        <v>3183</v>
      </c>
      <c r="J651" t="s">
        <v>3184</v>
      </c>
      <c r="K651" t="s">
        <v>3185</v>
      </c>
      <c r="L651" t="s">
        <v>315</v>
      </c>
      <c r="M651" t="s">
        <v>42</v>
      </c>
      <c r="N651">
        <v>60559</v>
      </c>
      <c r="O651" t="s">
        <v>3186</v>
      </c>
      <c r="P651">
        <v>41.820511112275902</v>
      </c>
      <c r="Q651">
        <v>-87.961340875626504</v>
      </c>
      <c r="U651" t="s">
        <v>3187</v>
      </c>
      <c r="V651" t="s">
        <v>3188</v>
      </c>
      <c r="W651" t="s">
        <v>3185</v>
      </c>
      <c r="X651" t="s">
        <v>315</v>
      </c>
      <c r="Y651" t="s">
        <v>42</v>
      </c>
      <c r="Z651" t="s">
        <v>49</v>
      </c>
      <c r="AA651">
        <v>44376</v>
      </c>
      <c r="AB651" t="s">
        <v>3189</v>
      </c>
      <c r="AC651" t="s">
        <v>3190</v>
      </c>
      <c r="AD651" t="s">
        <v>382</v>
      </c>
    </row>
    <row r="652" spans="1:30" x14ac:dyDescent="0.2">
      <c r="A652">
        <v>10011</v>
      </c>
      <c r="B652" t="s">
        <v>31</v>
      </c>
      <c r="D652" t="s">
        <v>3191</v>
      </c>
      <c r="E652" t="s">
        <v>61</v>
      </c>
      <c r="G652" t="s">
        <v>3192</v>
      </c>
      <c r="H652" t="s">
        <v>3193</v>
      </c>
      <c r="I652" t="s">
        <v>3194</v>
      </c>
      <c r="J652" t="s">
        <v>3195</v>
      </c>
      <c r="K652" t="s">
        <v>886</v>
      </c>
      <c r="L652" t="s">
        <v>741</v>
      </c>
      <c r="M652" t="s">
        <v>42</v>
      </c>
      <c r="N652">
        <v>77079</v>
      </c>
      <c r="O652" t="s">
        <v>3196</v>
      </c>
      <c r="P652">
        <v>29.783085845677299</v>
      </c>
      <c r="Q652">
        <v>-95.630669310974</v>
      </c>
      <c r="U652" t="s">
        <v>3197</v>
      </c>
      <c r="V652" t="s">
        <v>3194</v>
      </c>
      <c r="W652" t="s">
        <v>585</v>
      </c>
      <c r="X652" t="s">
        <v>585</v>
      </c>
      <c r="Y652" t="s">
        <v>587</v>
      </c>
      <c r="Z652" t="s">
        <v>49</v>
      </c>
      <c r="AA652">
        <v>44376</v>
      </c>
      <c r="AB652" t="s">
        <v>3194</v>
      </c>
      <c r="AC652" t="s">
        <v>3198</v>
      </c>
      <c r="AD652" t="s">
        <v>382</v>
      </c>
    </row>
    <row r="653" spans="1:30" x14ac:dyDescent="0.2">
      <c r="A653">
        <v>10012</v>
      </c>
      <c r="B653" t="s">
        <v>31</v>
      </c>
      <c r="D653" t="s">
        <v>3199</v>
      </c>
      <c r="E653" t="s">
        <v>61</v>
      </c>
      <c r="G653" t="s">
        <v>3115</v>
      </c>
      <c r="H653" t="s">
        <v>3200</v>
      </c>
      <c r="I653" t="s">
        <v>3201</v>
      </c>
      <c r="J653" t="s">
        <v>3202</v>
      </c>
      <c r="K653" t="s">
        <v>2399</v>
      </c>
      <c r="L653" t="s">
        <v>741</v>
      </c>
      <c r="M653" t="s">
        <v>42</v>
      </c>
      <c r="N653">
        <v>78229</v>
      </c>
      <c r="O653" t="s">
        <v>3203</v>
      </c>
      <c r="P653">
        <v>29.503042097078598</v>
      </c>
      <c r="Q653">
        <v>-98.556970975873398</v>
      </c>
      <c r="U653" t="s">
        <v>3204</v>
      </c>
      <c r="V653" t="s">
        <v>3201</v>
      </c>
      <c r="W653" t="s">
        <v>2399</v>
      </c>
      <c r="X653" t="s">
        <v>741</v>
      </c>
      <c r="Y653" t="s">
        <v>42</v>
      </c>
      <c r="Z653" t="s">
        <v>49</v>
      </c>
      <c r="AA653">
        <v>44779</v>
      </c>
      <c r="AB653" t="s">
        <v>3205</v>
      </c>
      <c r="AC653" t="s">
        <v>3206</v>
      </c>
      <c r="AD653" t="s">
        <v>382</v>
      </c>
    </row>
    <row r="654" spans="1:30" x14ac:dyDescent="0.2">
      <c r="A654">
        <v>10013</v>
      </c>
      <c r="B654" t="s">
        <v>31</v>
      </c>
      <c r="D654" t="s">
        <v>3207</v>
      </c>
      <c r="E654" t="s">
        <v>61</v>
      </c>
      <c r="G654" t="s">
        <v>3115</v>
      </c>
      <c r="H654" t="s">
        <v>3208</v>
      </c>
      <c r="I654" t="s">
        <v>3209</v>
      </c>
      <c r="J654" t="s">
        <v>3210</v>
      </c>
      <c r="K654" t="s">
        <v>1544</v>
      </c>
      <c r="L654" t="s">
        <v>130</v>
      </c>
      <c r="M654" t="s">
        <v>66</v>
      </c>
      <c r="N654" t="s">
        <v>3211</v>
      </c>
      <c r="O654" t="s">
        <v>3212</v>
      </c>
      <c r="P654">
        <v>43.506106840471098</v>
      </c>
      <c r="Q654">
        <v>-80.547734002542995</v>
      </c>
      <c r="U654" t="s">
        <v>3207</v>
      </c>
      <c r="V654" t="s">
        <v>3213</v>
      </c>
      <c r="W654" t="s">
        <v>1544</v>
      </c>
      <c r="X654" t="s">
        <v>130</v>
      </c>
      <c r="Y654" t="s">
        <v>66</v>
      </c>
      <c r="Z654" t="s">
        <v>49</v>
      </c>
      <c r="AA654">
        <v>44376</v>
      </c>
      <c r="AB654" t="s">
        <v>3214</v>
      </c>
      <c r="AC654" t="s">
        <v>3215</v>
      </c>
      <c r="AD654" t="s">
        <v>382</v>
      </c>
    </row>
    <row r="655" spans="1:30" x14ac:dyDescent="0.2">
      <c r="A655">
        <v>10014</v>
      </c>
      <c r="B655" t="s">
        <v>31</v>
      </c>
      <c r="D655" t="s">
        <v>3216</v>
      </c>
      <c r="E655" t="s">
        <v>61</v>
      </c>
      <c r="G655" t="s">
        <v>3115</v>
      </c>
      <c r="H655" t="s">
        <v>3217</v>
      </c>
      <c r="I655" t="s">
        <v>3218</v>
      </c>
      <c r="J655" t="s">
        <v>3219</v>
      </c>
      <c r="K655" t="s">
        <v>3220</v>
      </c>
      <c r="L655" t="s">
        <v>334</v>
      </c>
      <c r="M655" t="s">
        <v>42</v>
      </c>
      <c r="N655" t="s">
        <v>3221</v>
      </c>
      <c r="O655" t="s">
        <v>3222</v>
      </c>
      <c r="P655">
        <v>42.299484733696303</v>
      </c>
      <c r="Q655">
        <v>-71.350841817935603</v>
      </c>
      <c r="U655" t="s">
        <v>3216</v>
      </c>
      <c r="V655" t="s">
        <v>3223</v>
      </c>
      <c r="W655" t="s">
        <v>3220</v>
      </c>
      <c r="X655" t="s">
        <v>334</v>
      </c>
      <c r="Y655" t="s">
        <v>42</v>
      </c>
      <c r="Z655" t="s">
        <v>49</v>
      </c>
      <c r="AA655">
        <v>44376</v>
      </c>
      <c r="AB655" t="s">
        <v>3223</v>
      </c>
      <c r="AD655" t="s">
        <v>382</v>
      </c>
    </row>
    <row r="656" spans="1:30" x14ac:dyDescent="0.2">
      <c r="A656">
        <v>10015</v>
      </c>
      <c r="B656" t="s">
        <v>31</v>
      </c>
      <c r="D656" t="s">
        <v>3224</v>
      </c>
      <c r="E656" t="s">
        <v>61</v>
      </c>
      <c r="G656" t="s">
        <v>3115</v>
      </c>
      <c r="H656" t="s">
        <v>3225</v>
      </c>
      <c r="I656" t="s">
        <v>3226</v>
      </c>
      <c r="J656" t="s">
        <v>3227</v>
      </c>
      <c r="K656" t="s">
        <v>891</v>
      </c>
      <c r="L656" t="s">
        <v>127</v>
      </c>
      <c r="M656" t="s">
        <v>42</v>
      </c>
      <c r="N656">
        <v>48104</v>
      </c>
      <c r="O656" t="s">
        <v>3228</v>
      </c>
      <c r="P656">
        <v>42.284007315064301</v>
      </c>
      <c r="Q656">
        <v>-83.747902629578206</v>
      </c>
      <c r="U656" t="s">
        <v>3224</v>
      </c>
      <c r="V656" t="s">
        <v>3226</v>
      </c>
      <c r="W656" t="s">
        <v>3229</v>
      </c>
      <c r="X656" t="s">
        <v>3230</v>
      </c>
      <c r="Y656" t="s">
        <v>1874</v>
      </c>
      <c r="Z656" t="s">
        <v>49</v>
      </c>
      <c r="AA656">
        <v>44435</v>
      </c>
      <c r="AB656" t="s">
        <v>3231</v>
      </c>
      <c r="AC656" t="s">
        <v>3232</v>
      </c>
      <c r="AD656" t="s">
        <v>382</v>
      </c>
    </row>
    <row r="657" spans="1:30" x14ac:dyDescent="0.2">
      <c r="A657">
        <v>10016</v>
      </c>
      <c r="B657" t="s">
        <v>31</v>
      </c>
      <c r="D657" t="s">
        <v>4188</v>
      </c>
      <c r="E657" t="s">
        <v>34</v>
      </c>
      <c r="G657" t="s">
        <v>3115</v>
      </c>
      <c r="H657" t="s">
        <v>4192</v>
      </c>
      <c r="I657" t="s">
        <v>4191</v>
      </c>
      <c r="J657" t="s">
        <v>4189</v>
      </c>
      <c r="K657" t="s">
        <v>914</v>
      </c>
      <c r="L657" t="s">
        <v>394</v>
      </c>
      <c r="M657" t="s">
        <v>42</v>
      </c>
      <c r="N657">
        <v>95131</v>
      </c>
      <c r="O657" t="s">
        <v>4190</v>
      </c>
      <c r="P657">
        <v>37.382518307821996</v>
      </c>
      <c r="Q657">
        <v>-121.918740518012</v>
      </c>
      <c r="R657">
        <v>41</v>
      </c>
      <c r="U657" t="s">
        <v>4188</v>
      </c>
      <c r="V657" t="s">
        <v>4191</v>
      </c>
      <c r="W657" t="s">
        <v>914</v>
      </c>
      <c r="X657" t="s">
        <v>394</v>
      </c>
      <c r="Y657" t="s">
        <v>42</v>
      </c>
      <c r="Z657" t="s">
        <v>49</v>
      </c>
      <c r="AA657">
        <v>44801</v>
      </c>
      <c r="AB657" t="s">
        <v>4194</v>
      </c>
      <c r="AC657" t="s">
        <v>4193</v>
      </c>
      <c r="AD657" t="s">
        <v>382</v>
      </c>
    </row>
    <row r="658" spans="1:30" x14ac:dyDescent="0.2">
      <c r="A658">
        <v>10017</v>
      </c>
      <c r="B658" t="s">
        <v>31</v>
      </c>
      <c r="D658" t="s">
        <v>4147</v>
      </c>
      <c r="E658" t="s">
        <v>34</v>
      </c>
      <c r="G658" t="s">
        <v>3115</v>
      </c>
      <c r="H658" t="s">
        <v>4152</v>
      </c>
      <c r="I658" t="s">
        <v>4148</v>
      </c>
      <c r="J658" t="s">
        <v>4149</v>
      </c>
      <c r="K658" t="s">
        <v>4150</v>
      </c>
      <c r="L658" t="s">
        <v>918</v>
      </c>
      <c r="M658" t="s">
        <v>42</v>
      </c>
      <c r="N658">
        <v>30097</v>
      </c>
      <c r="O658" t="s">
        <v>4151</v>
      </c>
      <c r="P658">
        <v>34.062648013299203</v>
      </c>
      <c r="Q658">
        <v>-84.172982818114207</v>
      </c>
      <c r="U658" t="s">
        <v>4013</v>
      </c>
      <c r="V658" t="s">
        <v>4148</v>
      </c>
      <c r="W658" t="s">
        <v>2866</v>
      </c>
      <c r="X658" t="s">
        <v>394</v>
      </c>
      <c r="Y658" t="s">
        <v>42</v>
      </c>
      <c r="Z658" t="s">
        <v>49</v>
      </c>
      <c r="AA658">
        <v>44801</v>
      </c>
      <c r="AB658" t="s">
        <v>4148</v>
      </c>
      <c r="AC658" t="s">
        <v>4153</v>
      </c>
      <c r="AD658" t="s">
        <v>382</v>
      </c>
    </row>
    <row r="659" spans="1:30" x14ac:dyDescent="0.2">
      <c r="A659">
        <v>10018</v>
      </c>
      <c r="B659" t="s">
        <v>31</v>
      </c>
      <c r="D659" t="s">
        <v>3233</v>
      </c>
      <c r="E659" t="s">
        <v>61</v>
      </c>
      <c r="G659" t="s">
        <v>3115</v>
      </c>
      <c r="H659" t="s">
        <v>3234</v>
      </c>
      <c r="I659" t="s">
        <v>3235</v>
      </c>
      <c r="J659" t="s">
        <v>3236</v>
      </c>
      <c r="K659" t="s">
        <v>1971</v>
      </c>
      <c r="L659" t="s">
        <v>321</v>
      </c>
      <c r="M659" t="s">
        <v>42</v>
      </c>
      <c r="N659">
        <v>10013</v>
      </c>
      <c r="O659" t="s">
        <v>3237</v>
      </c>
      <c r="P659">
        <v>40.720195945277197</v>
      </c>
      <c r="Q659">
        <v>-74.006121717883005</v>
      </c>
      <c r="R659">
        <v>14</v>
      </c>
      <c r="U659" t="s">
        <v>3233</v>
      </c>
      <c r="V659" t="s">
        <v>3235</v>
      </c>
      <c r="W659" t="s">
        <v>1971</v>
      </c>
      <c r="X659" t="s">
        <v>321</v>
      </c>
      <c r="Y659" t="s">
        <v>42</v>
      </c>
      <c r="Z659" t="s">
        <v>49</v>
      </c>
      <c r="AA659">
        <v>44779</v>
      </c>
      <c r="AB659" t="s">
        <v>3238</v>
      </c>
      <c r="AC659" t="s">
        <v>3239</v>
      </c>
      <c r="AD659" t="s">
        <v>382</v>
      </c>
    </row>
    <row r="660" spans="1:30" x14ac:dyDescent="0.2">
      <c r="A660">
        <v>10019</v>
      </c>
      <c r="B660" t="s">
        <v>31</v>
      </c>
      <c r="D660" t="s">
        <v>3240</v>
      </c>
      <c r="E660" t="s">
        <v>34</v>
      </c>
      <c r="G660" t="s">
        <v>3115</v>
      </c>
      <c r="H660" t="s">
        <v>3241</v>
      </c>
      <c r="I660" t="s">
        <v>3242</v>
      </c>
      <c r="J660" t="s">
        <v>3243</v>
      </c>
      <c r="K660" t="s">
        <v>3450</v>
      </c>
      <c r="L660" t="s">
        <v>2249</v>
      </c>
      <c r="M660" t="s">
        <v>42</v>
      </c>
      <c r="N660">
        <v>20001</v>
      </c>
      <c r="O660" t="s">
        <v>3244</v>
      </c>
      <c r="P660">
        <v>38.894775383813602</v>
      </c>
      <c r="Q660">
        <v>-77.011237602725302</v>
      </c>
      <c r="U660" t="s">
        <v>3245</v>
      </c>
      <c r="V660" t="s">
        <v>3246</v>
      </c>
      <c r="W660" t="s">
        <v>1166</v>
      </c>
      <c r="X660" t="s">
        <v>1167</v>
      </c>
      <c r="Y660" t="s">
        <v>543</v>
      </c>
      <c r="Z660" t="s">
        <v>49</v>
      </c>
      <c r="AA660">
        <v>44376</v>
      </c>
      <c r="AB660" t="s">
        <v>3247</v>
      </c>
      <c r="AC660" t="s">
        <v>3248</v>
      </c>
      <c r="AD660" t="s">
        <v>382</v>
      </c>
    </row>
    <row r="661" spans="1:30" x14ac:dyDescent="0.2">
      <c r="A661">
        <v>10020</v>
      </c>
      <c r="B661" t="s">
        <v>31</v>
      </c>
      <c r="D661" t="s">
        <v>4057</v>
      </c>
      <c r="E661" t="s">
        <v>34</v>
      </c>
      <c r="G661" t="s">
        <v>3115</v>
      </c>
      <c r="H661" t="s">
        <v>4058</v>
      </c>
      <c r="I661" t="s">
        <v>4059</v>
      </c>
      <c r="J661" t="s">
        <v>4060</v>
      </c>
      <c r="K661" t="s">
        <v>4061</v>
      </c>
      <c r="L661" t="s">
        <v>394</v>
      </c>
      <c r="M661" t="s">
        <v>42</v>
      </c>
      <c r="N661">
        <v>95014</v>
      </c>
      <c r="O661" t="s">
        <v>4065</v>
      </c>
      <c r="P661">
        <v>37.321978320239801</v>
      </c>
      <c r="Q661">
        <v>-122.035032416159</v>
      </c>
      <c r="R661">
        <v>28</v>
      </c>
      <c r="U661" t="s">
        <v>4057</v>
      </c>
      <c r="V661" t="s">
        <v>4059</v>
      </c>
      <c r="W661" t="s">
        <v>4062</v>
      </c>
      <c r="X661" t="s">
        <v>394</v>
      </c>
      <c r="Y661" t="s">
        <v>42</v>
      </c>
      <c r="Z661" t="s">
        <v>49</v>
      </c>
      <c r="AA661">
        <v>44801</v>
      </c>
      <c r="AB661" t="s">
        <v>4064</v>
      </c>
      <c r="AC661" t="s">
        <v>4063</v>
      </c>
      <c r="AD661" t="s">
        <v>382</v>
      </c>
    </row>
    <row r="662" spans="1:30" x14ac:dyDescent="0.2">
      <c r="A662">
        <v>11000</v>
      </c>
      <c r="B662" t="s">
        <v>31</v>
      </c>
      <c r="C662" t="s">
        <v>294</v>
      </c>
      <c r="D662" t="s">
        <v>4255</v>
      </c>
      <c r="E662" t="s">
        <v>61</v>
      </c>
      <c r="G662" t="s">
        <v>4257</v>
      </c>
      <c r="H662" t="s">
        <v>4258</v>
      </c>
      <c r="I662" t="s">
        <v>4259</v>
      </c>
      <c r="J662" t="s">
        <v>4256</v>
      </c>
      <c r="K662" t="s">
        <v>1778</v>
      </c>
      <c r="L662" t="s">
        <v>850</v>
      </c>
      <c r="M662" t="s">
        <v>42</v>
      </c>
      <c r="N662">
        <v>85706</v>
      </c>
      <c r="O662" t="s">
        <v>4260</v>
      </c>
      <c r="P662">
        <v>32.135219928444499</v>
      </c>
      <c r="Q662">
        <v>-110.919397829804</v>
      </c>
      <c r="R662">
        <v>13</v>
      </c>
      <c r="U662" t="s">
        <v>4261</v>
      </c>
      <c r="V662" t="s">
        <v>4259</v>
      </c>
      <c r="W662" t="s">
        <v>1778</v>
      </c>
      <c r="X662" t="s">
        <v>850</v>
      </c>
      <c r="Y662" t="s">
        <v>42</v>
      </c>
      <c r="Z662" t="s">
        <v>49</v>
      </c>
      <c r="AA662">
        <v>44867</v>
      </c>
      <c r="AB662" t="s">
        <v>4262</v>
      </c>
    </row>
    <row r="663" spans="1:30" x14ac:dyDescent="0.2">
      <c r="A663">
        <v>11001</v>
      </c>
      <c r="B663" t="s">
        <v>31</v>
      </c>
      <c r="C663" t="s">
        <v>294</v>
      </c>
      <c r="D663" t="s">
        <v>4255</v>
      </c>
      <c r="E663" t="s">
        <v>61</v>
      </c>
      <c r="G663" t="s">
        <v>4263</v>
      </c>
      <c r="H663" t="s">
        <v>4264</v>
      </c>
      <c r="I663" t="s">
        <v>4259</v>
      </c>
      <c r="J663" t="s">
        <v>4256</v>
      </c>
      <c r="K663" t="s">
        <v>1778</v>
      </c>
      <c r="L663" t="s">
        <v>850</v>
      </c>
      <c r="M663" t="s">
        <v>42</v>
      </c>
      <c r="N663">
        <v>85706</v>
      </c>
      <c r="O663" t="s">
        <v>4260</v>
      </c>
      <c r="P663">
        <v>32.135219928444499</v>
      </c>
      <c r="Q663">
        <v>-110.919397829804</v>
      </c>
      <c r="R663">
        <v>13</v>
      </c>
      <c r="U663" t="s">
        <v>4261</v>
      </c>
      <c r="V663" t="s">
        <v>4259</v>
      </c>
      <c r="W663" t="s">
        <v>1778</v>
      </c>
      <c r="X663" t="s">
        <v>850</v>
      </c>
      <c r="Y663" t="s">
        <v>42</v>
      </c>
      <c r="Z663" t="s">
        <v>49</v>
      </c>
      <c r="AA663">
        <v>44867</v>
      </c>
      <c r="AB663" t="s">
        <v>4262</v>
      </c>
    </row>
    <row r="664" spans="1:30" x14ac:dyDescent="0.2">
      <c r="A664">
        <v>11002</v>
      </c>
      <c r="B664" t="s">
        <v>31</v>
      </c>
      <c r="C664" t="s">
        <v>294</v>
      </c>
      <c r="D664" t="s">
        <v>4759</v>
      </c>
      <c r="E664" t="s">
        <v>61</v>
      </c>
      <c r="G664" t="s">
        <v>4760</v>
      </c>
      <c r="H664" t="s">
        <v>4762</v>
      </c>
      <c r="I664" t="s">
        <v>4761</v>
      </c>
      <c r="J664" t="s">
        <v>4765</v>
      </c>
      <c r="K664" t="s">
        <v>4758</v>
      </c>
      <c r="L664" t="s">
        <v>675</v>
      </c>
      <c r="M664" t="s">
        <v>42</v>
      </c>
      <c r="N664">
        <v>84098</v>
      </c>
      <c r="P664">
        <v>40.748399691177902</v>
      </c>
      <c r="Q664">
        <v>-111.563123520367</v>
      </c>
      <c r="R664">
        <v>10</v>
      </c>
      <c r="U664" t="s">
        <v>4763</v>
      </c>
      <c r="V664" t="s">
        <v>4761</v>
      </c>
      <c r="W664" t="s">
        <v>4758</v>
      </c>
      <c r="X664" t="s">
        <v>675</v>
      </c>
      <c r="Y664" t="s">
        <v>42</v>
      </c>
      <c r="Z664" t="s">
        <v>49</v>
      </c>
      <c r="AA664">
        <v>45092</v>
      </c>
      <c r="AB664" t="s">
        <v>4764</v>
      </c>
    </row>
    <row r="665" spans="1:30" x14ac:dyDescent="0.2">
      <c r="A665">
        <v>11003</v>
      </c>
      <c r="B665" t="s">
        <v>31</v>
      </c>
      <c r="C665" t="s">
        <v>382</v>
      </c>
      <c r="D665" t="s">
        <v>4777</v>
      </c>
      <c r="E665" t="s">
        <v>61</v>
      </c>
      <c r="G665" t="s">
        <v>4263</v>
      </c>
      <c r="H665" t="s">
        <v>4778</v>
      </c>
      <c r="I665" t="s">
        <v>1786</v>
      </c>
      <c r="J665" t="s">
        <v>1783</v>
      </c>
      <c r="K665" t="s">
        <v>753</v>
      </c>
      <c r="L665" t="s">
        <v>754</v>
      </c>
      <c r="M665" t="s">
        <v>42</v>
      </c>
      <c r="N665">
        <v>63123</v>
      </c>
      <c r="O665" t="s">
        <v>1784</v>
      </c>
      <c r="P665">
        <v>38.525295041657202</v>
      </c>
      <c r="Q665">
        <v>-90.332958793253994</v>
      </c>
      <c r="R665">
        <v>2</v>
      </c>
      <c r="U665" t="s">
        <v>1785</v>
      </c>
      <c r="V665" t="s">
        <v>1786</v>
      </c>
      <c r="W665" t="s">
        <v>1788</v>
      </c>
      <c r="X665" t="s">
        <v>4776</v>
      </c>
      <c r="Y665" t="s">
        <v>1789</v>
      </c>
      <c r="Z665" t="s">
        <v>49</v>
      </c>
      <c r="AA665">
        <v>45092</v>
      </c>
    </row>
    <row r="666" spans="1:30" x14ac:dyDescent="0.2">
      <c r="A666">
        <v>11004</v>
      </c>
      <c r="B666" t="s">
        <v>31</v>
      </c>
      <c r="C666" t="s">
        <v>382</v>
      </c>
      <c r="D666" t="s">
        <v>4772</v>
      </c>
      <c r="E666" t="s">
        <v>61</v>
      </c>
      <c r="G666" t="s">
        <v>4263</v>
      </c>
      <c r="H666" t="s">
        <v>4767</v>
      </c>
      <c r="I666" t="s">
        <v>4771</v>
      </c>
      <c r="J666" t="s">
        <v>4769</v>
      </c>
      <c r="K666" t="s">
        <v>4770</v>
      </c>
      <c r="L666" t="s">
        <v>675</v>
      </c>
      <c r="M666" t="s">
        <v>42</v>
      </c>
      <c r="N666">
        <v>84092</v>
      </c>
      <c r="O666" t="s">
        <v>4768</v>
      </c>
      <c r="P666">
        <v>40.565159328991598</v>
      </c>
      <c r="Q666">
        <v>-111.828788093254</v>
      </c>
      <c r="R666">
        <v>1</v>
      </c>
      <c r="U666" t="s">
        <v>4775</v>
      </c>
      <c r="V666" t="s">
        <v>4771</v>
      </c>
      <c r="W666" t="s">
        <v>4773</v>
      </c>
      <c r="X666" t="s">
        <v>4773</v>
      </c>
      <c r="Y666" t="s">
        <v>98</v>
      </c>
      <c r="Z666" t="s">
        <v>49</v>
      </c>
      <c r="AA666">
        <v>45092</v>
      </c>
      <c r="AB666" t="s">
        <v>4774</v>
      </c>
    </row>
    <row r="667" spans="1:30" x14ac:dyDescent="0.2">
      <c r="A667">
        <v>11005</v>
      </c>
      <c r="B667" t="s">
        <v>31</v>
      </c>
      <c r="C667" t="s">
        <v>294</v>
      </c>
      <c r="D667" t="s">
        <v>3257</v>
      </c>
      <c r="E667" t="s">
        <v>34</v>
      </c>
      <c r="G667" t="s">
        <v>2786</v>
      </c>
      <c r="H667" t="s">
        <v>2786</v>
      </c>
      <c r="I667" t="s">
        <v>3258</v>
      </c>
      <c r="J667" t="s">
        <v>3259</v>
      </c>
      <c r="K667" t="s">
        <v>3260</v>
      </c>
      <c r="L667" t="s">
        <v>25</v>
      </c>
      <c r="M667" t="s">
        <v>66</v>
      </c>
      <c r="N667" t="s">
        <v>3261</v>
      </c>
      <c r="O667" t="s">
        <v>3262</v>
      </c>
      <c r="P667">
        <v>45.445678276993903</v>
      </c>
      <c r="Q667">
        <v>-73.875020286826498</v>
      </c>
      <c r="U667" t="s">
        <v>3263</v>
      </c>
      <c r="V667" t="s">
        <v>3258</v>
      </c>
      <c r="W667" t="s">
        <v>3260</v>
      </c>
      <c r="X667" t="s">
        <v>25</v>
      </c>
      <c r="Y667" t="s">
        <v>66</v>
      </c>
      <c r="Z667" t="s">
        <v>49</v>
      </c>
      <c r="AA667">
        <v>44430</v>
      </c>
      <c r="AB667" t="s">
        <v>3264</v>
      </c>
    </row>
    <row r="668" spans="1:30" x14ac:dyDescent="0.2">
      <c r="A668">
        <v>11006</v>
      </c>
      <c r="B668" t="s">
        <v>31</v>
      </c>
      <c r="C668" t="s">
        <v>294</v>
      </c>
      <c r="D668" t="s">
        <v>3257</v>
      </c>
      <c r="E668" t="s">
        <v>34</v>
      </c>
      <c r="G668" t="s">
        <v>3265</v>
      </c>
      <c r="H668" t="s">
        <v>328</v>
      </c>
      <c r="I668" t="s">
        <v>3258</v>
      </c>
      <c r="J668" t="s">
        <v>3259</v>
      </c>
      <c r="K668" t="s">
        <v>3260</v>
      </c>
      <c r="L668" t="s">
        <v>25</v>
      </c>
      <c r="M668" t="s">
        <v>66</v>
      </c>
      <c r="N668" t="s">
        <v>3261</v>
      </c>
      <c r="O668" t="s">
        <v>3262</v>
      </c>
      <c r="P668">
        <v>45.445678276993903</v>
      </c>
      <c r="Q668">
        <v>-73.875020286826498</v>
      </c>
      <c r="U668" t="s">
        <v>3263</v>
      </c>
      <c r="V668" t="s">
        <v>3258</v>
      </c>
      <c r="W668" t="s">
        <v>3260</v>
      </c>
      <c r="X668" t="s">
        <v>25</v>
      </c>
      <c r="Y668" t="s">
        <v>66</v>
      </c>
      <c r="Z668" t="s">
        <v>49</v>
      </c>
      <c r="AA668">
        <v>44430</v>
      </c>
      <c r="AB668" t="s">
        <v>3264</v>
      </c>
    </row>
    <row r="669" spans="1:30" x14ac:dyDescent="0.2">
      <c r="A669">
        <v>11007</v>
      </c>
      <c r="B669" t="s">
        <v>31</v>
      </c>
      <c r="C669" t="s">
        <v>294</v>
      </c>
      <c r="D669" t="s">
        <v>3257</v>
      </c>
      <c r="E669" t="s">
        <v>34</v>
      </c>
      <c r="G669" t="s">
        <v>3265</v>
      </c>
      <c r="H669" t="s">
        <v>349</v>
      </c>
      <c r="I669" t="s">
        <v>3258</v>
      </c>
      <c r="J669" t="s">
        <v>3259</v>
      </c>
      <c r="K669" t="s">
        <v>3260</v>
      </c>
      <c r="L669" t="s">
        <v>25</v>
      </c>
      <c r="M669" t="s">
        <v>66</v>
      </c>
      <c r="N669" t="s">
        <v>3261</v>
      </c>
      <c r="O669" t="s">
        <v>3262</v>
      </c>
      <c r="P669">
        <v>45.445678276993903</v>
      </c>
      <c r="Q669">
        <v>-73.875020286826498</v>
      </c>
      <c r="U669" t="s">
        <v>3263</v>
      </c>
      <c r="V669" t="s">
        <v>3258</v>
      </c>
      <c r="W669" t="s">
        <v>3260</v>
      </c>
      <c r="X669" t="s">
        <v>25</v>
      </c>
      <c r="Y669" t="s">
        <v>66</v>
      </c>
      <c r="Z669" t="s">
        <v>49</v>
      </c>
      <c r="AA669">
        <v>44430</v>
      </c>
      <c r="AB669" t="s">
        <v>3264</v>
      </c>
    </row>
    <row r="670" spans="1:30" x14ac:dyDescent="0.2">
      <c r="A670">
        <v>11008</v>
      </c>
      <c r="B670" t="s">
        <v>31</v>
      </c>
      <c r="C670" t="s">
        <v>294</v>
      </c>
      <c r="D670" t="s">
        <v>3257</v>
      </c>
      <c r="E670" t="s">
        <v>34</v>
      </c>
      <c r="G670" t="s">
        <v>3265</v>
      </c>
      <c r="H670" t="s">
        <v>360</v>
      </c>
      <c r="I670" t="s">
        <v>3258</v>
      </c>
      <c r="J670" t="s">
        <v>3259</v>
      </c>
      <c r="K670" t="s">
        <v>3260</v>
      </c>
      <c r="L670" t="s">
        <v>25</v>
      </c>
      <c r="M670" t="s">
        <v>66</v>
      </c>
      <c r="N670" t="s">
        <v>3261</v>
      </c>
      <c r="O670" t="s">
        <v>3262</v>
      </c>
      <c r="P670">
        <v>45.445678276993903</v>
      </c>
      <c r="Q670">
        <v>-73.875020286826498</v>
      </c>
      <c r="U670" t="s">
        <v>3263</v>
      </c>
      <c r="V670" t="s">
        <v>3258</v>
      </c>
      <c r="W670" t="s">
        <v>3260</v>
      </c>
      <c r="X670" t="s">
        <v>25</v>
      </c>
      <c r="Y670" t="s">
        <v>66</v>
      </c>
      <c r="Z670" t="s">
        <v>49</v>
      </c>
      <c r="AA670">
        <v>44430</v>
      </c>
      <c r="AB670" t="s">
        <v>3264</v>
      </c>
    </row>
    <row r="671" spans="1:30" x14ac:dyDescent="0.2">
      <c r="A671">
        <v>11009</v>
      </c>
      <c r="B671" t="s">
        <v>31</v>
      </c>
      <c r="C671" t="s">
        <v>294</v>
      </c>
      <c r="D671" t="s">
        <v>3257</v>
      </c>
      <c r="E671" t="s">
        <v>34</v>
      </c>
      <c r="G671" t="s">
        <v>3265</v>
      </c>
      <c r="H671" t="s">
        <v>737</v>
      </c>
      <c r="I671" t="s">
        <v>3258</v>
      </c>
      <c r="J671" t="s">
        <v>3259</v>
      </c>
      <c r="K671" t="s">
        <v>3260</v>
      </c>
      <c r="L671" t="s">
        <v>25</v>
      </c>
      <c r="M671" t="s">
        <v>66</v>
      </c>
      <c r="N671" t="s">
        <v>3261</v>
      </c>
      <c r="O671" t="s">
        <v>3262</v>
      </c>
      <c r="P671">
        <v>45.445678276993903</v>
      </c>
      <c r="Q671">
        <v>-73.875020286826498</v>
      </c>
      <c r="U671" t="s">
        <v>3263</v>
      </c>
      <c r="V671" t="s">
        <v>3258</v>
      </c>
      <c r="W671" t="s">
        <v>3260</v>
      </c>
      <c r="X671" t="s">
        <v>25</v>
      </c>
      <c r="Y671" t="s">
        <v>66</v>
      </c>
      <c r="Z671" t="s">
        <v>49</v>
      </c>
      <c r="AA671">
        <v>44430</v>
      </c>
      <c r="AB671" t="s">
        <v>3264</v>
      </c>
    </row>
    <row r="672" spans="1:30" x14ac:dyDescent="0.2">
      <c r="A672">
        <v>11010</v>
      </c>
      <c r="B672" t="s">
        <v>31</v>
      </c>
      <c r="C672" t="s">
        <v>294</v>
      </c>
      <c r="D672" t="s">
        <v>3257</v>
      </c>
      <c r="E672" t="s">
        <v>34</v>
      </c>
      <c r="G672" t="s">
        <v>3266</v>
      </c>
      <c r="H672" t="s">
        <v>3267</v>
      </c>
      <c r="I672" t="s">
        <v>3258</v>
      </c>
      <c r="J672" t="s">
        <v>3259</v>
      </c>
      <c r="K672" t="s">
        <v>3260</v>
      </c>
      <c r="L672" t="s">
        <v>25</v>
      </c>
      <c r="M672" t="s">
        <v>66</v>
      </c>
      <c r="N672" t="s">
        <v>3261</v>
      </c>
      <c r="O672" t="s">
        <v>3262</v>
      </c>
      <c r="P672">
        <v>45.445678276993903</v>
      </c>
      <c r="Q672">
        <v>-73.875020286826498</v>
      </c>
      <c r="U672" t="s">
        <v>3263</v>
      </c>
      <c r="V672" t="s">
        <v>3258</v>
      </c>
      <c r="W672" t="s">
        <v>3260</v>
      </c>
      <c r="X672" t="s">
        <v>25</v>
      </c>
      <c r="Y672" t="s">
        <v>66</v>
      </c>
      <c r="Z672" t="s">
        <v>49</v>
      </c>
      <c r="AA672">
        <v>44430</v>
      </c>
      <c r="AB672" t="s">
        <v>3264</v>
      </c>
    </row>
    <row r="673" spans="1:29" x14ac:dyDescent="0.2">
      <c r="A673">
        <v>11011</v>
      </c>
      <c r="B673" t="s">
        <v>31</v>
      </c>
      <c r="C673" t="s">
        <v>294</v>
      </c>
      <c r="D673" t="s">
        <v>3268</v>
      </c>
      <c r="E673" t="s">
        <v>34</v>
      </c>
      <c r="G673" t="s">
        <v>660</v>
      </c>
      <c r="H673" t="s">
        <v>737</v>
      </c>
      <c r="I673" t="s">
        <v>3269</v>
      </c>
      <c r="J673" t="s">
        <v>3270</v>
      </c>
      <c r="K673" t="s">
        <v>3271</v>
      </c>
      <c r="L673" t="s">
        <v>1</v>
      </c>
      <c r="M673" t="s">
        <v>42</v>
      </c>
      <c r="N673">
        <v>83858</v>
      </c>
      <c r="O673" t="s">
        <v>3272</v>
      </c>
      <c r="P673">
        <v>47.799529447804503</v>
      </c>
      <c r="Q673">
        <v>-116.890487086329</v>
      </c>
      <c r="R673">
        <v>20</v>
      </c>
      <c r="U673" t="s">
        <v>3273</v>
      </c>
      <c r="V673" t="s">
        <v>3274</v>
      </c>
      <c r="W673" t="s">
        <v>3271</v>
      </c>
      <c r="X673" t="s">
        <v>1</v>
      </c>
      <c r="Y673" t="s">
        <v>42</v>
      </c>
      <c r="Z673" t="s">
        <v>49</v>
      </c>
      <c r="AA673">
        <v>44435</v>
      </c>
      <c r="AB673" t="s">
        <v>3275</v>
      </c>
    </row>
    <row r="674" spans="1:29" x14ac:dyDescent="0.2">
      <c r="A674">
        <v>11012</v>
      </c>
      <c r="B674" t="s">
        <v>31</v>
      </c>
      <c r="C674" t="s">
        <v>294</v>
      </c>
      <c r="D674" t="s">
        <v>3268</v>
      </c>
      <c r="E674" t="s">
        <v>34</v>
      </c>
      <c r="G674" t="s">
        <v>671</v>
      </c>
      <c r="H674" t="s">
        <v>650</v>
      </c>
      <c r="I674" t="s">
        <v>3269</v>
      </c>
      <c r="J674" t="s">
        <v>3270</v>
      </c>
      <c r="K674" t="s">
        <v>3271</v>
      </c>
      <c r="L674" t="s">
        <v>1</v>
      </c>
      <c r="M674" t="s">
        <v>42</v>
      </c>
      <c r="N674">
        <v>83858</v>
      </c>
      <c r="O674" t="s">
        <v>3272</v>
      </c>
      <c r="P674">
        <v>47.799529447804503</v>
      </c>
      <c r="Q674">
        <v>-116.890487086329</v>
      </c>
      <c r="R674">
        <v>20</v>
      </c>
      <c r="U674" t="s">
        <v>3273</v>
      </c>
      <c r="V674" t="s">
        <v>3274</v>
      </c>
      <c r="W674" t="s">
        <v>3271</v>
      </c>
      <c r="X674" t="s">
        <v>1</v>
      </c>
      <c r="Y674" t="s">
        <v>42</v>
      </c>
      <c r="Z674" t="s">
        <v>49</v>
      </c>
      <c r="AA674">
        <v>44435</v>
      </c>
      <c r="AB674" t="s">
        <v>3275</v>
      </c>
    </row>
    <row r="675" spans="1:29" x14ac:dyDescent="0.2">
      <c r="A675">
        <v>11013</v>
      </c>
      <c r="B675" t="s">
        <v>31</v>
      </c>
      <c r="C675" t="s">
        <v>294</v>
      </c>
      <c r="D675" t="s">
        <v>3268</v>
      </c>
      <c r="E675" t="s">
        <v>34</v>
      </c>
      <c r="G675" t="s">
        <v>857</v>
      </c>
      <c r="H675" t="s">
        <v>328</v>
      </c>
      <c r="I675" t="s">
        <v>3269</v>
      </c>
      <c r="J675" t="s">
        <v>3270</v>
      </c>
      <c r="K675" t="s">
        <v>3271</v>
      </c>
      <c r="L675" t="s">
        <v>1</v>
      </c>
      <c r="M675" t="s">
        <v>42</v>
      </c>
      <c r="N675">
        <v>83858</v>
      </c>
      <c r="O675" t="s">
        <v>3272</v>
      </c>
      <c r="P675">
        <v>47.799529447804503</v>
      </c>
      <c r="Q675">
        <v>-116.890487086329</v>
      </c>
      <c r="R675">
        <v>20</v>
      </c>
      <c r="U675" t="s">
        <v>3273</v>
      </c>
      <c r="V675" t="s">
        <v>3274</v>
      </c>
      <c r="W675" t="s">
        <v>3271</v>
      </c>
      <c r="X675" t="s">
        <v>1</v>
      </c>
      <c r="Y675" t="s">
        <v>42</v>
      </c>
      <c r="Z675" t="s">
        <v>49</v>
      </c>
      <c r="AA675">
        <v>44435</v>
      </c>
      <c r="AB675" t="s">
        <v>3275</v>
      </c>
    </row>
    <row r="676" spans="1:29" x14ac:dyDescent="0.2">
      <c r="A676">
        <v>11014</v>
      </c>
      <c r="B676" t="s">
        <v>31</v>
      </c>
      <c r="C676" t="s">
        <v>294</v>
      </c>
      <c r="D676" t="s">
        <v>3268</v>
      </c>
      <c r="E676" t="s">
        <v>34</v>
      </c>
      <c r="G676" t="s">
        <v>857</v>
      </c>
      <c r="H676" t="s">
        <v>360</v>
      </c>
      <c r="I676" t="s">
        <v>3269</v>
      </c>
      <c r="J676" t="s">
        <v>3270</v>
      </c>
      <c r="K676" t="s">
        <v>3271</v>
      </c>
      <c r="L676" t="s">
        <v>1</v>
      </c>
      <c r="M676" t="s">
        <v>42</v>
      </c>
      <c r="N676">
        <v>83858</v>
      </c>
      <c r="O676" t="s">
        <v>3272</v>
      </c>
      <c r="P676">
        <v>47.799529447804503</v>
      </c>
      <c r="Q676">
        <v>-116.890487086329</v>
      </c>
      <c r="R676">
        <v>20</v>
      </c>
      <c r="U676" t="s">
        <v>3273</v>
      </c>
      <c r="V676" t="s">
        <v>3274</v>
      </c>
      <c r="W676" t="s">
        <v>3271</v>
      </c>
      <c r="X676" t="s">
        <v>1</v>
      </c>
      <c r="Y676" t="s">
        <v>42</v>
      </c>
      <c r="Z676" t="s">
        <v>49</v>
      </c>
      <c r="AA676">
        <v>44435</v>
      </c>
      <c r="AB676" t="s">
        <v>3275</v>
      </c>
    </row>
    <row r="677" spans="1:29" x14ac:dyDescent="0.2">
      <c r="A677">
        <v>11015</v>
      </c>
      <c r="B677" t="s">
        <v>31</v>
      </c>
      <c r="C677" t="s">
        <v>294</v>
      </c>
      <c r="D677" t="s">
        <v>3268</v>
      </c>
      <c r="E677" t="s">
        <v>34</v>
      </c>
      <c r="G677" t="s">
        <v>857</v>
      </c>
      <c r="H677" t="s">
        <v>737</v>
      </c>
      <c r="I677" t="s">
        <v>3269</v>
      </c>
      <c r="J677" t="s">
        <v>3270</v>
      </c>
      <c r="K677" t="s">
        <v>3271</v>
      </c>
      <c r="L677" t="s">
        <v>1</v>
      </c>
      <c r="M677" t="s">
        <v>42</v>
      </c>
      <c r="N677">
        <v>83858</v>
      </c>
      <c r="O677" t="s">
        <v>3272</v>
      </c>
      <c r="P677">
        <v>47.799529447804503</v>
      </c>
      <c r="Q677">
        <v>-116.890487086329</v>
      </c>
      <c r="R677">
        <v>20</v>
      </c>
      <c r="U677" t="s">
        <v>3273</v>
      </c>
      <c r="V677" t="s">
        <v>3274</v>
      </c>
      <c r="W677" t="s">
        <v>3271</v>
      </c>
      <c r="X677" t="s">
        <v>1</v>
      </c>
      <c r="Y677" t="s">
        <v>42</v>
      </c>
      <c r="Z677" t="s">
        <v>49</v>
      </c>
      <c r="AA677">
        <v>44435</v>
      </c>
      <c r="AB677" t="s">
        <v>3275</v>
      </c>
    </row>
    <row r="678" spans="1:29" x14ac:dyDescent="0.2">
      <c r="A678">
        <v>11016</v>
      </c>
      <c r="B678" t="s">
        <v>31</v>
      </c>
      <c r="C678" t="s">
        <v>294</v>
      </c>
      <c r="D678" t="s">
        <v>3268</v>
      </c>
      <c r="E678" t="s">
        <v>34</v>
      </c>
      <c r="G678" t="s">
        <v>857</v>
      </c>
      <c r="H678" t="s">
        <v>650</v>
      </c>
      <c r="I678" t="s">
        <v>3269</v>
      </c>
      <c r="J678" t="s">
        <v>3270</v>
      </c>
      <c r="K678" t="s">
        <v>3271</v>
      </c>
      <c r="L678" t="s">
        <v>1</v>
      </c>
      <c r="M678" t="s">
        <v>42</v>
      </c>
      <c r="N678">
        <v>83858</v>
      </c>
      <c r="O678" t="s">
        <v>3272</v>
      </c>
      <c r="P678">
        <v>47.799529447804503</v>
      </c>
      <c r="Q678">
        <v>-116.890487086329</v>
      </c>
      <c r="R678">
        <v>20</v>
      </c>
      <c r="U678" t="s">
        <v>3273</v>
      </c>
      <c r="V678" t="s">
        <v>3274</v>
      </c>
      <c r="W678" t="s">
        <v>3271</v>
      </c>
      <c r="X678" t="s">
        <v>1</v>
      </c>
      <c r="Y678" t="s">
        <v>42</v>
      </c>
      <c r="Z678" t="s">
        <v>49</v>
      </c>
      <c r="AA678">
        <v>44435</v>
      </c>
      <c r="AB678" t="s">
        <v>3275</v>
      </c>
    </row>
    <row r="679" spans="1:29" x14ac:dyDescent="0.2">
      <c r="A679">
        <v>11017</v>
      </c>
      <c r="B679" t="s">
        <v>31</v>
      </c>
      <c r="C679" t="s">
        <v>294</v>
      </c>
      <c r="D679" t="s">
        <v>3268</v>
      </c>
      <c r="E679" t="s">
        <v>34</v>
      </c>
      <c r="G679" t="s">
        <v>3276</v>
      </c>
      <c r="H679" t="s">
        <v>3277</v>
      </c>
      <c r="I679" t="s">
        <v>3269</v>
      </c>
      <c r="J679" t="s">
        <v>3270</v>
      </c>
      <c r="K679" t="s">
        <v>3271</v>
      </c>
      <c r="L679" t="s">
        <v>1</v>
      </c>
      <c r="M679" t="s">
        <v>42</v>
      </c>
      <c r="N679">
        <v>83858</v>
      </c>
      <c r="O679" t="s">
        <v>3272</v>
      </c>
      <c r="P679">
        <v>47.799529447804503</v>
      </c>
      <c r="Q679">
        <v>-116.890487086329</v>
      </c>
      <c r="R679">
        <v>20</v>
      </c>
      <c r="U679" t="s">
        <v>3273</v>
      </c>
      <c r="V679" t="s">
        <v>3274</v>
      </c>
      <c r="W679" t="s">
        <v>3271</v>
      </c>
      <c r="X679" t="s">
        <v>1</v>
      </c>
      <c r="Y679" t="s">
        <v>42</v>
      </c>
      <c r="Z679" t="s">
        <v>49</v>
      </c>
      <c r="AA679">
        <v>44435</v>
      </c>
      <c r="AB679" t="s">
        <v>3275</v>
      </c>
    </row>
    <row r="680" spans="1:29" x14ac:dyDescent="0.2">
      <c r="A680">
        <v>11018</v>
      </c>
      <c r="B680" t="s">
        <v>31</v>
      </c>
      <c r="C680" t="s">
        <v>294</v>
      </c>
      <c r="D680" t="s">
        <v>1715</v>
      </c>
      <c r="E680" t="s">
        <v>61</v>
      </c>
      <c r="G680" t="s">
        <v>680</v>
      </c>
      <c r="H680" t="s">
        <v>650</v>
      </c>
      <c r="I680" t="s">
        <v>1716</v>
      </c>
      <c r="J680" t="s">
        <v>1717</v>
      </c>
      <c r="K680" t="s">
        <v>1718</v>
      </c>
      <c r="L680" t="s">
        <v>394</v>
      </c>
      <c r="M680" t="s">
        <v>42</v>
      </c>
      <c r="N680">
        <v>92688</v>
      </c>
      <c r="O680" t="s">
        <v>3278</v>
      </c>
      <c r="P680">
        <v>33.637099394388102</v>
      </c>
      <c r="Q680">
        <v>-117.602319545141</v>
      </c>
      <c r="R680">
        <v>30</v>
      </c>
      <c r="U680" t="s">
        <v>1720</v>
      </c>
      <c r="V680" t="s">
        <v>1721</v>
      </c>
      <c r="W680" t="s">
        <v>1718</v>
      </c>
      <c r="X680" t="s">
        <v>394</v>
      </c>
      <c r="Y680" t="s">
        <v>42</v>
      </c>
      <c r="Z680" t="s">
        <v>49</v>
      </c>
      <c r="AA680">
        <v>44435</v>
      </c>
      <c r="AB680" t="s">
        <v>3279</v>
      </c>
    </row>
    <row r="681" spans="1:29" x14ac:dyDescent="0.2">
      <c r="A681">
        <v>3000</v>
      </c>
      <c r="B681" t="s">
        <v>59</v>
      </c>
      <c r="C681" t="s">
        <v>294</v>
      </c>
      <c r="D681" t="s">
        <v>4376</v>
      </c>
      <c r="E681" t="s">
        <v>61</v>
      </c>
      <c r="F681" t="s">
        <v>4377</v>
      </c>
      <c r="G681" t="s">
        <v>3920</v>
      </c>
      <c r="H681" t="s">
        <v>4378</v>
      </c>
      <c r="I681" t="s">
        <v>4379</v>
      </c>
      <c r="J681" t="s">
        <v>4256</v>
      </c>
      <c r="K681" t="s">
        <v>1778</v>
      </c>
      <c r="L681" t="s">
        <v>850</v>
      </c>
      <c r="M681" t="s">
        <v>42</v>
      </c>
      <c r="N681">
        <v>85706</v>
      </c>
      <c r="P681">
        <v>32.1352471838158</v>
      </c>
      <c r="Q681">
        <v>-110.919408557889</v>
      </c>
      <c r="R681">
        <v>11</v>
      </c>
      <c r="S681">
        <v>10</v>
      </c>
      <c r="T681" t="s">
        <v>3312</v>
      </c>
      <c r="U681" t="s">
        <v>4381</v>
      </c>
      <c r="V681" t="s">
        <v>4379</v>
      </c>
      <c r="W681" t="s">
        <v>1778</v>
      </c>
      <c r="X681" t="s">
        <v>850</v>
      </c>
      <c r="Y681" t="s">
        <v>42</v>
      </c>
      <c r="Z681" t="s">
        <v>49</v>
      </c>
      <c r="AA681">
        <v>44892</v>
      </c>
      <c r="AB681" t="s">
        <v>4382</v>
      </c>
      <c r="AC681" t="s">
        <v>4383</v>
      </c>
    </row>
    <row r="682" spans="1:29" x14ac:dyDescent="0.2">
      <c r="A682">
        <v>3001</v>
      </c>
      <c r="B682" t="s">
        <v>59</v>
      </c>
      <c r="C682" t="s">
        <v>294</v>
      </c>
      <c r="D682" t="s">
        <v>2521</v>
      </c>
      <c r="E682" t="s">
        <v>2522</v>
      </c>
      <c r="F682" t="s">
        <v>2523</v>
      </c>
      <c r="G682" t="s">
        <v>2524</v>
      </c>
      <c r="H682" t="s">
        <v>4373</v>
      </c>
      <c r="I682" t="s">
        <v>2525</v>
      </c>
      <c r="J682" t="s">
        <v>2526</v>
      </c>
      <c r="K682" t="s">
        <v>2527</v>
      </c>
      <c r="L682" t="s">
        <v>1498</v>
      </c>
      <c r="M682" t="s">
        <v>42</v>
      </c>
      <c r="N682">
        <v>20742</v>
      </c>
      <c r="O682" t="s">
        <v>4380</v>
      </c>
      <c r="P682">
        <v>38.992705314830999</v>
      </c>
      <c r="Q682">
        <v>-76.938531547373998</v>
      </c>
      <c r="R682">
        <v>2</v>
      </c>
      <c r="U682" t="s">
        <v>2528</v>
      </c>
      <c r="V682" t="s">
        <v>2529</v>
      </c>
      <c r="W682" t="s">
        <v>2527</v>
      </c>
      <c r="X682" t="s">
        <v>1498</v>
      </c>
      <c r="Y682" t="s">
        <v>42</v>
      </c>
      <c r="Z682" t="s">
        <v>49</v>
      </c>
      <c r="AA682">
        <v>44888</v>
      </c>
      <c r="AB682" t="s">
        <v>4372</v>
      </c>
      <c r="AC682" t="s">
        <v>4276</v>
      </c>
    </row>
    <row r="683" spans="1:29" x14ac:dyDescent="0.2">
      <c r="A683">
        <v>3002</v>
      </c>
      <c r="B683" t="s">
        <v>31</v>
      </c>
      <c r="C683" t="s">
        <v>294</v>
      </c>
      <c r="D683" t="s">
        <v>1124</v>
      </c>
      <c r="E683" t="s">
        <v>34</v>
      </c>
      <c r="F683" t="s">
        <v>3280</v>
      </c>
      <c r="G683" t="s">
        <v>2524</v>
      </c>
      <c r="H683" t="s">
        <v>3281</v>
      </c>
      <c r="I683" t="s">
        <v>1126</v>
      </c>
      <c r="J683" t="s">
        <v>3282</v>
      </c>
      <c r="K683" t="s">
        <v>3283</v>
      </c>
      <c r="L683" t="s">
        <v>702</v>
      </c>
      <c r="M683" t="s">
        <v>42</v>
      </c>
      <c r="N683">
        <v>42029</v>
      </c>
      <c r="O683" t="s">
        <v>1129</v>
      </c>
      <c r="P683">
        <v>37.049776139148499</v>
      </c>
      <c r="Q683">
        <v>-88.366252687082607</v>
      </c>
      <c r="R683">
        <v>252</v>
      </c>
      <c r="U683" t="s">
        <v>1124</v>
      </c>
      <c r="V683" t="s">
        <v>1126</v>
      </c>
      <c r="W683" t="s">
        <v>1130</v>
      </c>
      <c r="X683" t="s">
        <v>496</v>
      </c>
      <c r="Y683" t="s">
        <v>42</v>
      </c>
      <c r="Z683" t="s">
        <v>49</v>
      </c>
      <c r="AA683">
        <v>44776</v>
      </c>
      <c r="AB683" t="s">
        <v>3284</v>
      </c>
    </row>
    <row r="684" spans="1:29" x14ac:dyDescent="0.2">
      <c r="A684">
        <v>3003</v>
      </c>
      <c r="B684" t="s">
        <v>31</v>
      </c>
      <c r="C684" t="s">
        <v>294</v>
      </c>
      <c r="D684" t="s">
        <v>1124</v>
      </c>
      <c r="E684" t="s">
        <v>34</v>
      </c>
      <c r="F684" t="s">
        <v>1125</v>
      </c>
      <c r="G684" t="s">
        <v>2524</v>
      </c>
      <c r="H684" t="s">
        <v>1132</v>
      </c>
      <c r="I684" t="s">
        <v>1126</v>
      </c>
      <c r="J684" t="s">
        <v>1127</v>
      </c>
      <c r="K684" t="s">
        <v>1128</v>
      </c>
      <c r="L684" t="s">
        <v>732</v>
      </c>
      <c r="M684" t="s">
        <v>42</v>
      </c>
      <c r="N684">
        <v>53226</v>
      </c>
      <c r="O684" t="s">
        <v>3285</v>
      </c>
      <c r="P684">
        <v>43.046096428291399</v>
      </c>
      <c r="Q684">
        <v>-88.054938126525101</v>
      </c>
      <c r="U684" t="s">
        <v>1124</v>
      </c>
      <c r="V684" t="s">
        <v>1126</v>
      </c>
      <c r="W684" t="s">
        <v>1130</v>
      </c>
      <c r="X684" t="s">
        <v>496</v>
      </c>
      <c r="Y684" t="s">
        <v>42</v>
      </c>
      <c r="Z684" t="s">
        <v>49</v>
      </c>
      <c r="AA684">
        <v>44776</v>
      </c>
      <c r="AB684" t="s">
        <v>3286</v>
      </c>
    </row>
    <row r="685" spans="1:29" x14ac:dyDescent="0.2">
      <c r="A685">
        <v>3004</v>
      </c>
      <c r="B685" t="s">
        <v>31</v>
      </c>
      <c r="C685" t="s">
        <v>294</v>
      </c>
      <c r="D685" t="s">
        <v>3287</v>
      </c>
      <c r="E685" t="s">
        <v>3288</v>
      </c>
      <c r="F685" t="s">
        <v>3289</v>
      </c>
      <c r="G685" t="s">
        <v>3290</v>
      </c>
      <c r="H685" t="s">
        <v>3291</v>
      </c>
      <c r="I685" t="s">
        <v>3292</v>
      </c>
      <c r="J685" t="s">
        <v>3293</v>
      </c>
      <c r="K685" t="s">
        <v>3294</v>
      </c>
      <c r="L685" t="s">
        <v>130</v>
      </c>
      <c r="M685" t="s">
        <v>66</v>
      </c>
      <c r="N685" t="s">
        <v>3487</v>
      </c>
      <c r="O685" t="s">
        <v>3295</v>
      </c>
      <c r="P685">
        <v>30.04</v>
      </c>
      <c r="Q685">
        <v>-94</v>
      </c>
      <c r="U685" t="s">
        <v>3289</v>
      </c>
      <c r="V685" t="s">
        <v>3292</v>
      </c>
      <c r="W685" t="s">
        <v>3296</v>
      </c>
      <c r="X685" t="s">
        <v>3297</v>
      </c>
      <c r="Y685" t="s">
        <v>3298</v>
      </c>
      <c r="Z685" t="s">
        <v>73</v>
      </c>
      <c r="AA685">
        <v>44755</v>
      </c>
      <c r="AB685" t="s">
        <v>3299</v>
      </c>
    </row>
    <row r="686" spans="1:29" x14ac:dyDescent="0.2">
      <c r="A686">
        <v>3005</v>
      </c>
      <c r="B686" t="s">
        <v>31</v>
      </c>
      <c r="C686" t="s">
        <v>294</v>
      </c>
      <c r="D686" t="s">
        <v>343</v>
      </c>
      <c r="E686" t="s">
        <v>61</v>
      </c>
      <c r="F686" t="s">
        <v>3300</v>
      </c>
      <c r="G686" t="s">
        <v>3301</v>
      </c>
      <c r="H686" t="s">
        <v>3302</v>
      </c>
      <c r="I686" t="s">
        <v>338</v>
      </c>
      <c r="J686" t="s">
        <v>4647</v>
      </c>
      <c r="K686" t="s">
        <v>3300</v>
      </c>
      <c r="L686" t="s">
        <v>2270</v>
      </c>
      <c r="M686" t="s">
        <v>42</v>
      </c>
      <c r="N686">
        <v>70734</v>
      </c>
      <c r="O686" t="s">
        <v>3303</v>
      </c>
      <c r="P686">
        <v>30.1901518954691</v>
      </c>
      <c r="Q686">
        <v>-91.011508117941801</v>
      </c>
      <c r="R686">
        <v>2200</v>
      </c>
      <c r="U686" t="s">
        <v>343</v>
      </c>
      <c r="V686" t="s">
        <v>338</v>
      </c>
      <c r="W686" t="s">
        <v>3304</v>
      </c>
      <c r="X686" t="s">
        <v>3304</v>
      </c>
      <c r="Y686" t="s">
        <v>543</v>
      </c>
      <c r="Z686" t="s">
        <v>49</v>
      </c>
      <c r="AA686">
        <v>45090</v>
      </c>
      <c r="AB686" t="s">
        <v>3305</v>
      </c>
      <c r="AC686" t="s">
        <v>3306</v>
      </c>
    </row>
    <row r="687" spans="1:29" x14ac:dyDescent="0.2">
      <c r="A687">
        <v>3006</v>
      </c>
      <c r="B687" t="s">
        <v>31</v>
      </c>
      <c r="C687" t="s">
        <v>294</v>
      </c>
      <c r="D687" t="s">
        <v>3307</v>
      </c>
      <c r="E687" t="s">
        <v>34</v>
      </c>
      <c r="F687" t="s">
        <v>3307</v>
      </c>
      <c r="G687" t="s">
        <v>2551</v>
      </c>
      <c r="H687" t="s">
        <v>4243</v>
      </c>
      <c r="I687" t="s">
        <v>3308</v>
      </c>
      <c r="J687" t="s">
        <v>4252</v>
      </c>
      <c r="K687" t="s">
        <v>4245</v>
      </c>
      <c r="L687" t="s">
        <v>2270</v>
      </c>
      <c r="M687" t="s">
        <v>42</v>
      </c>
      <c r="N687">
        <v>70522</v>
      </c>
      <c r="O687" t="s">
        <v>4246</v>
      </c>
      <c r="P687">
        <v>29.682028224720899</v>
      </c>
      <c r="Q687">
        <v>-91.456384674051804</v>
      </c>
      <c r="R687">
        <v>150</v>
      </c>
      <c r="U687" t="s">
        <v>3307</v>
      </c>
      <c r="V687" t="s">
        <v>3308</v>
      </c>
      <c r="W687" t="s">
        <v>3310</v>
      </c>
      <c r="X687" t="s">
        <v>918</v>
      </c>
      <c r="Y687" t="s">
        <v>42</v>
      </c>
      <c r="Z687" t="s">
        <v>49</v>
      </c>
      <c r="AA687">
        <v>44865</v>
      </c>
      <c r="AB687" t="s">
        <v>1364</v>
      </c>
    </row>
    <row r="688" spans="1:29" x14ac:dyDescent="0.2">
      <c r="A688">
        <v>3007</v>
      </c>
      <c r="B688" t="s">
        <v>31</v>
      </c>
      <c r="C688" t="s">
        <v>294</v>
      </c>
      <c r="D688" t="s">
        <v>3313</v>
      </c>
      <c r="E688" t="s">
        <v>61</v>
      </c>
      <c r="F688" t="s">
        <v>3314</v>
      </c>
      <c r="G688" t="s">
        <v>2524</v>
      </c>
      <c r="H688" t="s">
        <v>2551</v>
      </c>
      <c r="I688" t="s">
        <v>3315</v>
      </c>
      <c r="J688" t="s">
        <v>3316</v>
      </c>
      <c r="K688" t="s">
        <v>956</v>
      </c>
      <c r="L688" t="s">
        <v>741</v>
      </c>
      <c r="M688" t="s">
        <v>42</v>
      </c>
      <c r="N688">
        <v>78737</v>
      </c>
      <c r="O688" t="s">
        <v>3317</v>
      </c>
      <c r="P688">
        <v>30.228820750892702</v>
      </c>
      <c r="Q688">
        <v>-98.004790402596797</v>
      </c>
      <c r="R688">
        <v>22</v>
      </c>
      <c r="S688">
        <v>3</v>
      </c>
      <c r="T688" t="s">
        <v>3320</v>
      </c>
      <c r="U688" t="s">
        <v>3313</v>
      </c>
      <c r="V688" t="s">
        <v>3315</v>
      </c>
      <c r="W688" t="s">
        <v>3318</v>
      </c>
      <c r="X688" t="s">
        <v>741</v>
      </c>
      <c r="Y688" t="s">
        <v>42</v>
      </c>
      <c r="Z688" t="s">
        <v>49</v>
      </c>
      <c r="AA688">
        <v>44776</v>
      </c>
      <c r="AB688" t="s">
        <v>3319</v>
      </c>
    </row>
    <row r="689" spans="1:29" x14ac:dyDescent="0.2">
      <c r="A689">
        <v>3008</v>
      </c>
      <c r="B689" t="s">
        <v>59</v>
      </c>
      <c r="C689" t="s">
        <v>294</v>
      </c>
      <c r="D689" t="s">
        <v>4050</v>
      </c>
      <c r="E689" t="s">
        <v>34</v>
      </c>
      <c r="F689" t="s">
        <v>2740</v>
      </c>
      <c r="G689" t="s">
        <v>3920</v>
      </c>
      <c r="H689" t="s">
        <v>4051</v>
      </c>
      <c r="I689" t="s">
        <v>4052</v>
      </c>
      <c r="J689" t="s">
        <v>4053</v>
      </c>
      <c r="K689" t="s">
        <v>4054</v>
      </c>
      <c r="L689" t="s">
        <v>628</v>
      </c>
      <c r="M689" t="s">
        <v>42</v>
      </c>
      <c r="N689">
        <v>47449</v>
      </c>
      <c r="O689" t="s">
        <v>2064</v>
      </c>
      <c r="P689">
        <v>38.904471818180298</v>
      </c>
      <c r="Q689">
        <v>-86.9193165602899</v>
      </c>
      <c r="R689">
        <v>16</v>
      </c>
      <c r="U689" t="s">
        <v>4050</v>
      </c>
      <c r="V689" t="s">
        <v>4052</v>
      </c>
      <c r="W689" t="s">
        <v>4055</v>
      </c>
      <c r="X689" t="s">
        <v>445</v>
      </c>
      <c r="Y689" t="s">
        <v>42</v>
      </c>
      <c r="Z689" t="s">
        <v>49</v>
      </c>
      <c r="AA689">
        <v>44888</v>
      </c>
      <c r="AB689" t="s">
        <v>4056</v>
      </c>
      <c r="AC689" t="s">
        <v>4278</v>
      </c>
    </row>
    <row r="690" spans="1:29" x14ac:dyDescent="0.2">
      <c r="A690">
        <v>3009</v>
      </c>
      <c r="B690" t="s">
        <v>31</v>
      </c>
      <c r="C690" t="s">
        <v>294</v>
      </c>
      <c r="D690" t="s">
        <v>2557</v>
      </c>
      <c r="E690" t="s">
        <v>34</v>
      </c>
      <c r="F690" t="s">
        <v>3321</v>
      </c>
      <c r="G690" t="s">
        <v>2524</v>
      </c>
      <c r="H690" t="s">
        <v>2551</v>
      </c>
      <c r="I690" t="s">
        <v>2558</v>
      </c>
      <c r="J690" t="s">
        <v>3322</v>
      </c>
      <c r="K690" t="s">
        <v>3323</v>
      </c>
      <c r="L690" t="s">
        <v>741</v>
      </c>
      <c r="M690" t="s">
        <v>42</v>
      </c>
      <c r="N690">
        <v>79065</v>
      </c>
      <c r="O690" t="s">
        <v>3324</v>
      </c>
      <c r="P690">
        <v>35.5102384491897</v>
      </c>
      <c r="Q690">
        <v>-101.014396617812</v>
      </c>
      <c r="R690">
        <v>100</v>
      </c>
      <c r="U690" t="s">
        <v>2557</v>
      </c>
      <c r="V690" t="s">
        <v>2558</v>
      </c>
      <c r="W690" t="s">
        <v>1534</v>
      </c>
      <c r="X690" t="s">
        <v>334</v>
      </c>
      <c r="Y690" t="s">
        <v>42</v>
      </c>
      <c r="Z690" t="s">
        <v>49</v>
      </c>
      <c r="AA690">
        <v>44776</v>
      </c>
      <c r="AB690" t="s">
        <v>3325</v>
      </c>
      <c r="AC690" t="s">
        <v>3326</v>
      </c>
    </row>
    <row r="691" spans="1:29" x14ac:dyDescent="0.2">
      <c r="A691">
        <v>3010</v>
      </c>
      <c r="B691" t="s">
        <v>31</v>
      </c>
      <c r="C691" t="s">
        <v>294</v>
      </c>
      <c r="D691" t="s">
        <v>3327</v>
      </c>
      <c r="E691" t="s">
        <v>34</v>
      </c>
      <c r="F691" t="s">
        <v>3328</v>
      </c>
      <c r="G691" t="s">
        <v>3329</v>
      </c>
      <c r="H691" t="s">
        <v>3329</v>
      </c>
      <c r="I691" t="s">
        <v>3330</v>
      </c>
      <c r="J691" t="s">
        <v>3331</v>
      </c>
      <c r="K691" t="s">
        <v>47</v>
      </c>
      <c r="L691" t="s">
        <v>48</v>
      </c>
      <c r="M691" t="s">
        <v>42</v>
      </c>
      <c r="N691">
        <v>28273</v>
      </c>
      <c r="O691" t="s">
        <v>3332</v>
      </c>
      <c r="P691">
        <v>35.1088675784722</v>
      </c>
      <c r="Q691">
        <v>-80.961428745998603</v>
      </c>
      <c r="S691">
        <v>150</v>
      </c>
      <c r="T691" t="s">
        <v>3335</v>
      </c>
      <c r="U691" t="s">
        <v>3327</v>
      </c>
      <c r="V691" t="s">
        <v>3333</v>
      </c>
      <c r="W691" t="s">
        <v>47</v>
      </c>
      <c r="X691" t="s">
        <v>48</v>
      </c>
      <c r="Y691" t="s">
        <v>42</v>
      </c>
      <c r="Z691" t="s">
        <v>49</v>
      </c>
      <c r="AA691">
        <v>44776</v>
      </c>
      <c r="AB691" t="s">
        <v>3334</v>
      </c>
    </row>
    <row r="692" spans="1:29" x14ac:dyDescent="0.2">
      <c r="A692">
        <v>3011</v>
      </c>
      <c r="B692" t="s">
        <v>31</v>
      </c>
      <c r="C692" t="s">
        <v>294</v>
      </c>
      <c r="D692" t="s">
        <v>3327</v>
      </c>
      <c r="E692" t="s">
        <v>34</v>
      </c>
      <c r="F692" t="s">
        <v>3336</v>
      </c>
      <c r="G692" t="s">
        <v>3329</v>
      </c>
      <c r="H692" t="s">
        <v>3329</v>
      </c>
      <c r="I692" t="s">
        <v>3330</v>
      </c>
      <c r="J692" t="s">
        <v>3337</v>
      </c>
      <c r="K692" t="s">
        <v>3338</v>
      </c>
      <c r="L692" t="s">
        <v>48</v>
      </c>
      <c r="M692" t="s">
        <v>42</v>
      </c>
      <c r="N692">
        <v>28027</v>
      </c>
      <c r="O692" t="s">
        <v>3339</v>
      </c>
      <c r="P692">
        <v>35.418851636933503</v>
      </c>
      <c r="Q692">
        <v>-80.660078984610493</v>
      </c>
      <c r="S692">
        <v>60</v>
      </c>
      <c r="T692" t="s">
        <v>3335</v>
      </c>
      <c r="U692" t="s">
        <v>3327</v>
      </c>
      <c r="V692" t="s">
        <v>3333</v>
      </c>
      <c r="W692" t="s">
        <v>47</v>
      </c>
      <c r="X692" t="s">
        <v>48</v>
      </c>
      <c r="Y692" t="s">
        <v>42</v>
      </c>
      <c r="Z692" t="s">
        <v>49</v>
      </c>
      <c r="AA692">
        <v>44776</v>
      </c>
      <c r="AB692" t="s">
        <v>3340</v>
      </c>
    </row>
    <row r="693" spans="1:29" x14ac:dyDescent="0.2">
      <c r="A693">
        <v>3012</v>
      </c>
      <c r="B693" t="s">
        <v>31</v>
      </c>
      <c r="C693" t="s">
        <v>294</v>
      </c>
      <c r="D693" t="s">
        <v>4230</v>
      </c>
      <c r="E693" t="s">
        <v>61</v>
      </c>
      <c r="F693" t="s">
        <v>4231</v>
      </c>
      <c r="G693" t="s">
        <v>3301</v>
      </c>
      <c r="H693" t="s">
        <v>3374</v>
      </c>
      <c r="I693" t="s">
        <v>4232</v>
      </c>
      <c r="J693" t="s">
        <v>4233</v>
      </c>
      <c r="K693" t="s">
        <v>2339</v>
      </c>
      <c r="L693" t="s">
        <v>341</v>
      </c>
      <c r="M693" t="s">
        <v>42</v>
      </c>
      <c r="N693">
        <v>44110</v>
      </c>
      <c r="O693" t="s">
        <v>4234</v>
      </c>
      <c r="P693">
        <v>41.551600000000001</v>
      </c>
      <c r="Q693" t="s">
        <v>4235</v>
      </c>
      <c r="U693" t="s">
        <v>4236</v>
      </c>
      <c r="V693" t="s">
        <v>4232</v>
      </c>
      <c r="W693" t="s">
        <v>2339</v>
      </c>
      <c r="X693" t="s">
        <v>341</v>
      </c>
      <c r="Y693" t="s">
        <v>42</v>
      </c>
      <c r="Z693" t="s">
        <v>49</v>
      </c>
      <c r="AA693">
        <v>44865</v>
      </c>
      <c r="AB693" t="s">
        <v>4238</v>
      </c>
      <c r="AC693" t="s">
        <v>4237</v>
      </c>
    </row>
    <row r="694" spans="1:29" x14ac:dyDescent="0.2">
      <c r="A694">
        <v>3013</v>
      </c>
      <c r="B694" t="s">
        <v>31</v>
      </c>
      <c r="C694" t="s">
        <v>294</v>
      </c>
      <c r="D694" t="s">
        <v>3341</v>
      </c>
      <c r="E694" t="s">
        <v>34</v>
      </c>
      <c r="F694" t="s">
        <v>3342</v>
      </c>
      <c r="G694" t="s">
        <v>2524</v>
      </c>
      <c r="H694" t="s">
        <v>2551</v>
      </c>
      <c r="I694" t="s">
        <v>3343</v>
      </c>
      <c r="J694" t="s">
        <v>3344</v>
      </c>
      <c r="K694" t="s">
        <v>3345</v>
      </c>
      <c r="L694" t="s">
        <v>284</v>
      </c>
      <c r="M694" t="s">
        <v>42</v>
      </c>
      <c r="N694">
        <v>35601</v>
      </c>
      <c r="O694" t="s">
        <v>3346</v>
      </c>
      <c r="P694">
        <v>34.630190410947399</v>
      </c>
      <c r="Q694">
        <v>-87.040453891204905</v>
      </c>
      <c r="R694">
        <v>400</v>
      </c>
      <c r="S694">
        <v>2000</v>
      </c>
      <c r="T694" t="s">
        <v>3312</v>
      </c>
      <c r="U694" t="s">
        <v>3347</v>
      </c>
      <c r="V694" t="s">
        <v>3348</v>
      </c>
      <c r="W694" t="s">
        <v>3349</v>
      </c>
      <c r="X694" t="s">
        <v>321</v>
      </c>
      <c r="Y694" t="s">
        <v>42</v>
      </c>
      <c r="Z694" t="s">
        <v>49</v>
      </c>
      <c r="AA694">
        <v>44776</v>
      </c>
      <c r="AB694" t="s">
        <v>3350</v>
      </c>
      <c r="AC694" t="s">
        <v>3351</v>
      </c>
    </row>
    <row r="695" spans="1:29" x14ac:dyDescent="0.2">
      <c r="A695">
        <v>3014</v>
      </c>
      <c r="B695" t="s">
        <v>31</v>
      </c>
      <c r="C695" t="s">
        <v>294</v>
      </c>
      <c r="D695" t="s">
        <v>3352</v>
      </c>
      <c r="E695" t="s">
        <v>34</v>
      </c>
      <c r="F695" t="s">
        <v>3353</v>
      </c>
      <c r="G695" t="s">
        <v>3354</v>
      </c>
      <c r="H695" t="s">
        <v>3355</v>
      </c>
      <c r="I695" t="s">
        <v>3356</v>
      </c>
      <c r="J695" t="s">
        <v>3357</v>
      </c>
      <c r="K695" t="s">
        <v>3358</v>
      </c>
      <c r="L695" t="s">
        <v>1162</v>
      </c>
      <c r="M695" t="s">
        <v>42</v>
      </c>
      <c r="N695">
        <v>29020</v>
      </c>
      <c r="O695" t="s">
        <v>3359</v>
      </c>
      <c r="P695">
        <v>34.245213575593098</v>
      </c>
      <c r="Q695">
        <v>-80.637172895293503</v>
      </c>
      <c r="R695">
        <v>75</v>
      </c>
      <c r="S695">
        <v>4000</v>
      </c>
      <c r="T695" t="s">
        <v>3312</v>
      </c>
      <c r="U695" t="s">
        <v>3360</v>
      </c>
      <c r="V695" t="s">
        <v>3361</v>
      </c>
      <c r="W695" t="s">
        <v>3362</v>
      </c>
      <c r="X695" t="s">
        <v>3363</v>
      </c>
      <c r="Y695" t="s">
        <v>356</v>
      </c>
      <c r="Z695" t="s">
        <v>49</v>
      </c>
      <c r="AA695">
        <v>44776</v>
      </c>
      <c r="AB695" t="s">
        <v>3364</v>
      </c>
    </row>
    <row r="696" spans="1:29" x14ac:dyDescent="0.2">
      <c r="A696">
        <v>3015</v>
      </c>
      <c r="B696" t="s">
        <v>192</v>
      </c>
      <c r="C696" t="s">
        <v>294</v>
      </c>
      <c r="D696" t="s">
        <v>4648</v>
      </c>
      <c r="E696" t="s">
        <v>61</v>
      </c>
      <c r="F696" t="s">
        <v>4649</v>
      </c>
      <c r="G696" t="s">
        <v>3301</v>
      </c>
      <c r="H696" t="s">
        <v>3374</v>
      </c>
      <c r="I696" t="s">
        <v>4654</v>
      </c>
      <c r="J696" t="s">
        <v>4651</v>
      </c>
      <c r="K696" t="s">
        <v>885</v>
      </c>
      <c r="L696" t="s">
        <v>712</v>
      </c>
      <c r="M696" t="s">
        <v>42</v>
      </c>
      <c r="N696">
        <v>37040</v>
      </c>
      <c r="P696">
        <v>36.620493660396299</v>
      </c>
      <c r="Q696">
        <v>-87.233381818991802</v>
      </c>
      <c r="R696">
        <v>68</v>
      </c>
      <c r="S696">
        <v>80000</v>
      </c>
      <c r="T696" t="s">
        <v>3312</v>
      </c>
      <c r="U696" t="s">
        <v>4652</v>
      </c>
      <c r="V696" t="s">
        <v>4653</v>
      </c>
      <c r="W696" t="s">
        <v>919</v>
      </c>
      <c r="X696" t="s">
        <v>831</v>
      </c>
      <c r="Y696" t="s">
        <v>2844</v>
      </c>
      <c r="Z696" t="s">
        <v>49</v>
      </c>
      <c r="AA696">
        <v>45090</v>
      </c>
      <c r="AB696" t="s">
        <v>4655</v>
      </c>
      <c r="AC696" t="s">
        <v>4650</v>
      </c>
    </row>
    <row r="697" spans="1:29" x14ac:dyDescent="0.2">
      <c r="A697">
        <v>3016</v>
      </c>
      <c r="B697" t="s">
        <v>192</v>
      </c>
      <c r="C697" t="s">
        <v>294</v>
      </c>
      <c r="D697" t="s">
        <v>4656</v>
      </c>
      <c r="E697" t="s">
        <v>61</v>
      </c>
      <c r="F697" t="s">
        <v>4666</v>
      </c>
      <c r="G697" t="s">
        <v>3301</v>
      </c>
      <c r="H697" t="s">
        <v>3374</v>
      </c>
      <c r="J697" t="s">
        <v>4660</v>
      </c>
      <c r="K697" t="s">
        <v>4657</v>
      </c>
      <c r="L697" t="s">
        <v>712</v>
      </c>
      <c r="M697" t="s">
        <v>42</v>
      </c>
      <c r="N697">
        <v>37160</v>
      </c>
      <c r="P697">
        <v>35.573341600080902</v>
      </c>
      <c r="Q697">
        <v>-86.4532116957771</v>
      </c>
      <c r="R697">
        <v>101</v>
      </c>
      <c r="S697">
        <v>60000</v>
      </c>
      <c r="T697" t="s">
        <v>4659</v>
      </c>
      <c r="U697" t="s">
        <v>4658</v>
      </c>
      <c r="V697" t="s">
        <v>4665</v>
      </c>
      <c r="W697" t="s">
        <v>4663</v>
      </c>
      <c r="X697" t="s">
        <v>4664</v>
      </c>
      <c r="Y697" t="s">
        <v>2844</v>
      </c>
      <c r="Z697" t="s">
        <v>49</v>
      </c>
      <c r="AA697">
        <v>45090</v>
      </c>
      <c r="AB697" t="s">
        <v>4662</v>
      </c>
      <c r="AC697" t="s">
        <v>4661</v>
      </c>
    </row>
    <row r="698" spans="1:29" x14ac:dyDescent="0.2">
      <c r="A698">
        <v>3017</v>
      </c>
      <c r="B698" t="s">
        <v>31</v>
      </c>
      <c r="C698" t="s">
        <v>294</v>
      </c>
      <c r="D698" t="s">
        <v>3365</v>
      </c>
      <c r="E698" t="s">
        <v>34</v>
      </c>
      <c r="F698" t="s">
        <v>3366</v>
      </c>
      <c r="G698" t="s">
        <v>2524</v>
      </c>
      <c r="H698" t="s">
        <v>2551</v>
      </c>
      <c r="I698" t="s">
        <v>3367</v>
      </c>
      <c r="J698" t="s">
        <v>3368</v>
      </c>
      <c r="K698" t="s">
        <v>2599</v>
      </c>
      <c r="L698" t="s">
        <v>2594</v>
      </c>
      <c r="M698" t="s">
        <v>42</v>
      </c>
      <c r="N698">
        <v>19805</v>
      </c>
      <c r="O698" t="s">
        <v>3369</v>
      </c>
      <c r="P698">
        <v>39.755632986089203</v>
      </c>
      <c r="Q698">
        <v>-75.605074929555698</v>
      </c>
      <c r="U698" t="s">
        <v>3365</v>
      </c>
      <c r="V698" t="s">
        <v>3367</v>
      </c>
      <c r="W698" t="s">
        <v>2599</v>
      </c>
      <c r="X698" t="s">
        <v>2594</v>
      </c>
      <c r="Y698" t="s">
        <v>42</v>
      </c>
      <c r="Z698" t="s">
        <v>49</v>
      </c>
      <c r="AA698">
        <v>44776</v>
      </c>
      <c r="AB698" t="s">
        <v>3370</v>
      </c>
      <c r="AC698" t="s">
        <v>3371</v>
      </c>
    </row>
    <row r="699" spans="1:29" x14ac:dyDescent="0.2">
      <c r="A699">
        <v>3018</v>
      </c>
      <c r="B699" t="s">
        <v>113</v>
      </c>
      <c r="C699" t="s">
        <v>294</v>
      </c>
      <c r="D699" t="s">
        <v>3372</v>
      </c>
      <c r="E699" t="s">
        <v>61</v>
      </c>
      <c r="F699" t="s">
        <v>3373</v>
      </c>
      <c r="G699" t="s">
        <v>3301</v>
      </c>
      <c r="H699" t="s">
        <v>3374</v>
      </c>
      <c r="I699" t="s">
        <v>3375</v>
      </c>
      <c r="J699" t="s">
        <v>3376</v>
      </c>
      <c r="K699" t="s">
        <v>917</v>
      </c>
      <c r="L699" t="s">
        <v>918</v>
      </c>
      <c r="M699" t="s">
        <v>42</v>
      </c>
      <c r="N699">
        <v>30529</v>
      </c>
      <c r="O699" t="s">
        <v>3377</v>
      </c>
      <c r="P699">
        <v>34.173772984579898</v>
      </c>
      <c r="Q699">
        <v>-83.4361416159946</v>
      </c>
      <c r="R699">
        <v>300</v>
      </c>
      <c r="S699">
        <v>120000</v>
      </c>
      <c r="T699" t="s">
        <v>3312</v>
      </c>
      <c r="U699" t="s">
        <v>3378</v>
      </c>
      <c r="V699" t="s">
        <v>3379</v>
      </c>
      <c r="W699" t="s">
        <v>3380</v>
      </c>
      <c r="X699" t="s">
        <v>3381</v>
      </c>
      <c r="Y699" t="s">
        <v>377</v>
      </c>
      <c r="Z699" t="s">
        <v>49</v>
      </c>
      <c r="AA699">
        <v>45090</v>
      </c>
      <c r="AB699" t="s">
        <v>3382</v>
      </c>
      <c r="AC699" t="s">
        <v>4667</v>
      </c>
    </row>
    <row r="700" spans="1:29" x14ac:dyDescent="0.2">
      <c r="A700">
        <v>3019</v>
      </c>
      <c r="B700" t="s">
        <v>31</v>
      </c>
      <c r="C700" t="s">
        <v>294</v>
      </c>
      <c r="D700" t="s">
        <v>3372</v>
      </c>
      <c r="E700" t="s">
        <v>61</v>
      </c>
      <c r="F700" t="s">
        <v>3373</v>
      </c>
      <c r="G700" t="s">
        <v>3301</v>
      </c>
      <c r="H700" t="s">
        <v>3374</v>
      </c>
      <c r="I700" t="s">
        <v>3375</v>
      </c>
      <c r="J700" t="s">
        <v>3376</v>
      </c>
      <c r="K700" t="s">
        <v>917</v>
      </c>
      <c r="L700" t="s">
        <v>918</v>
      </c>
      <c r="M700" t="s">
        <v>42</v>
      </c>
      <c r="N700">
        <v>30529</v>
      </c>
      <c r="O700" t="s">
        <v>3377</v>
      </c>
      <c r="P700">
        <v>34.173772984579898</v>
      </c>
      <c r="Q700">
        <v>-83.4361416159946</v>
      </c>
      <c r="R700">
        <v>300</v>
      </c>
      <c r="S700">
        <v>20000</v>
      </c>
      <c r="T700" t="s">
        <v>3312</v>
      </c>
      <c r="U700" t="s">
        <v>3378</v>
      </c>
      <c r="V700" t="s">
        <v>3379</v>
      </c>
      <c r="W700" t="s">
        <v>3380</v>
      </c>
      <c r="X700" t="s">
        <v>3381</v>
      </c>
      <c r="Y700" t="s">
        <v>377</v>
      </c>
      <c r="Z700" t="s">
        <v>49</v>
      </c>
      <c r="AA700">
        <v>45090</v>
      </c>
      <c r="AB700" t="s">
        <v>3382</v>
      </c>
      <c r="AC700" t="s">
        <v>4668</v>
      </c>
    </row>
    <row r="701" spans="1:29" x14ac:dyDescent="0.2">
      <c r="A701">
        <v>3020</v>
      </c>
      <c r="B701" t="s">
        <v>113</v>
      </c>
      <c r="C701" t="s">
        <v>294</v>
      </c>
      <c r="D701" t="s">
        <v>3372</v>
      </c>
      <c r="E701" t="s">
        <v>61</v>
      </c>
      <c r="F701" t="s">
        <v>4669</v>
      </c>
      <c r="G701" t="s">
        <v>3301</v>
      </c>
      <c r="H701" t="s">
        <v>3374</v>
      </c>
      <c r="I701" t="s">
        <v>3375</v>
      </c>
      <c r="L701" t="s">
        <v>127</v>
      </c>
      <c r="M701" t="s">
        <v>42</v>
      </c>
      <c r="P701">
        <v>44.537733054858698</v>
      </c>
      <c r="Q701">
        <v>-85.663783220836606</v>
      </c>
      <c r="S701">
        <v>60000</v>
      </c>
      <c r="T701" t="s">
        <v>3312</v>
      </c>
      <c r="U701" t="s">
        <v>3378</v>
      </c>
      <c r="V701" t="s">
        <v>3379</v>
      </c>
      <c r="W701" t="s">
        <v>3380</v>
      </c>
      <c r="X701" t="s">
        <v>3381</v>
      </c>
      <c r="Y701" t="s">
        <v>377</v>
      </c>
      <c r="Z701" t="s">
        <v>49</v>
      </c>
      <c r="AA701">
        <v>45090</v>
      </c>
      <c r="AB701" t="s">
        <v>4676</v>
      </c>
      <c r="AC701" t="s">
        <v>4673</v>
      </c>
    </row>
    <row r="702" spans="1:29" x14ac:dyDescent="0.2">
      <c r="A702">
        <v>3021</v>
      </c>
      <c r="B702" t="s">
        <v>113</v>
      </c>
      <c r="C702" t="s">
        <v>294</v>
      </c>
      <c r="D702" t="s">
        <v>3372</v>
      </c>
      <c r="E702" t="s">
        <v>61</v>
      </c>
      <c r="F702" t="s">
        <v>4670</v>
      </c>
      <c r="G702" t="s">
        <v>3301</v>
      </c>
      <c r="H702" t="s">
        <v>3374</v>
      </c>
      <c r="I702" t="s">
        <v>3375</v>
      </c>
      <c r="L702" t="s">
        <v>712</v>
      </c>
      <c r="M702" t="s">
        <v>42</v>
      </c>
      <c r="P702">
        <v>35.873531820579501</v>
      </c>
      <c r="Q702">
        <v>-86.546639470085395</v>
      </c>
      <c r="S702">
        <v>40000</v>
      </c>
      <c r="T702" t="s">
        <v>3312</v>
      </c>
      <c r="U702" t="s">
        <v>3378</v>
      </c>
      <c r="V702" t="s">
        <v>3379</v>
      </c>
      <c r="W702" t="s">
        <v>3380</v>
      </c>
      <c r="X702" t="s">
        <v>3381</v>
      </c>
      <c r="Y702" t="s">
        <v>377</v>
      </c>
      <c r="Z702" t="s">
        <v>49</v>
      </c>
      <c r="AA702">
        <v>45090</v>
      </c>
      <c r="AB702" t="s">
        <v>4676</v>
      </c>
      <c r="AC702" t="s">
        <v>4675</v>
      </c>
    </row>
    <row r="703" spans="1:29" x14ac:dyDescent="0.2">
      <c r="A703">
        <v>3022</v>
      </c>
      <c r="B703" t="s">
        <v>113</v>
      </c>
      <c r="C703" t="s">
        <v>294</v>
      </c>
      <c r="D703" t="s">
        <v>3372</v>
      </c>
      <c r="E703" t="s">
        <v>61</v>
      </c>
      <c r="F703" t="s">
        <v>4671</v>
      </c>
      <c r="G703" t="s">
        <v>3301</v>
      </c>
      <c r="H703" t="s">
        <v>3374</v>
      </c>
      <c r="I703" t="s">
        <v>3375</v>
      </c>
      <c r="L703" t="s">
        <v>702</v>
      </c>
      <c r="M703" t="s">
        <v>42</v>
      </c>
      <c r="P703">
        <v>38.1138330202389</v>
      </c>
      <c r="Q703">
        <v>-84.185196441281704</v>
      </c>
      <c r="S703">
        <v>40000</v>
      </c>
      <c r="T703" t="s">
        <v>3312</v>
      </c>
      <c r="U703" t="s">
        <v>3378</v>
      </c>
      <c r="V703" t="s">
        <v>3379</v>
      </c>
      <c r="W703" t="s">
        <v>3380</v>
      </c>
      <c r="X703" t="s">
        <v>3381</v>
      </c>
      <c r="Y703" t="s">
        <v>377</v>
      </c>
      <c r="Z703" t="s">
        <v>49</v>
      </c>
      <c r="AA703">
        <v>45090</v>
      </c>
      <c r="AB703" t="s">
        <v>4676</v>
      </c>
      <c r="AC703" t="s">
        <v>4674</v>
      </c>
    </row>
    <row r="704" spans="1:29" x14ac:dyDescent="0.2">
      <c r="A704">
        <v>3023</v>
      </c>
      <c r="B704" t="s">
        <v>113</v>
      </c>
      <c r="C704" t="s">
        <v>294</v>
      </c>
      <c r="D704" t="s">
        <v>3372</v>
      </c>
      <c r="E704" t="s">
        <v>61</v>
      </c>
      <c r="F704" t="s">
        <v>4672</v>
      </c>
      <c r="G704" t="s">
        <v>3301</v>
      </c>
      <c r="H704" t="s">
        <v>3374</v>
      </c>
      <c r="I704" t="s">
        <v>3375</v>
      </c>
      <c r="L704" t="s">
        <v>341</v>
      </c>
      <c r="M704" t="s">
        <v>42</v>
      </c>
      <c r="P704">
        <v>41.077137031444302</v>
      </c>
      <c r="Q704">
        <v>-82.721765449655905</v>
      </c>
      <c r="S704">
        <v>20000</v>
      </c>
      <c r="T704" t="s">
        <v>3312</v>
      </c>
      <c r="U704" t="s">
        <v>3378</v>
      </c>
      <c r="V704" t="s">
        <v>3379</v>
      </c>
      <c r="W704" t="s">
        <v>3380</v>
      </c>
      <c r="X704" t="s">
        <v>3381</v>
      </c>
      <c r="Y704" t="s">
        <v>377</v>
      </c>
      <c r="Z704" t="s">
        <v>49</v>
      </c>
      <c r="AA704">
        <v>45090</v>
      </c>
      <c r="AB704" t="s">
        <v>4676</v>
      </c>
      <c r="AC704" t="s">
        <v>4673</v>
      </c>
    </row>
    <row r="705" spans="1:29" x14ac:dyDescent="0.2">
      <c r="A705">
        <v>3024</v>
      </c>
      <c r="B705" t="s">
        <v>31</v>
      </c>
      <c r="C705" t="s">
        <v>294</v>
      </c>
      <c r="D705" t="s">
        <v>4841</v>
      </c>
      <c r="E705" t="s">
        <v>61</v>
      </c>
      <c r="F705" t="s">
        <v>4853</v>
      </c>
      <c r="G705" t="s">
        <v>3329</v>
      </c>
      <c r="H705" t="s">
        <v>3329</v>
      </c>
      <c r="I705" t="s">
        <v>3383</v>
      </c>
      <c r="J705" t="s">
        <v>3384</v>
      </c>
      <c r="K705" t="s">
        <v>3385</v>
      </c>
      <c r="L705" t="s">
        <v>1814</v>
      </c>
      <c r="M705" t="s">
        <v>42</v>
      </c>
      <c r="N705">
        <v>97355</v>
      </c>
      <c r="O705" t="s">
        <v>3386</v>
      </c>
      <c r="P705">
        <v>44.549052367809303</v>
      </c>
      <c r="Q705">
        <v>-122.91976220768601</v>
      </c>
      <c r="R705">
        <v>460</v>
      </c>
      <c r="S705">
        <v>50</v>
      </c>
      <c r="T705" t="s">
        <v>3312</v>
      </c>
      <c r="U705" t="s">
        <v>4841</v>
      </c>
      <c r="V705" t="s">
        <v>3383</v>
      </c>
      <c r="W705" t="s">
        <v>3385</v>
      </c>
      <c r="X705" t="s">
        <v>1814</v>
      </c>
      <c r="Y705" t="s">
        <v>42</v>
      </c>
      <c r="Z705" t="s">
        <v>49</v>
      </c>
      <c r="AA705">
        <v>45095</v>
      </c>
      <c r="AB705" t="s">
        <v>3387</v>
      </c>
      <c r="AC705" t="s">
        <v>3388</v>
      </c>
    </row>
    <row r="706" spans="1:29" x14ac:dyDescent="0.2">
      <c r="A706">
        <v>3025</v>
      </c>
      <c r="B706" t="s">
        <v>113</v>
      </c>
      <c r="C706" t="s">
        <v>294</v>
      </c>
      <c r="D706" t="s">
        <v>4841</v>
      </c>
      <c r="E706" t="s">
        <v>61</v>
      </c>
      <c r="F706" t="s">
        <v>4851</v>
      </c>
      <c r="G706" t="s">
        <v>3329</v>
      </c>
      <c r="H706" t="s">
        <v>3329</v>
      </c>
      <c r="I706" t="s">
        <v>3383</v>
      </c>
      <c r="K706" t="s">
        <v>4842</v>
      </c>
      <c r="L706" t="s">
        <v>628</v>
      </c>
      <c r="M706" t="s">
        <v>42</v>
      </c>
      <c r="P706">
        <v>39.4803078209464</v>
      </c>
      <c r="Q706">
        <v>-87.411791887882302</v>
      </c>
      <c r="R706">
        <v>640</v>
      </c>
      <c r="S706">
        <v>1</v>
      </c>
      <c r="T706" t="s">
        <v>4444</v>
      </c>
      <c r="U706" t="s">
        <v>4841</v>
      </c>
      <c r="V706" t="s">
        <v>3383</v>
      </c>
      <c r="W706" t="s">
        <v>3385</v>
      </c>
      <c r="X706" t="s">
        <v>1814</v>
      </c>
      <c r="Y706" t="s">
        <v>42</v>
      </c>
      <c r="Z706" t="s">
        <v>49</v>
      </c>
      <c r="AA706">
        <v>45095</v>
      </c>
      <c r="AB706" t="s">
        <v>4428</v>
      </c>
      <c r="AC706" t="s">
        <v>4855</v>
      </c>
    </row>
    <row r="707" spans="1:29" x14ac:dyDescent="0.2">
      <c r="A707">
        <v>3026</v>
      </c>
      <c r="B707" t="s">
        <v>113</v>
      </c>
      <c r="C707" t="s">
        <v>294</v>
      </c>
      <c r="D707" t="s">
        <v>4841</v>
      </c>
      <c r="E707" t="s">
        <v>61</v>
      </c>
      <c r="F707" t="s">
        <v>4852</v>
      </c>
      <c r="G707" t="s">
        <v>3329</v>
      </c>
      <c r="H707" t="s">
        <v>3329</v>
      </c>
      <c r="I707" t="s">
        <v>3383</v>
      </c>
      <c r="K707" t="s">
        <v>4842</v>
      </c>
      <c r="L707" t="s">
        <v>628</v>
      </c>
      <c r="M707" t="s">
        <v>42</v>
      </c>
      <c r="P707">
        <v>39.4803078209464</v>
      </c>
      <c r="Q707">
        <v>-87.411791887882302</v>
      </c>
      <c r="R707">
        <v>640</v>
      </c>
      <c r="S707">
        <v>2</v>
      </c>
      <c r="T707" t="s">
        <v>4444</v>
      </c>
      <c r="U707" t="s">
        <v>4841</v>
      </c>
      <c r="V707" t="s">
        <v>3383</v>
      </c>
      <c r="W707" t="s">
        <v>3385</v>
      </c>
      <c r="X707" t="s">
        <v>1814</v>
      </c>
      <c r="Y707" t="s">
        <v>42</v>
      </c>
      <c r="Z707" t="s">
        <v>49</v>
      </c>
      <c r="AA707">
        <v>45095</v>
      </c>
      <c r="AB707" t="s">
        <v>4843</v>
      </c>
      <c r="AC707" t="s">
        <v>4854</v>
      </c>
    </row>
    <row r="708" spans="1:29" x14ac:dyDescent="0.2">
      <c r="A708">
        <v>3027</v>
      </c>
      <c r="B708" t="s">
        <v>31</v>
      </c>
      <c r="C708" t="s">
        <v>294</v>
      </c>
      <c r="D708" t="s">
        <v>3389</v>
      </c>
      <c r="F708" t="s">
        <v>3390</v>
      </c>
      <c r="G708" t="s">
        <v>2524</v>
      </c>
      <c r="H708" t="s">
        <v>2551</v>
      </c>
      <c r="I708" t="s">
        <v>3391</v>
      </c>
      <c r="J708" t="s">
        <v>3392</v>
      </c>
      <c r="K708" t="s">
        <v>3393</v>
      </c>
      <c r="L708" t="s">
        <v>1162</v>
      </c>
      <c r="M708" t="s">
        <v>42</v>
      </c>
      <c r="N708">
        <v>29841</v>
      </c>
      <c r="O708" t="s">
        <v>3394</v>
      </c>
      <c r="P708">
        <v>33.477461016908201</v>
      </c>
      <c r="Q708">
        <v>-81.931766685047194</v>
      </c>
      <c r="U708" t="s">
        <v>3389</v>
      </c>
      <c r="V708" t="s">
        <v>3395</v>
      </c>
      <c r="W708" t="s">
        <v>3396</v>
      </c>
      <c r="X708" t="s">
        <v>918</v>
      </c>
      <c r="Y708" t="s">
        <v>42</v>
      </c>
      <c r="Z708" t="s">
        <v>49</v>
      </c>
      <c r="AA708">
        <v>44776</v>
      </c>
      <c r="AB708" t="s">
        <v>3397</v>
      </c>
    </row>
    <row r="709" spans="1:29" x14ac:dyDescent="0.2">
      <c r="A709">
        <v>3028</v>
      </c>
      <c r="B709" t="s">
        <v>31</v>
      </c>
      <c r="C709" t="s">
        <v>294</v>
      </c>
      <c r="D709" t="s">
        <v>3398</v>
      </c>
      <c r="E709" t="s">
        <v>34</v>
      </c>
      <c r="F709" t="s">
        <v>3399</v>
      </c>
      <c r="G709" t="s">
        <v>3301</v>
      </c>
      <c r="H709" t="s">
        <v>3374</v>
      </c>
      <c r="I709" t="s">
        <v>3400</v>
      </c>
      <c r="J709" t="s">
        <v>3401</v>
      </c>
      <c r="K709" t="s">
        <v>630</v>
      </c>
      <c r="L709" t="s">
        <v>321</v>
      </c>
      <c r="M709" t="s">
        <v>42</v>
      </c>
      <c r="N709">
        <v>14210</v>
      </c>
      <c r="O709" t="s">
        <v>3402</v>
      </c>
      <c r="P709">
        <v>42.868162064212903</v>
      </c>
      <c r="Q709">
        <v>-78.8403631004022</v>
      </c>
      <c r="R709">
        <v>170</v>
      </c>
      <c r="U709" t="s">
        <v>3403</v>
      </c>
      <c r="V709" t="s">
        <v>3400</v>
      </c>
      <c r="W709" t="s">
        <v>47</v>
      </c>
      <c r="X709" t="s">
        <v>48</v>
      </c>
      <c r="Y709" t="s">
        <v>42</v>
      </c>
      <c r="Z709" t="s">
        <v>49</v>
      </c>
      <c r="AA709">
        <v>44780</v>
      </c>
      <c r="AB709" t="s">
        <v>3404</v>
      </c>
      <c r="AC709" t="s">
        <v>3405</v>
      </c>
    </row>
    <row r="710" spans="1:29" x14ac:dyDescent="0.2">
      <c r="A710">
        <v>3029</v>
      </c>
      <c r="B710" t="s">
        <v>31</v>
      </c>
      <c r="C710" t="s">
        <v>294</v>
      </c>
      <c r="D710" t="s">
        <v>3406</v>
      </c>
      <c r="E710" t="s">
        <v>34</v>
      </c>
      <c r="F710" t="s">
        <v>3407</v>
      </c>
      <c r="G710" t="s">
        <v>3301</v>
      </c>
      <c r="H710" t="s">
        <v>3302</v>
      </c>
      <c r="I710" t="s">
        <v>3408</v>
      </c>
      <c r="J710" t="s">
        <v>3409</v>
      </c>
      <c r="K710" t="s">
        <v>3410</v>
      </c>
      <c r="L710" t="s">
        <v>741</v>
      </c>
      <c r="M710" t="s">
        <v>42</v>
      </c>
      <c r="N710">
        <v>77301</v>
      </c>
      <c r="O710" t="s">
        <v>3411</v>
      </c>
      <c r="P710">
        <v>30.313858072617201</v>
      </c>
      <c r="Q710">
        <v>-95.388507847018005</v>
      </c>
      <c r="R710">
        <v>175</v>
      </c>
      <c r="S710">
        <v>36287</v>
      </c>
      <c r="T710" t="s">
        <v>3312</v>
      </c>
      <c r="U710" t="s">
        <v>3412</v>
      </c>
      <c r="V710" t="s">
        <v>3408</v>
      </c>
      <c r="W710" t="s">
        <v>3413</v>
      </c>
      <c r="X710" t="s">
        <v>741</v>
      </c>
      <c r="Y710" t="s">
        <v>42</v>
      </c>
      <c r="Z710" t="s">
        <v>49</v>
      </c>
      <c r="AA710">
        <v>45091</v>
      </c>
      <c r="AB710" t="s">
        <v>4688</v>
      </c>
    </row>
    <row r="711" spans="1:29" x14ac:dyDescent="0.2">
      <c r="A711">
        <v>3030</v>
      </c>
      <c r="B711" t="s">
        <v>113</v>
      </c>
      <c r="C711" t="s">
        <v>294</v>
      </c>
      <c r="D711" t="s">
        <v>2827</v>
      </c>
      <c r="E711" t="s">
        <v>34</v>
      </c>
      <c r="F711" t="s">
        <v>4450</v>
      </c>
      <c r="G711" t="s">
        <v>3301</v>
      </c>
      <c r="H711" t="s">
        <v>4451</v>
      </c>
      <c r="I711" t="s">
        <v>2267</v>
      </c>
      <c r="J711" t="s">
        <v>2835</v>
      </c>
      <c r="K711" t="s">
        <v>2836</v>
      </c>
      <c r="L711" t="s">
        <v>2270</v>
      </c>
      <c r="M711" t="s">
        <v>42</v>
      </c>
      <c r="N711">
        <v>70776</v>
      </c>
      <c r="O711" t="s">
        <v>2832</v>
      </c>
      <c r="P711">
        <v>30.235844451886202</v>
      </c>
      <c r="Q711">
        <v>-91.099597389348105</v>
      </c>
      <c r="R711">
        <v>80</v>
      </c>
      <c r="S711">
        <v>10000</v>
      </c>
      <c r="T711" t="s">
        <v>4452</v>
      </c>
      <c r="U711" t="s">
        <v>2265</v>
      </c>
      <c r="V711" t="s">
        <v>2267</v>
      </c>
      <c r="W711" t="s">
        <v>2486</v>
      </c>
      <c r="X711" t="s">
        <v>334</v>
      </c>
      <c r="Y711" t="s">
        <v>42</v>
      </c>
      <c r="Z711" t="s">
        <v>49</v>
      </c>
      <c r="AA711">
        <v>44899</v>
      </c>
      <c r="AB711" t="s">
        <v>4429</v>
      </c>
      <c r="AC711" t="s">
        <v>4453</v>
      </c>
    </row>
    <row r="712" spans="1:29" x14ac:dyDescent="0.2">
      <c r="A712">
        <v>3031</v>
      </c>
      <c r="B712" t="s">
        <v>113</v>
      </c>
      <c r="C712" t="s">
        <v>294</v>
      </c>
      <c r="D712" t="s">
        <v>4750</v>
      </c>
      <c r="E712" t="s">
        <v>61</v>
      </c>
      <c r="F712" t="s">
        <v>4746</v>
      </c>
      <c r="G712" t="s">
        <v>2524</v>
      </c>
      <c r="H712" t="s">
        <v>4747</v>
      </c>
      <c r="I712" t="s">
        <v>4748</v>
      </c>
      <c r="J712" t="s">
        <v>4751</v>
      </c>
      <c r="K712" t="s">
        <v>1315</v>
      </c>
      <c r="L712" t="s">
        <v>702</v>
      </c>
      <c r="M712" t="s">
        <v>42</v>
      </c>
      <c r="P712">
        <v>36.721824066493397</v>
      </c>
      <c r="Q712">
        <v>-86.577893793652095</v>
      </c>
      <c r="R712">
        <v>141</v>
      </c>
      <c r="U712" t="s">
        <v>4753</v>
      </c>
      <c r="V712" t="s">
        <v>4752</v>
      </c>
      <c r="W712" t="s">
        <v>3420</v>
      </c>
      <c r="X712" t="s">
        <v>4754</v>
      </c>
      <c r="Y712" t="s">
        <v>356</v>
      </c>
      <c r="Z712" t="s">
        <v>49</v>
      </c>
      <c r="AA712">
        <v>45091</v>
      </c>
      <c r="AB712" t="s">
        <v>4749</v>
      </c>
      <c r="AC712" t="s">
        <v>4755</v>
      </c>
    </row>
    <row r="713" spans="1:29" x14ac:dyDescent="0.2">
      <c r="A713">
        <v>3032</v>
      </c>
      <c r="B713" t="s">
        <v>113</v>
      </c>
      <c r="C713" t="s">
        <v>294</v>
      </c>
      <c r="D713" t="s">
        <v>881</v>
      </c>
      <c r="E713" t="s">
        <v>61</v>
      </c>
      <c r="F713" t="s">
        <v>882</v>
      </c>
      <c r="G713" t="s">
        <v>3329</v>
      </c>
      <c r="H713" t="s">
        <v>3329</v>
      </c>
      <c r="I713" t="s">
        <v>883</v>
      </c>
      <c r="J713" t="s">
        <v>884</v>
      </c>
      <c r="K713" t="s">
        <v>885</v>
      </c>
      <c r="L713" t="s">
        <v>712</v>
      </c>
      <c r="M713" t="s">
        <v>42</v>
      </c>
      <c r="N713">
        <v>37040</v>
      </c>
      <c r="O713" t="s">
        <v>3414</v>
      </c>
      <c r="P713">
        <v>35.271288560079398</v>
      </c>
      <c r="Q713">
        <v>-89.973535490835104</v>
      </c>
      <c r="S713">
        <v>10</v>
      </c>
      <c r="T713" t="s">
        <v>3335</v>
      </c>
      <c r="U713" t="s">
        <v>881</v>
      </c>
      <c r="V713" t="s">
        <v>883</v>
      </c>
      <c r="W713" t="s">
        <v>5057</v>
      </c>
      <c r="X713" t="s">
        <v>741</v>
      </c>
      <c r="Y713" t="s">
        <v>42</v>
      </c>
      <c r="Z713" t="s">
        <v>49</v>
      </c>
      <c r="AA713">
        <v>45096</v>
      </c>
      <c r="AB713" t="s">
        <v>5060</v>
      </c>
      <c r="AC713" t="s">
        <v>5061</v>
      </c>
    </row>
    <row r="714" spans="1:29" x14ac:dyDescent="0.2">
      <c r="A714">
        <v>3033</v>
      </c>
      <c r="B714" t="s">
        <v>31</v>
      </c>
      <c r="C714" t="s">
        <v>294</v>
      </c>
      <c r="D714" t="s">
        <v>3415</v>
      </c>
      <c r="E714" t="s">
        <v>61</v>
      </c>
      <c r="F714" t="s">
        <v>3416</v>
      </c>
      <c r="G714" t="s">
        <v>3301</v>
      </c>
      <c r="H714" t="s">
        <v>3374</v>
      </c>
      <c r="I714" t="s">
        <v>4635</v>
      </c>
      <c r="J714" t="s">
        <v>3417</v>
      </c>
      <c r="K714" t="s">
        <v>3418</v>
      </c>
      <c r="L714" t="s">
        <v>712</v>
      </c>
      <c r="M714" t="s">
        <v>42</v>
      </c>
      <c r="N714">
        <v>38127</v>
      </c>
      <c r="P714">
        <v>30.313922906032602</v>
      </c>
      <c r="Q714">
        <v>-95.388550762119394</v>
      </c>
      <c r="S714">
        <v>30000</v>
      </c>
      <c r="T714" t="s">
        <v>3312</v>
      </c>
      <c r="U714" t="s">
        <v>3419</v>
      </c>
      <c r="V714" t="s">
        <v>4635</v>
      </c>
      <c r="W714" t="s">
        <v>3420</v>
      </c>
      <c r="X714" t="s">
        <v>3421</v>
      </c>
      <c r="Y714" t="s">
        <v>356</v>
      </c>
      <c r="Z714" t="s">
        <v>49</v>
      </c>
      <c r="AA714">
        <v>44780</v>
      </c>
      <c r="AB714" t="s">
        <v>3422</v>
      </c>
      <c r="AC714" t="s">
        <v>3423</v>
      </c>
    </row>
    <row r="715" spans="1:29" x14ac:dyDescent="0.2">
      <c r="A715">
        <v>3034</v>
      </c>
      <c r="B715" t="s">
        <v>31</v>
      </c>
      <c r="C715" t="s">
        <v>294</v>
      </c>
      <c r="D715" t="s">
        <v>1569</v>
      </c>
      <c r="E715" t="s">
        <v>34</v>
      </c>
      <c r="F715" t="s">
        <v>3424</v>
      </c>
      <c r="G715" t="s">
        <v>2524</v>
      </c>
      <c r="H715" t="s">
        <v>1132</v>
      </c>
      <c r="I715" t="s">
        <v>1571</v>
      </c>
      <c r="J715" t="s">
        <v>3425</v>
      </c>
      <c r="K715" t="s">
        <v>3426</v>
      </c>
      <c r="L715" t="s">
        <v>496</v>
      </c>
      <c r="M715" t="s">
        <v>42</v>
      </c>
      <c r="N715">
        <v>16433</v>
      </c>
      <c r="O715" t="s">
        <v>1573</v>
      </c>
      <c r="P715">
        <v>41.714734150127299</v>
      </c>
      <c r="Q715">
        <v>-80.143557888798796</v>
      </c>
      <c r="R715">
        <v>230</v>
      </c>
      <c r="U715" t="s">
        <v>1574</v>
      </c>
      <c r="V715" t="s">
        <v>1571</v>
      </c>
      <c r="W715" t="s">
        <v>1575</v>
      </c>
      <c r="X715" t="s">
        <v>48</v>
      </c>
      <c r="Y715" t="s">
        <v>42</v>
      </c>
      <c r="Z715" t="s">
        <v>49</v>
      </c>
      <c r="AA715">
        <v>44780</v>
      </c>
      <c r="AB715" t="s">
        <v>3427</v>
      </c>
    </row>
    <row r="716" spans="1:29" x14ac:dyDescent="0.2">
      <c r="A716">
        <v>3035</v>
      </c>
      <c r="B716" t="s">
        <v>31</v>
      </c>
      <c r="C716" t="s">
        <v>294</v>
      </c>
      <c r="D716" t="s">
        <v>3428</v>
      </c>
      <c r="E716" t="s">
        <v>34</v>
      </c>
      <c r="F716" t="s">
        <v>3429</v>
      </c>
      <c r="G716" t="s">
        <v>2524</v>
      </c>
      <c r="H716" t="s">
        <v>382</v>
      </c>
      <c r="I716" t="s">
        <v>3430</v>
      </c>
      <c r="J716" t="s">
        <v>3431</v>
      </c>
      <c r="K716" t="s">
        <v>1726</v>
      </c>
      <c r="L716" t="s">
        <v>496</v>
      </c>
      <c r="M716" t="s">
        <v>42</v>
      </c>
      <c r="N716">
        <v>15222</v>
      </c>
      <c r="O716" t="s">
        <v>3432</v>
      </c>
      <c r="P716">
        <v>40.440118680692898</v>
      </c>
      <c r="Q716">
        <v>-80.003446616041103</v>
      </c>
      <c r="U716" t="s">
        <v>3433</v>
      </c>
      <c r="V716" t="s">
        <v>3434</v>
      </c>
      <c r="W716" t="s">
        <v>1726</v>
      </c>
      <c r="X716" t="s">
        <v>496</v>
      </c>
      <c r="Y716" t="s">
        <v>42</v>
      </c>
      <c r="Z716" t="s">
        <v>49</v>
      </c>
      <c r="AA716">
        <v>44443</v>
      </c>
      <c r="AB716" t="s">
        <v>3435</v>
      </c>
      <c r="AC716" t="s">
        <v>3436</v>
      </c>
    </row>
    <row r="717" spans="1:29" x14ac:dyDescent="0.2">
      <c r="A717">
        <v>3036</v>
      </c>
      <c r="B717" t="s">
        <v>31</v>
      </c>
      <c r="C717" t="s">
        <v>294</v>
      </c>
      <c r="D717" t="s">
        <v>3983</v>
      </c>
      <c r="E717" t="s">
        <v>34</v>
      </c>
      <c r="F717" t="s">
        <v>3984</v>
      </c>
      <c r="G717" t="s">
        <v>382</v>
      </c>
      <c r="H717" t="s">
        <v>3985</v>
      </c>
      <c r="I717" t="s">
        <v>3990</v>
      </c>
      <c r="J717" t="s">
        <v>3986</v>
      </c>
      <c r="K717" t="s">
        <v>3987</v>
      </c>
      <c r="L717" t="s">
        <v>334</v>
      </c>
      <c r="M717" t="s">
        <v>42</v>
      </c>
      <c r="N717" t="s">
        <v>3988</v>
      </c>
      <c r="O717" t="s">
        <v>3989</v>
      </c>
      <c r="P717">
        <v>42.244432084595303</v>
      </c>
      <c r="Q717">
        <v>-71.434142989010496</v>
      </c>
      <c r="S717">
        <v>3000</v>
      </c>
      <c r="T717" t="s">
        <v>3312</v>
      </c>
      <c r="U717" t="s">
        <v>3983</v>
      </c>
      <c r="V717" t="s">
        <v>3990</v>
      </c>
      <c r="W717" t="s">
        <v>3992</v>
      </c>
      <c r="X717" t="s">
        <v>1167</v>
      </c>
      <c r="Y717" t="s">
        <v>543</v>
      </c>
      <c r="Z717" t="s">
        <v>49</v>
      </c>
      <c r="AA717">
        <v>44797</v>
      </c>
      <c r="AB717" t="s">
        <v>3991</v>
      </c>
    </row>
    <row r="718" spans="1:29" x14ac:dyDescent="0.2">
      <c r="A718">
        <v>3037</v>
      </c>
      <c r="B718" t="s">
        <v>192</v>
      </c>
      <c r="C718" t="s">
        <v>294</v>
      </c>
      <c r="D718" t="s">
        <v>2998</v>
      </c>
      <c r="E718" t="s">
        <v>61</v>
      </c>
      <c r="F718" t="s">
        <v>4994</v>
      </c>
      <c r="G718" t="s">
        <v>3920</v>
      </c>
      <c r="H718" t="s">
        <v>4378</v>
      </c>
      <c r="I718" t="s">
        <v>2999</v>
      </c>
      <c r="J718" t="s">
        <v>4996</v>
      </c>
      <c r="K718" t="s">
        <v>823</v>
      </c>
      <c r="L718" t="s">
        <v>286</v>
      </c>
      <c r="M718" t="s">
        <v>42</v>
      </c>
      <c r="N718">
        <v>80023</v>
      </c>
      <c r="P718">
        <v>39.970658439831404</v>
      </c>
      <c r="Q718">
        <v>-104.981365876241</v>
      </c>
      <c r="R718">
        <v>125</v>
      </c>
      <c r="S718">
        <v>30</v>
      </c>
      <c r="T718" t="s">
        <v>4995</v>
      </c>
      <c r="U718" t="s">
        <v>2998</v>
      </c>
      <c r="V718" t="s">
        <v>2999</v>
      </c>
      <c r="W718" t="s">
        <v>3001</v>
      </c>
      <c r="X718" t="s">
        <v>286</v>
      </c>
      <c r="Y718" t="s">
        <v>42</v>
      </c>
      <c r="Z718" t="s">
        <v>49</v>
      </c>
      <c r="AA718">
        <v>45096</v>
      </c>
      <c r="AB718" t="s">
        <v>4997</v>
      </c>
      <c r="AC718" t="s">
        <v>4998</v>
      </c>
    </row>
    <row r="719" spans="1:29" x14ac:dyDescent="0.2">
      <c r="A719">
        <v>3038</v>
      </c>
      <c r="B719" t="s">
        <v>113</v>
      </c>
      <c r="C719" t="s">
        <v>294</v>
      </c>
      <c r="D719" t="s">
        <v>4408</v>
      </c>
      <c r="E719" t="s">
        <v>61</v>
      </c>
      <c r="F719" t="s">
        <v>4409</v>
      </c>
      <c r="G719" t="s">
        <v>3301</v>
      </c>
      <c r="H719" t="s">
        <v>3374</v>
      </c>
      <c r="I719" t="s">
        <v>4413</v>
      </c>
      <c r="J719" t="s">
        <v>4412</v>
      </c>
      <c r="K719" t="s">
        <v>1526</v>
      </c>
      <c r="L719" t="s">
        <v>918</v>
      </c>
      <c r="M719" t="s">
        <v>42</v>
      </c>
      <c r="N719">
        <v>30906</v>
      </c>
      <c r="O719" t="s">
        <v>4411</v>
      </c>
      <c r="P719">
        <v>33.3695688015058</v>
      </c>
      <c r="Q719">
        <v>-82.0149720309511</v>
      </c>
      <c r="R719">
        <v>100</v>
      </c>
      <c r="U719" t="s">
        <v>4410</v>
      </c>
      <c r="V719" t="s">
        <v>4413</v>
      </c>
      <c r="W719" t="s">
        <v>3049</v>
      </c>
      <c r="X719" t="s">
        <v>3050</v>
      </c>
      <c r="Y719" t="s">
        <v>3051</v>
      </c>
      <c r="Z719" t="s">
        <v>49</v>
      </c>
      <c r="AA719">
        <v>44899</v>
      </c>
      <c r="AB719" t="s">
        <v>4406</v>
      </c>
      <c r="AC719" t="s">
        <v>4466</v>
      </c>
    </row>
    <row r="720" spans="1:29" x14ac:dyDescent="0.2">
      <c r="A720">
        <v>3039</v>
      </c>
      <c r="B720" t="s">
        <v>31</v>
      </c>
      <c r="C720" t="s">
        <v>294</v>
      </c>
      <c r="D720" t="s">
        <v>3437</v>
      </c>
      <c r="E720" t="s">
        <v>61</v>
      </c>
      <c r="F720" t="s">
        <v>3438</v>
      </c>
      <c r="G720" t="s">
        <v>3301</v>
      </c>
      <c r="H720" t="s">
        <v>3374</v>
      </c>
      <c r="I720" t="s">
        <v>3439</v>
      </c>
      <c r="J720" t="s">
        <v>3440</v>
      </c>
      <c r="K720" t="s">
        <v>3441</v>
      </c>
      <c r="L720" t="s">
        <v>127</v>
      </c>
      <c r="M720" t="s">
        <v>42</v>
      </c>
      <c r="N720">
        <v>48168</v>
      </c>
      <c r="O720" t="s">
        <v>3442</v>
      </c>
      <c r="P720">
        <v>42.395464082677002</v>
      </c>
      <c r="Q720">
        <v>-83.506983053773595</v>
      </c>
      <c r="R720">
        <v>63</v>
      </c>
      <c r="S720">
        <v>5000</v>
      </c>
      <c r="T720" t="s">
        <v>3312</v>
      </c>
      <c r="U720" t="s">
        <v>3443</v>
      </c>
      <c r="V720" t="s">
        <v>3444</v>
      </c>
      <c r="W720" t="s">
        <v>3445</v>
      </c>
      <c r="X720" t="s">
        <v>831</v>
      </c>
      <c r="Y720" t="s">
        <v>377</v>
      </c>
      <c r="Z720" t="s">
        <v>49</v>
      </c>
      <c r="AA720">
        <v>44780</v>
      </c>
      <c r="AB720" t="s">
        <v>3446</v>
      </c>
      <c r="AC720" t="s">
        <v>3447</v>
      </c>
    </row>
    <row r="721" spans="1:29" x14ac:dyDescent="0.2">
      <c r="A721">
        <v>3040</v>
      </c>
      <c r="B721" t="s">
        <v>59</v>
      </c>
      <c r="C721" t="s">
        <v>294</v>
      </c>
      <c r="D721" t="s">
        <v>3011</v>
      </c>
      <c r="E721" t="s">
        <v>61</v>
      </c>
      <c r="F721" t="s">
        <v>3011</v>
      </c>
      <c r="G721" t="s">
        <v>3920</v>
      </c>
      <c r="H721" t="s">
        <v>3012</v>
      </c>
      <c r="I721" t="s">
        <v>3013</v>
      </c>
      <c r="J721" t="s">
        <v>4361</v>
      </c>
      <c r="K721" t="s">
        <v>3014</v>
      </c>
      <c r="L721" t="s">
        <v>394</v>
      </c>
      <c r="M721" t="s">
        <v>42</v>
      </c>
      <c r="N721">
        <v>92109</v>
      </c>
      <c r="O721" t="s">
        <v>3015</v>
      </c>
      <c r="P721">
        <v>32.771868755488697</v>
      </c>
      <c r="Q721">
        <v>-117.12481740952801</v>
      </c>
      <c r="R721">
        <v>14</v>
      </c>
      <c r="U721" t="s">
        <v>3011</v>
      </c>
      <c r="V721" t="s">
        <v>3013</v>
      </c>
      <c r="W721" t="s">
        <v>3014</v>
      </c>
      <c r="X721" t="s">
        <v>394</v>
      </c>
      <c r="Y721" t="s">
        <v>42</v>
      </c>
      <c r="Z721" t="s">
        <v>49</v>
      </c>
      <c r="AA721">
        <v>44891</v>
      </c>
      <c r="AB721" t="s">
        <v>4362</v>
      </c>
      <c r="AC721" t="s">
        <v>4360</v>
      </c>
    </row>
    <row r="722" spans="1:29" x14ac:dyDescent="0.2">
      <c r="A722">
        <v>3041</v>
      </c>
      <c r="B722" t="s">
        <v>31</v>
      </c>
      <c r="C722" t="s">
        <v>294</v>
      </c>
      <c r="D722" t="s">
        <v>2597</v>
      </c>
      <c r="F722" t="s">
        <v>3448</v>
      </c>
      <c r="G722" t="s">
        <v>2524</v>
      </c>
      <c r="H722" t="s">
        <v>3281</v>
      </c>
      <c r="I722" t="s">
        <v>2592</v>
      </c>
      <c r="J722" t="s">
        <v>3449</v>
      </c>
      <c r="K722" t="s">
        <v>3450</v>
      </c>
      <c r="L722" t="s">
        <v>310</v>
      </c>
      <c r="M722" t="s">
        <v>42</v>
      </c>
      <c r="N722">
        <v>26181</v>
      </c>
      <c r="O722" t="s">
        <v>3451</v>
      </c>
      <c r="P722">
        <v>39.266204607944502</v>
      </c>
      <c r="Q722">
        <v>-81.665644227720193</v>
      </c>
      <c r="R722">
        <v>1500</v>
      </c>
      <c r="U722" t="s">
        <v>2597</v>
      </c>
      <c r="V722" t="s">
        <v>2592</v>
      </c>
      <c r="W722" t="s">
        <v>2599</v>
      </c>
      <c r="X722" t="s">
        <v>2594</v>
      </c>
      <c r="Y722" t="s">
        <v>42</v>
      </c>
      <c r="Z722" t="s">
        <v>49</v>
      </c>
      <c r="AA722">
        <v>44780</v>
      </c>
      <c r="AB722" t="s">
        <v>3452</v>
      </c>
    </row>
    <row r="723" spans="1:29" x14ac:dyDescent="0.2">
      <c r="A723">
        <v>3042</v>
      </c>
      <c r="B723" t="s">
        <v>59</v>
      </c>
      <c r="C723" t="s">
        <v>294</v>
      </c>
      <c r="D723" t="s">
        <v>3081</v>
      </c>
      <c r="E723" t="s">
        <v>61</v>
      </c>
      <c r="F723" t="s">
        <v>3081</v>
      </c>
      <c r="G723" t="s">
        <v>2524</v>
      </c>
      <c r="H723" t="s">
        <v>3082</v>
      </c>
      <c r="I723" t="s">
        <v>3083</v>
      </c>
      <c r="J723" t="s">
        <v>3084</v>
      </c>
      <c r="K723" t="s">
        <v>3085</v>
      </c>
      <c r="L723" t="s">
        <v>315</v>
      </c>
      <c r="M723" t="s">
        <v>42</v>
      </c>
      <c r="N723">
        <v>60201</v>
      </c>
      <c r="O723" t="s">
        <v>3086</v>
      </c>
      <c r="P723">
        <v>42.050554147766903</v>
      </c>
      <c r="Q723">
        <v>-87.684304686936002</v>
      </c>
      <c r="R723">
        <v>6</v>
      </c>
      <c r="S723">
        <v>1</v>
      </c>
      <c r="T723" t="s">
        <v>3312</v>
      </c>
      <c r="U723" t="s">
        <v>3087</v>
      </c>
      <c r="V723" t="s">
        <v>3083</v>
      </c>
      <c r="W723" t="s">
        <v>3085</v>
      </c>
      <c r="X723" t="s">
        <v>315</v>
      </c>
      <c r="Y723" t="s">
        <v>42</v>
      </c>
      <c r="Z723" t="s">
        <v>49</v>
      </c>
      <c r="AA723">
        <v>44891</v>
      </c>
      <c r="AB723" t="s">
        <v>3088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8B6C4-BAD0-409C-8A2E-264106BC3C21}">
  <sheetPr codeName="Sheet7"/>
  <dimension ref="A1"/>
  <sheetViews>
    <sheetView zoomScaleNormal="100" workbookViewId="0">
      <selection activeCell="AW170" sqref="AW170"/>
    </sheetView>
  </sheetViews>
  <sheetFormatPr baseColWidth="10" defaultColWidth="8.83203125" defaultRowHeight="15"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D1D5-78FF-46EC-BE83-3AD7D68191AB}">
  <sheetPr codeName="Sheet8">
    <tabColor theme="9"/>
  </sheetPr>
  <dimension ref="A1:CK70"/>
  <sheetViews>
    <sheetView topLeftCell="A35" zoomScale="90" zoomScaleNormal="90" workbookViewId="0">
      <selection activeCell="R18" sqref="R18"/>
    </sheetView>
  </sheetViews>
  <sheetFormatPr baseColWidth="10" defaultColWidth="9.1640625" defaultRowHeight="11" x14ac:dyDescent="0.15"/>
  <cols>
    <col min="1" max="1" width="7" style="96" customWidth="1"/>
    <col min="2" max="2" width="8.33203125" style="14" customWidth="1"/>
    <col min="3" max="3" width="13" style="14" customWidth="1"/>
    <col min="4" max="4" width="14.5" style="22" customWidth="1"/>
    <col min="5" max="5" width="9.6640625" style="3" customWidth="1"/>
    <col min="6" max="6" width="15.33203125" style="5" customWidth="1"/>
    <col min="7" max="8" width="15.5" style="22" customWidth="1"/>
    <col min="9" max="9" width="20.5" style="22" customWidth="1"/>
    <col min="10" max="10" width="17.33203125" style="22" customWidth="1"/>
    <col min="11" max="11" width="10.6640625" style="22" customWidth="1"/>
    <col min="12" max="12" width="11.5" style="14" customWidth="1"/>
    <col min="13" max="13" width="13.5" style="14" customWidth="1"/>
    <col min="14" max="14" width="10.1640625" style="14" customWidth="1"/>
    <col min="15" max="15" width="12.5" style="24" customWidth="1"/>
    <col min="16" max="16" width="8.83203125" style="95" customWidth="1"/>
    <col min="17" max="17" width="8.6640625" style="95" customWidth="1"/>
    <col min="18" max="18" width="9.6640625" style="31" customWidth="1"/>
    <col min="19" max="19" width="10.1640625" style="31" customWidth="1"/>
    <col min="20" max="20" width="14.33203125" style="7" customWidth="1"/>
    <col min="21" max="22" width="18.5" style="7" customWidth="1"/>
    <col min="23" max="23" width="10.33203125" style="7" customWidth="1"/>
    <col min="24" max="24" width="13.5" style="14" customWidth="1"/>
    <col min="25" max="25" width="13.1640625" style="14" customWidth="1"/>
    <col min="26" max="26" width="8.33203125" style="14" customWidth="1"/>
    <col min="27" max="27" width="16.83203125" style="27" customWidth="1"/>
    <col min="28" max="28" width="42" style="22" customWidth="1"/>
    <col min="29" max="29" width="53" style="22" customWidth="1"/>
    <col min="30" max="16384" width="9.1640625" style="7"/>
  </cols>
  <sheetData>
    <row r="1" spans="1:89" s="72" customFormat="1" ht="30" x14ac:dyDescent="0.2">
      <c r="A1" s="71" t="s">
        <v>1</v>
      </c>
      <c r="B1" s="72" t="s">
        <v>2</v>
      </c>
      <c r="C1" s="72" t="s">
        <v>3</v>
      </c>
      <c r="D1" s="72" t="s">
        <v>4</v>
      </c>
      <c r="E1" s="72" t="s">
        <v>5</v>
      </c>
      <c r="F1" s="88" t="s">
        <v>6</v>
      </c>
      <c r="G1" s="72" t="s">
        <v>7</v>
      </c>
      <c r="H1" s="72" t="s">
        <v>8</v>
      </c>
      <c r="I1" s="72" t="s">
        <v>9</v>
      </c>
      <c r="J1" s="72" t="s">
        <v>10</v>
      </c>
      <c r="K1" s="72" t="s">
        <v>11</v>
      </c>
      <c r="L1" s="72" t="s">
        <v>12</v>
      </c>
      <c r="M1" s="72" t="s">
        <v>13</v>
      </c>
      <c r="N1" s="72" t="s">
        <v>14</v>
      </c>
      <c r="O1" s="89" t="s">
        <v>15</v>
      </c>
      <c r="P1" s="90" t="s">
        <v>16</v>
      </c>
      <c r="Q1" s="90" t="s">
        <v>17</v>
      </c>
      <c r="R1" s="73" t="s">
        <v>18</v>
      </c>
      <c r="S1" s="73" t="s">
        <v>19</v>
      </c>
      <c r="T1" s="72" t="s">
        <v>29</v>
      </c>
      <c r="U1" s="72" t="s">
        <v>20</v>
      </c>
      <c r="V1" s="72" t="s">
        <v>21</v>
      </c>
      <c r="W1" s="72" t="s">
        <v>22</v>
      </c>
      <c r="X1" s="72" t="s">
        <v>23</v>
      </c>
      <c r="Y1" s="72" t="s">
        <v>24</v>
      </c>
      <c r="Z1" s="72" t="s">
        <v>25</v>
      </c>
      <c r="AA1" s="74" t="s">
        <v>26</v>
      </c>
      <c r="AB1" s="72" t="s">
        <v>27</v>
      </c>
      <c r="AC1" s="72" t="s">
        <v>28</v>
      </c>
    </row>
    <row r="2" spans="1:89" s="91" customFormat="1" ht="108" x14ac:dyDescent="0.15">
      <c r="A2" s="68">
        <v>1000</v>
      </c>
      <c r="B2" s="3" t="s">
        <v>31</v>
      </c>
      <c r="C2" s="3" t="s">
        <v>32</v>
      </c>
      <c r="D2" s="142" t="s">
        <v>33</v>
      </c>
      <c r="E2" s="3" t="s">
        <v>34</v>
      </c>
      <c r="F2" s="5" t="s">
        <v>35</v>
      </c>
      <c r="G2" s="5" t="s">
        <v>36</v>
      </c>
      <c r="H2" s="5" t="s">
        <v>37</v>
      </c>
      <c r="I2" s="5" t="s">
        <v>38</v>
      </c>
      <c r="J2" s="5" t="s">
        <v>39</v>
      </c>
      <c r="K2" s="5" t="s">
        <v>40</v>
      </c>
      <c r="L2" s="14" t="s">
        <v>41</v>
      </c>
      <c r="M2" s="14" t="s">
        <v>42</v>
      </c>
      <c r="N2" s="14">
        <v>89047</v>
      </c>
      <c r="O2" s="3" t="s">
        <v>43</v>
      </c>
      <c r="P2" s="8">
        <v>37.740208000000003</v>
      </c>
      <c r="Q2" s="8">
        <v>-117.79231900000001</v>
      </c>
      <c r="R2" s="15">
        <v>75</v>
      </c>
      <c r="S2" s="59">
        <v>940</v>
      </c>
      <c r="T2" s="5" t="s">
        <v>44</v>
      </c>
      <c r="U2" s="6" t="s">
        <v>45</v>
      </c>
      <c r="V2" s="6" t="s">
        <v>46</v>
      </c>
      <c r="W2" s="6" t="s">
        <v>47</v>
      </c>
      <c r="X2" s="14" t="s">
        <v>48</v>
      </c>
      <c r="Y2" s="14" t="s">
        <v>42</v>
      </c>
      <c r="Z2" s="14" t="s">
        <v>49</v>
      </c>
      <c r="AA2" s="27">
        <v>44417</v>
      </c>
      <c r="AB2" s="5" t="s">
        <v>50</v>
      </c>
      <c r="AC2" s="5" t="s">
        <v>51</v>
      </c>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row>
    <row r="3" spans="1:89" ht="36" x14ac:dyDescent="0.15">
      <c r="A3" s="68">
        <v>1001</v>
      </c>
      <c r="B3" s="3" t="s">
        <v>31</v>
      </c>
      <c r="C3" s="3" t="s">
        <v>32</v>
      </c>
      <c r="D3" s="142" t="s">
        <v>33</v>
      </c>
      <c r="E3" s="3" t="s">
        <v>34</v>
      </c>
      <c r="F3" s="5" t="s">
        <v>52</v>
      </c>
      <c r="G3" s="5" t="s">
        <v>36</v>
      </c>
      <c r="H3" s="5" t="s">
        <v>53</v>
      </c>
      <c r="I3" s="22" t="s">
        <v>38</v>
      </c>
      <c r="J3" s="22" t="s">
        <v>54</v>
      </c>
      <c r="K3" s="22" t="s">
        <v>55</v>
      </c>
      <c r="L3" s="14" t="s">
        <v>48</v>
      </c>
      <c r="M3" s="14" t="s">
        <v>42</v>
      </c>
      <c r="N3" s="14">
        <v>28086</v>
      </c>
      <c r="O3" s="24" t="s">
        <v>56</v>
      </c>
      <c r="P3" s="8">
        <v>35.220465735874697</v>
      </c>
      <c r="Q3" s="8">
        <v>-81.341652675492199</v>
      </c>
      <c r="R3" s="31">
        <v>170</v>
      </c>
      <c r="S3" s="59"/>
      <c r="T3" s="22"/>
      <c r="U3" s="6" t="s">
        <v>45</v>
      </c>
      <c r="V3" s="6" t="s">
        <v>38</v>
      </c>
      <c r="W3" s="6" t="s">
        <v>47</v>
      </c>
      <c r="X3" s="14" t="s">
        <v>48</v>
      </c>
      <c r="Y3" s="14" t="s">
        <v>42</v>
      </c>
      <c r="Z3" s="14" t="s">
        <v>49</v>
      </c>
      <c r="AA3" s="27">
        <v>44417</v>
      </c>
      <c r="AB3" s="22" t="s">
        <v>57</v>
      </c>
      <c r="AC3" s="22" t="s">
        <v>58</v>
      </c>
    </row>
    <row r="4" spans="1:89" ht="48" x14ac:dyDescent="0.15">
      <c r="A4" s="68">
        <v>1002</v>
      </c>
      <c r="B4" s="3" t="s">
        <v>113</v>
      </c>
      <c r="C4" s="3" t="s">
        <v>32</v>
      </c>
      <c r="D4" s="142" t="s">
        <v>33</v>
      </c>
      <c r="E4" s="3" t="s">
        <v>34</v>
      </c>
      <c r="F4" s="5" t="s">
        <v>52</v>
      </c>
      <c r="G4" s="5" t="s">
        <v>36</v>
      </c>
      <c r="H4" s="5" t="s">
        <v>4433</v>
      </c>
      <c r="I4" s="22" t="s">
        <v>38</v>
      </c>
      <c r="J4" s="22" t="s">
        <v>54</v>
      </c>
      <c r="K4" s="22" t="s">
        <v>55</v>
      </c>
      <c r="L4" s="14" t="s">
        <v>48</v>
      </c>
      <c r="M4" s="14" t="s">
        <v>42</v>
      </c>
      <c r="N4" s="14">
        <v>28086</v>
      </c>
      <c r="O4" s="24" t="s">
        <v>56</v>
      </c>
      <c r="P4" s="8">
        <v>35.220465735874697</v>
      </c>
      <c r="Q4" s="8">
        <v>-81.341652675492199</v>
      </c>
      <c r="R4" s="31">
        <v>200</v>
      </c>
      <c r="S4" s="59">
        <f>350000*0.0575</f>
        <v>20125</v>
      </c>
      <c r="T4" s="22" t="s">
        <v>44</v>
      </c>
      <c r="U4" s="6" t="s">
        <v>45</v>
      </c>
      <c r="V4" s="6" t="s">
        <v>38</v>
      </c>
      <c r="W4" s="6" t="s">
        <v>47</v>
      </c>
      <c r="X4" s="14" t="s">
        <v>48</v>
      </c>
      <c r="Y4" s="14" t="s">
        <v>42</v>
      </c>
      <c r="Z4" s="14" t="s">
        <v>49</v>
      </c>
      <c r="AA4" s="27">
        <v>44899</v>
      </c>
      <c r="AB4" s="5" t="s">
        <v>4428</v>
      </c>
      <c r="AC4" s="5" t="s">
        <v>4432</v>
      </c>
    </row>
    <row r="5" spans="1:89" ht="24" x14ac:dyDescent="0.15">
      <c r="A5" s="68">
        <v>1003</v>
      </c>
      <c r="B5" s="3" t="s">
        <v>113</v>
      </c>
      <c r="C5" s="3" t="s">
        <v>32</v>
      </c>
      <c r="D5" s="142" t="s">
        <v>3505</v>
      </c>
      <c r="E5" s="3" t="s">
        <v>34</v>
      </c>
      <c r="F5" s="5" t="s">
        <v>4729</v>
      </c>
      <c r="G5" s="5" t="s">
        <v>36</v>
      </c>
      <c r="H5" s="5" t="s">
        <v>4904</v>
      </c>
      <c r="I5" s="5" t="s">
        <v>3508</v>
      </c>
      <c r="J5" s="5"/>
      <c r="K5" s="32" t="s">
        <v>4906</v>
      </c>
      <c r="L5" s="96" t="s">
        <v>41</v>
      </c>
      <c r="M5" s="96" t="s">
        <v>42</v>
      </c>
      <c r="N5" s="96">
        <v>89049</v>
      </c>
      <c r="O5" s="68"/>
      <c r="P5" s="8">
        <v>38.068639669696502</v>
      </c>
      <c r="Q5" s="8">
        <v>-117.226349591713</v>
      </c>
      <c r="R5" s="33"/>
      <c r="S5" s="92"/>
      <c r="T5" s="5"/>
      <c r="U5" s="32" t="s">
        <v>3505</v>
      </c>
      <c r="V5" s="32" t="s">
        <v>3508</v>
      </c>
      <c r="W5" s="32" t="s">
        <v>667</v>
      </c>
      <c r="X5" s="68" t="s">
        <v>41</v>
      </c>
      <c r="Y5" s="68" t="s">
        <v>42</v>
      </c>
      <c r="Z5" s="96" t="s">
        <v>49</v>
      </c>
      <c r="AA5" s="27">
        <v>45095</v>
      </c>
      <c r="AB5" s="32" t="s">
        <v>5105</v>
      </c>
      <c r="AC5" s="32" t="s">
        <v>4907</v>
      </c>
    </row>
    <row r="6" spans="1:89" ht="24" x14ac:dyDescent="0.15">
      <c r="A6" s="68">
        <v>1004</v>
      </c>
      <c r="B6" s="3" t="s">
        <v>31</v>
      </c>
      <c r="C6" s="3" t="s">
        <v>32</v>
      </c>
      <c r="D6" s="142" t="s">
        <v>4876</v>
      </c>
      <c r="E6" s="3" t="s">
        <v>61</v>
      </c>
      <c r="F6" s="5" t="s">
        <v>4885</v>
      </c>
      <c r="G6" s="5" t="s">
        <v>36</v>
      </c>
      <c r="H6" s="5" t="s">
        <v>244</v>
      </c>
      <c r="I6" s="5" t="s">
        <v>4877</v>
      </c>
      <c r="J6" s="5" t="s">
        <v>4880</v>
      </c>
      <c r="K6" s="5" t="s">
        <v>4881</v>
      </c>
      <c r="L6" s="14" t="s">
        <v>25</v>
      </c>
      <c r="M6" s="14" t="s">
        <v>66</v>
      </c>
      <c r="N6" s="14" t="s">
        <v>4882</v>
      </c>
      <c r="O6" s="3"/>
      <c r="P6" s="8">
        <v>61.561808160240901</v>
      </c>
      <c r="Q6" s="8">
        <v>-73.427318596295905</v>
      </c>
      <c r="R6" s="33"/>
      <c r="S6" s="92">
        <v>4500</v>
      </c>
      <c r="T6" s="5" t="s">
        <v>4884</v>
      </c>
      <c r="U6" s="5" t="s">
        <v>4876</v>
      </c>
      <c r="V6" s="5" t="s">
        <v>4877</v>
      </c>
      <c r="W6" s="6" t="s">
        <v>80</v>
      </c>
      <c r="X6" s="14" t="s">
        <v>25</v>
      </c>
      <c r="Y6" s="14" t="s">
        <v>4878</v>
      </c>
      <c r="Z6" s="14" t="s">
        <v>49</v>
      </c>
      <c r="AA6" s="27">
        <v>45095</v>
      </c>
      <c r="AB6" s="5" t="s">
        <v>5106</v>
      </c>
      <c r="AC6" s="5" t="s">
        <v>4883</v>
      </c>
    </row>
    <row r="7" spans="1:89" ht="48" x14ac:dyDescent="0.15">
      <c r="A7" s="68">
        <v>1005</v>
      </c>
      <c r="B7" s="3" t="s">
        <v>113</v>
      </c>
      <c r="C7" s="3" t="s">
        <v>32</v>
      </c>
      <c r="D7" s="142" t="s">
        <v>4932</v>
      </c>
      <c r="E7" s="3" t="s">
        <v>61</v>
      </c>
      <c r="F7" s="5" t="s">
        <v>4933</v>
      </c>
      <c r="G7" s="5" t="s">
        <v>36</v>
      </c>
      <c r="H7" s="5" t="s">
        <v>4904</v>
      </c>
      <c r="I7" s="5" t="s">
        <v>4934</v>
      </c>
      <c r="J7" s="5"/>
      <c r="K7" s="5" t="s">
        <v>4939</v>
      </c>
      <c r="L7" s="14" t="s">
        <v>41</v>
      </c>
      <c r="M7" s="14" t="s">
        <v>42</v>
      </c>
      <c r="N7" s="14">
        <v>89047</v>
      </c>
      <c r="O7" s="3"/>
      <c r="P7" s="8">
        <v>37.752532408556498</v>
      </c>
      <c r="Q7" s="8">
        <v>-117.590624526261</v>
      </c>
      <c r="R7" s="33"/>
      <c r="S7" s="92">
        <v>27400</v>
      </c>
      <c r="T7" s="5" t="s">
        <v>4935</v>
      </c>
      <c r="U7" s="5" t="s">
        <v>4938</v>
      </c>
      <c r="V7" s="5" t="s">
        <v>4934</v>
      </c>
      <c r="W7" s="6" t="s">
        <v>65</v>
      </c>
      <c r="X7" s="14" t="s">
        <v>241</v>
      </c>
      <c r="Y7" s="14" t="s">
        <v>66</v>
      </c>
      <c r="Z7" s="14" t="s">
        <v>49</v>
      </c>
      <c r="AA7" s="27">
        <v>45095</v>
      </c>
      <c r="AB7" s="5" t="s">
        <v>5107</v>
      </c>
      <c r="AC7" s="5" t="s">
        <v>4937</v>
      </c>
    </row>
    <row r="8" spans="1:89" ht="48" x14ac:dyDescent="0.15">
      <c r="A8" s="68">
        <v>1006</v>
      </c>
      <c r="B8" s="3" t="s">
        <v>59</v>
      </c>
      <c r="C8" s="3" t="s">
        <v>32</v>
      </c>
      <c r="D8" s="142" t="s">
        <v>60</v>
      </c>
      <c r="E8" s="3" t="s">
        <v>61</v>
      </c>
      <c r="F8" s="5" t="s">
        <v>60</v>
      </c>
      <c r="G8" s="5" t="s">
        <v>36</v>
      </c>
      <c r="H8" s="5" t="s">
        <v>62</v>
      </c>
      <c r="I8" s="5" t="s">
        <v>63</v>
      </c>
      <c r="J8" s="5" t="s">
        <v>64</v>
      </c>
      <c r="K8" s="68" t="s">
        <v>65</v>
      </c>
      <c r="L8" s="68" t="s">
        <v>241</v>
      </c>
      <c r="M8" s="68" t="s">
        <v>66</v>
      </c>
      <c r="N8" s="68" t="s">
        <v>67</v>
      </c>
      <c r="O8" s="68" t="s">
        <v>68</v>
      </c>
      <c r="P8" s="425">
        <v>27.2</v>
      </c>
      <c r="Q8" s="8">
        <v>-82</v>
      </c>
      <c r="R8" s="33">
        <v>4</v>
      </c>
      <c r="S8" s="92">
        <v>2160</v>
      </c>
      <c r="T8" s="5" t="s">
        <v>69</v>
      </c>
      <c r="U8" s="68" t="s">
        <v>60</v>
      </c>
      <c r="V8" s="32" t="s">
        <v>63</v>
      </c>
      <c r="W8" s="68" t="s">
        <v>70</v>
      </c>
      <c r="X8" s="68" t="s">
        <v>130</v>
      </c>
      <c r="Y8" s="68" t="s">
        <v>72</v>
      </c>
      <c r="Z8" s="68" t="s">
        <v>73</v>
      </c>
      <c r="AA8" s="27">
        <v>44774</v>
      </c>
      <c r="AB8" s="68" t="s">
        <v>74</v>
      </c>
      <c r="AC8" s="68" t="s">
        <v>75</v>
      </c>
    </row>
    <row r="9" spans="1:89" ht="34.5" customHeight="1" x14ac:dyDescent="0.15">
      <c r="A9" s="68">
        <v>1007</v>
      </c>
      <c r="B9" s="3" t="s">
        <v>59</v>
      </c>
      <c r="C9" s="3" t="s">
        <v>32</v>
      </c>
      <c r="D9" s="142" t="s">
        <v>389</v>
      </c>
      <c r="E9" s="3" t="s">
        <v>34</v>
      </c>
      <c r="F9" s="5" t="s">
        <v>390</v>
      </c>
      <c r="G9" s="5" t="s">
        <v>36</v>
      </c>
      <c r="H9" s="5" t="s">
        <v>37</v>
      </c>
      <c r="I9" s="5" t="s">
        <v>392</v>
      </c>
      <c r="J9" s="5" t="s">
        <v>4239</v>
      </c>
      <c r="K9" s="5" t="s">
        <v>393</v>
      </c>
      <c r="L9" s="14" t="s">
        <v>394</v>
      </c>
      <c r="M9" s="14" t="s">
        <v>42</v>
      </c>
      <c r="N9" s="14">
        <v>92251</v>
      </c>
      <c r="O9" s="3"/>
      <c r="P9" s="8">
        <v>32.848538462017999</v>
      </c>
      <c r="Q9" s="8">
        <v>-115.57108641814899</v>
      </c>
      <c r="R9" s="15">
        <v>50</v>
      </c>
      <c r="S9" s="59">
        <v>5800</v>
      </c>
      <c r="T9" s="5" t="s">
        <v>44</v>
      </c>
      <c r="U9" s="5" t="s">
        <v>389</v>
      </c>
      <c r="V9" s="6" t="s">
        <v>392</v>
      </c>
      <c r="W9" s="6" t="s">
        <v>395</v>
      </c>
      <c r="X9" s="14" t="s">
        <v>396</v>
      </c>
      <c r="Y9" s="14" t="s">
        <v>121</v>
      </c>
      <c r="Z9" s="3" t="s">
        <v>49</v>
      </c>
      <c r="AA9" s="27">
        <v>44865</v>
      </c>
      <c r="AB9" s="165" t="s">
        <v>4240</v>
      </c>
      <c r="AC9" s="5" t="s">
        <v>4242</v>
      </c>
    </row>
    <row r="10" spans="1:89" ht="36" x14ac:dyDescent="0.15">
      <c r="A10" s="68">
        <v>1008</v>
      </c>
      <c r="B10" s="3" t="s">
        <v>59</v>
      </c>
      <c r="C10" s="3" t="s">
        <v>32</v>
      </c>
      <c r="D10" s="142" t="s">
        <v>76</v>
      </c>
      <c r="E10" s="3" t="s">
        <v>61</v>
      </c>
      <c r="F10" s="5" t="s">
        <v>77</v>
      </c>
      <c r="G10" s="5" t="s">
        <v>36</v>
      </c>
      <c r="H10" s="5" t="s">
        <v>53</v>
      </c>
      <c r="I10" s="5" t="s">
        <v>78</v>
      </c>
      <c r="J10" s="5" t="s">
        <v>79</v>
      </c>
      <c r="K10" s="5" t="s">
        <v>80</v>
      </c>
      <c r="L10" s="14" t="s">
        <v>25</v>
      </c>
      <c r="M10" s="14" t="s">
        <v>66</v>
      </c>
      <c r="N10" s="14" t="s">
        <v>81</v>
      </c>
      <c r="O10" s="3" t="s">
        <v>82</v>
      </c>
      <c r="P10" s="8">
        <v>45.502541593809703</v>
      </c>
      <c r="Q10" s="8">
        <v>-73.565493402168897</v>
      </c>
      <c r="R10" s="33"/>
      <c r="S10" s="92">
        <v>5727</v>
      </c>
      <c r="T10" s="5" t="s">
        <v>44</v>
      </c>
      <c r="U10" s="5" t="s">
        <v>76</v>
      </c>
      <c r="V10" s="5" t="s">
        <v>78</v>
      </c>
      <c r="W10" s="5" t="s">
        <v>80</v>
      </c>
      <c r="X10" s="14" t="s">
        <v>25</v>
      </c>
      <c r="Y10" s="14" t="s">
        <v>66</v>
      </c>
      <c r="Z10" s="14" t="s">
        <v>49</v>
      </c>
      <c r="AA10" s="27">
        <v>44417</v>
      </c>
      <c r="AB10" s="5" t="s">
        <v>83</v>
      </c>
      <c r="AC10" s="5" t="s">
        <v>84</v>
      </c>
    </row>
    <row r="11" spans="1:89" ht="84" x14ac:dyDescent="0.15">
      <c r="A11" s="68">
        <v>1009</v>
      </c>
      <c r="B11" s="3" t="s">
        <v>113</v>
      </c>
      <c r="C11" s="3" t="s">
        <v>32</v>
      </c>
      <c r="D11" s="142" t="s">
        <v>4923</v>
      </c>
      <c r="F11" s="5" t="s">
        <v>4924</v>
      </c>
      <c r="G11" s="5" t="s">
        <v>36</v>
      </c>
      <c r="H11" s="5" t="s">
        <v>4862</v>
      </c>
      <c r="I11" s="5" t="s">
        <v>4925</v>
      </c>
      <c r="J11" s="5" t="s">
        <v>4930</v>
      </c>
      <c r="K11" s="5" t="s">
        <v>4931</v>
      </c>
      <c r="L11" s="14" t="s">
        <v>241</v>
      </c>
      <c r="M11" s="14" t="s">
        <v>66</v>
      </c>
      <c r="O11" s="3" t="s">
        <v>4929</v>
      </c>
      <c r="P11" s="8">
        <v>54.446905300997301</v>
      </c>
      <c r="Q11" s="8">
        <v>-124.255666556428</v>
      </c>
      <c r="R11" s="33"/>
      <c r="S11" s="92">
        <v>43500</v>
      </c>
      <c r="T11" s="5" t="s">
        <v>94</v>
      </c>
      <c r="U11" s="5" t="s">
        <v>4926</v>
      </c>
      <c r="V11" s="6" t="s">
        <v>4925</v>
      </c>
      <c r="W11" s="6" t="s">
        <v>65</v>
      </c>
      <c r="X11" s="14" t="s">
        <v>241</v>
      </c>
      <c r="Y11" s="14" t="s">
        <v>66</v>
      </c>
      <c r="Z11" s="14" t="s">
        <v>49</v>
      </c>
      <c r="AA11" s="27">
        <v>45095</v>
      </c>
      <c r="AB11" s="5" t="s">
        <v>5108</v>
      </c>
      <c r="AC11" s="5" t="s">
        <v>4927</v>
      </c>
    </row>
    <row r="12" spans="1:89" ht="24" x14ac:dyDescent="0.15">
      <c r="A12" s="68">
        <v>1010</v>
      </c>
      <c r="B12" s="3" t="s">
        <v>31</v>
      </c>
      <c r="C12" s="3" t="s">
        <v>32</v>
      </c>
      <c r="D12" s="142" t="s">
        <v>85</v>
      </c>
      <c r="E12" s="3" t="s">
        <v>34</v>
      </c>
      <c r="F12" s="5" t="s">
        <v>86</v>
      </c>
      <c r="G12" s="5" t="s">
        <v>36</v>
      </c>
      <c r="H12" s="5" t="s">
        <v>87</v>
      </c>
      <c r="I12" s="5" t="s">
        <v>88</v>
      </c>
      <c r="J12" s="5" t="s">
        <v>89</v>
      </c>
      <c r="K12" s="5" t="s">
        <v>90</v>
      </c>
      <c r="L12" s="14" t="s">
        <v>25</v>
      </c>
      <c r="M12" s="14" t="s">
        <v>66</v>
      </c>
      <c r="N12" s="14" t="s">
        <v>92</v>
      </c>
      <c r="O12" s="3" t="s">
        <v>93</v>
      </c>
      <c r="P12" s="8">
        <v>48.213816914046603</v>
      </c>
      <c r="Q12" s="8">
        <v>-78.828334002272499</v>
      </c>
      <c r="R12" s="15">
        <v>1280</v>
      </c>
      <c r="S12" s="59">
        <v>40000</v>
      </c>
      <c r="T12" s="5" t="s">
        <v>94</v>
      </c>
      <c r="U12" s="6" t="s">
        <v>85</v>
      </c>
      <c r="V12" s="104" t="s">
        <v>95</v>
      </c>
      <c r="W12" s="6" t="s">
        <v>96</v>
      </c>
      <c r="X12" s="14" t="s">
        <v>97</v>
      </c>
      <c r="Y12" s="14" t="s">
        <v>98</v>
      </c>
      <c r="Z12" s="14" t="s">
        <v>49</v>
      </c>
      <c r="AA12" s="27">
        <v>44421</v>
      </c>
      <c r="AB12" s="5" t="s">
        <v>99</v>
      </c>
      <c r="AC12" s="5"/>
    </row>
    <row r="13" spans="1:89" ht="36" x14ac:dyDescent="0.15">
      <c r="A13" s="68">
        <v>1011</v>
      </c>
      <c r="B13" s="3" t="s">
        <v>31</v>
      </c>
      <c r="C13" s="3" t="s">
        <v>32</v>
      </c>
      <c r="D13" s="142" t="s">
        <v>85</v>
      </c>
      <c r="E13" s="3" t="s">
        <v>34</v>
      </c>
      <c r="F13" s="5" t="s">
        <v>86</v>
      </c>
      <c r="G13" s="5" t="s">
        <v>36</v>
      </c>
      <c r="H13" s="5" t="s">
        <v>100</v>
      </c>
      <c r="I13" s="4" t="s">
        <v>88</v>
      </c>
      <c r="J13" s="5" t="s">
        <v>89</v>
      </c>
      <c r="K13" s="5" t="s">
        <v>90</v>
      </c>
      <c r="L13" s="14" t="s">
        <v>25</v>
      </c>
      <c r="M13" s="14" t="s">
        <v>66</v>
      </c>
      <c r="N13" s="14" t="s">
        <v>92</v>
      </c>
      <c r="O13" s="3" t="s">
        <v>93</v>
      </c>
      <c r="P13" s="8">
        <v>48.213816914046603</v>
      </c>
      <c r="Q13" s="8">
        <v>-78.828334002272499</v>
      </c>
      <c r="R13" s="15">
        <v>1280</v>
      </c>
      <c r="S13" s="61">
        <v>827</v>
      </c>
      <c r="T13" s="5" t="s">
        <v>69</v>
      </c>
      <c r="U13" s="6" t="s">
        <v>85</v>
      </c>
      <c r="V13" s="104" t="s">
        <v>95</v>
      </c>
      <c r="W13" s="6" t="s">
        <v>96</v>
      </c>
      <c r="X13" s="14" t="s">
        <v>97</v>
      </c>
      <c r="Y13" s="14" t="s">
        <v>98</v>
      </c>
      <c r="Z13" s="14" t="s">
        <v>49</v>
      </c>
      <c r="AA13" s="27">
        <v>44421</v>
      </c>
      <c r="AB13" s="5" t="s">
        <v>101</v>
      </c>
      <c r="AC13" s="5" t="s">
        <v>102</v>
      </c>
    </row>
    <row r="14" spans="1:89" ht="72" x14ac:dyDescent="0.15">
      <c r="A14" s="68">
        <v>1012</v>
      </c>
      <c r="B14" s="3" t="s">
        <v>31</v>
      </c>
      <c r="C14" s="3" t="s">
        <v>32</v>
      </c>
      <c r="D14" s="142" t="s">
        <v>85</v>
      </c>
      <c r="E14" s="3" t="s">
        <v>34</v>
      </c>
      <c r="F14" s="5" t="s">
        <v>103</v>
      </c>
      <c r="G14" s="5" t="s">
        <v>36</v>
      </c>
      <c r="H14" s="5" t="s">
        <v>104</v>
      </c>
      <c r="I14" s="5" t="s">
        <v>105</v>
      </c>
      <c r="J14" s="5" t="s">
        <v>106</v>
      </c>
      <c r="K14" s="5" t="s">
        <v>107</v>
      </c>
      <c r="L14" s="14" t="s">
        <v>130</v>
      </c>
      <c r="M14" s="14" t="s">
        <v>66</v>
      </c>
      <c r="N14" s="14" t="s">
        <v>108</v>
      </c>
      <c r="O14" s="3" t="s">
        <v>109</v>
      </c>
      <c r="P14" s="8">
        <v>46.586931132891799</v>
      </c>
      <c r="Q14" s="8">
        <v>-80.769922486262203</v>
      </c>
      <c r="R14" s="15">
        <v>2500</v>
      </c>
      <c r="S14" s="61">
        <v>75695</v>
      </c>
      <c r="T14" s="5" t="s">
        <v>110</v>
      </c>
      <c r="U14" s="6" t="s">
        <v>85</v>
      </c>
      <c r="V14" s="104" t="s">
        <v>95</v>
      </c>
      <c r="W14" s="6" t="s">
        <v>96</v>
      </c>
      <c r="X14" s="14" t="s">
        <v>97</v>
      </c>
      <c r="Y14" s="14" t="s">
        <v>98</v>
      </c>
      <c r="Z14" s="14" t="s">
        <v>49</v>
      </c>
      <c r="AA14" s="27">
        <v>44421</v>
      </c>
      <c r="AB14" s="5" t="s">
        <v>111</v>
      </c>
      <c r="AC14" s="5" t="s">
        <v>112</v>
      </c>
    </row>
    <row r="15" spans="1:89" ht="24" x14ac:dyDescent="0.15">
      <c r="A15" s="68">
        <v>1013</v>
      </c>
      <c r="B15" s="3" t="s">
        <v>113</v>
      </c>
      <c r="C15" s="3" t="s">
        <v>32</v>
      </c>
      <c r="D15" s="142" t="s">
        <v>4915</v>
      </c>
      <c r="E15" s="3" t="s">
        <v>61</v>
      </c>
      <c r="F15" s="5" t="s">
        <v>4916</v>
      </c>
      <c r="G15" s="5" t="s">
        <v>195</v>
      </c>
      <c r="H15" s="5" t="s">
        <v>4717</v>
      </c>
      <c r="I15" s="5" t="s">
        <v>4917</v>
      </c>
      <c r="J15" s="5"/>
      <c r="K15" s="5" t="s">
        <v>4918</v>
      </c>
      <c r="L15" s="14" t="s">
        <v>4919</v>
      </c>
      <c r="M15" s="14" t="s">
        <v>42</v>
      </c>
      <c r="O15" s="3"/>
      <c r="P15" s="8">
        <v>64.512432009549599</v>
      </c>
      <c r="Q15" s="8">
        <v>-165.426964405191</v>
      </c>
      <c r="R15" s="33"/>
      <c r="S15" s="178">
        <f>60000*0.95</f>
        <v>57000</v>
      </c>
      <c r="T15" s="5" t="s">
        <v>202</v>
      </c>
      <c r="U15" s="6" t="s">
        <v>4915</v>
      </c>
      <c r="V15" s="104" t="s">
        <v>4917</v>
      </c>
      <c r="W15" s="6" t="s">
        <v>4920</v>
      </c>
      <c r="X15" s="14" t="s">
        <v>4919</v>
      </c>
      <c r="Y15" s="14" t="s">
        <v>42</v>
      </c>
      <c r="Z15" s="14" t="s">
        <v>49</v>
      </c>
      <c r="AA15" s="27">
        <v>45095</v>
      </c>
      <c r="AB15" s="5" t="s">
        <v>5109</v>
      </c>
      <c r="AC15" s="5" t="s">
        <v>4922</v>
      </c>
    </row>
    <row r="16" spans="1:89" ht="36" x14ac:dyDescent="0.15">
      <c r="A16" s="68">
        <v>1014</v>
      </c>
      <c r="B16" s="3" t="s">
        <v>113</v>
      </c>
      <c r="C16" s="3" t="s">
        <v>32</v>
      </c>
      <c r="D16" s="142" t="s">
        <v>4861</v>
      </c>
      <c r="F16" s="5" t="s">
        <v>4872</v>
      </c>
      <c r="G16" s="5" t="s">
        <v>36</v>
      </c>
      <c r="H16" s="5" t="s">
        <v>4862</v>
      </c>
      <c r="I16" s="5" t="s">
        <v>4869</v>
      </c>
      <c r="J16" s="5"/>
      <c r="K16" s="5" t="s">
        <v>4867</v>
      </c>
      <c r="L16" s="14" t="s">
        <v>241</v>
      </c>
      <c r="M16" s="14" t="s">
        <v>66</v>
      </c>
      <c r="N16" s="14" t="s">
        <v>4868</v>
      </c>
      <c r="O16" s="3"/>
      <c r="P16" s="8">
        <v>58.474410542305598</v>
      </c>
      <c r="Q16" s="8">
        <v>-128.85263188822299</v>
      </c>
      <c r="R16" s="33"/>
      <c r="S16" s="92">
        <v>33000</v>
      </c>
      <c r="T16" s="5" t="s">
        <v>94</v>
      </c>
      <c r="U16" s="5" t="s">
        <v>4863</v>
      </c>
      <c r="V16" s="5" t="s">
        <v>4864</v>
      </c>
      <c r="W16" s="5" t="s">
        <v>4870</v>
      </c>
      <c r="X16" s="3" t="s">
        <v>4871</v>
      </c>
      <c r="Y16" s="3" t="s">
        <v>4865</v>
      </c>
      <c r="Z16" s="14" t="s">
        <v>49</v>
      </c>
      <c r="AA16" s="27">
        <v>45095</v>
      </c>
      <c r="AB16" s="5" t="s">
        <v>5110</v>
      </c>
      <c r="AC16" s="5" t="s">
        <v>4873</v>
      </c>
    </row>
    <row r="17" spans="1:31" ht="36" x14ac:dyDescent="0.15">
      <c r="A17" s="68">
        <v>1015</v>
      </c>
      <c r="B17" s="3" t="s">
        <v>113</v>
      </c>
      <c r="C17" s="3" t="s">
        <v>32</v>
      </c>
      <c r="D17" s="142" t="s">
        <v>4861</v>
      </c>
      <c r="F17" s="10" t="s">
        <v>4872</v>
      </c>
      <c r="G17" s="5" t="s">
        <v>36</v>
      </c>
      <c r="H17" s="5" t="s">
        <v>4874</v>
      </c>
      <c r="I17" s="5" t="s">
        <v>4869</v>
      </c>
      <c r="J17" s="5"/>
      <c r="K17" s="5" t="s">
        <v>4867</v>
      </c>
      <c r="L17" s="14" t="s">
        <v>241</v>
      </c>
      <c r="M17" s="14" t="s">
        <v>66</v>
      </c>
      <c r="N17" s="14" t="s">
        <v>4868</v>
      </c>
      <c r="O17" s="3"/>
      <c r="P17" s="8">
        <v>58.474410542305598</v>
      </c>
      <c r="Q17" s="8">
        <v>-128.85263188822299</v>
      </c>
      <c r="R17" s="33"/>
      <c r="S17" s="92">
        <v>1800</v>
      </c>
      <c r="T17" s="5" t="s">
        <v>69</v>
      </c>
      <c r="U17" s="5" t="s">
        <v>4863</v>
      </c>
      <c r="V17" s="5" t="s">
        <v>4864</v>
      </c>
      <c r="W17" s="5" t="s">
        <v>4870</v>
      </c>
      <c r="X17" s="3" t="s">
        <v>4871</v>
      </c>
      <c r="Y17" s="3" t="s">
        <v>4865</v>
      </c>
      <c r="Z17" s="14" t="s">
        <v>49</v>
      </c>
      <c r="AA17" s="27">
        <v>45095</v>
      </c>
      <c r="AB17" s="5" t="s">
        <v>5110</v>
      </c>
      <c r="AC17" s="5" t="s">
        <v>4873</v>
      </c>
    </row>
    <row r="18" spans="1:31" ht="60" x14ac:dyDescent="0.15">
      <c r="A18" s="68">
        <v>1016</v>
      </c>
      <c r="B18" s="3" t="s">
        <v>192</v>
      </c>
      <c r="C18" s="3" t="s">
        <v>32</v>
      </c>
      <c r="D18" s="142" t="s">
        <v>114</v>
      </c>
      <c r="E18" s="3" t="s">
        <v>61</v>
      </c>
      <c r="F18" s="10" t="s">
        <v>115</v>
      </c>
      <c r="G18" s="5" t="s">
        <v>36</v>
      </c>
      <c r="H18" s="5" t="s">
        <v>100</v>
      </c>
      <c r="I18" s="5" t="s">
        <v>4726</v>
      </c>
      <c r="J18" s="5" t="s">
        <v>117</v>
      </c>
      <c r="K18" s="5" t="s">
        <v>118</v>
      </c>
      <c r="L18" s="14" t="s">
        <v>1</v>
      </c>
      <c r="M18" s="14" t="s">
        <v>42</v>
      </c>
      <c r="N18" s="14" t="s">
        <v>117</v>
      </c>
      <c r="O18" s="3" t="s">
        <v>4456</v>
      </c>
      <c r="P18" s="8">
        <v>45.1306766849941</v>
      </c>
      <c r="Q18" s="8">
        <v>-114.3615808717</v>
      </c>
      <c r="R18" s="33">
        <v>38</v>
      </c>
      <c r="S18" s="178">
        <v>1915</v>
      </c>
      <c r="T18" s="5" t="s">
        <v>94</v>
      </c>
      <c r="U18" s="6" t="s">
        <v>114</v>
      </c>
      <c r="V18" s="5" t="s">
        <v>116</v>
      </c>
      <c r="W18" s="6" t="s">
        <v>119</v>
      </c>
      <c r="X18" s="14" t="s">
        <v>120</v>
      </c>
      <c r="Y18" s="14" t="s">
        <v>121</v>
      </c>
      <c r="Z18" s="14" t="s">
        <v>49</v>
      </c>
      <c r="AA18" s="27">
        <v>45092</v>
      </c>
      <c r="AB18" s="5" t="s">
        <v>4728</v>
      </c>
      <c r="AC18" s="5" t="s">
        <v>4727</v>
      </c>
    </row>
    <row r="19" spans="1:31" ht="60" customHeight="1" x14ac:dyDescent="0.15">
      <c r="A19" s="68">
        <v>1017</v>
      </c>
      <c r="B19" s="26" t="s">
        <v>113</v>
      </c>
      <c r="C19" s="5" t="s">
        <v>32</v>
      </c>
      <c r="D19" s="453" t="s">
        <v>1471</v>
      </c>
      <c r="E19" s="26" t="s">
        <v>61</v>
      </c>
      <c r="F19" s="429" t="s">
        <v>1471</v>
      </c>
      <c r="G19" s="25" t="s">
        <v>36</v>
      </c>
      <c r="H19" s="25" t="s">
        <v>228</v>
      </c>
      <c r="I19" s="25" t="s">
        <v>1472</v>
      </c>
      <c r="J19" s="25" t="s">
        <v>1473</v>
      </c>
      <c r="K19" s="26" t="s">
        <v>1213</v>
      </c>
      <c r="L19" s="25" t="s">
        <v>394</v>
      </c>
      <c r="M19" s="25" t="s">
        <v>42</v>
      </c>
      <c r="N19" s="25">
        <v>94607</v>
      </c>
      <c r="O19" s="25" t="s">
        <v>4455</v>
      </c>
      <c r="P19" s="199">
        <v>37.799999999999997</v>
      </c>
      <c r="Q19" s="199">
        <v>-122.27</v>
      </c>
      <c r="R19" s="199">
        <v>250</v>
      </c>
      <c r="S19" s="430"/>
      <c r="T19" s="25"/>
      <c r="U19" s="25" t="s">
        <v>1471</v>
      </c>
      <c r="V19" s="25" t="s">
        <v>1472</v>
      </c>
      <c r="W19" s="25" t="s">
        <v>1213</v>
      </c>
      <c r="X19" s="25" t="s">
        <v>394</v>
      </c>
      <c r="Y19" s="25" t="s">
        <v>42</v>
      </c>
      <c r="Z19" s="25" t="s">
        <v>49</v>
      </c>
      <c r="AA19" s="190">
        <v>44899</v>
      </c>
      <c r="AB19" s="25" t="s">
        <v>4458</v>
      </c>
      <c r="AC19" s="25" t="s">
        <v>4457</v>
      </c>
    </row>
    <row r="20" spans="1:31" ht="72" x14ac:dyDescent="0.15">
      <c r="A20" s="68">
        <v>1018</v>
      </c>
      <c r="B20" s="3" t="s">
        <v>192</v>
      </c>
      <c r="C20" s="3" t="s">
        <v>32</v>
      </c>
      <c r="D20" s="142" t="s">
        <v>4724</v>
      </c>
      <c r="F20" s="10" t="s">
        <v>4725</v>
      </c>
      <c r="G20" s="5" t="s">
        <v>36</v>
      </c>
      <c r="H20" s="5" t="s">
        <v>228</v>
      </c>
      <c r="I20" s="5" t="s">
        <v>481</v>
      </c>
      <c r="J20" s="5" t="s">
        <v>482</v>
      </c>
      <c r="K20" s="5" t="s">
        <v>483</v>
      </c>
      <c r="L20" s="14" t="s">
        <v>41</v>
      </c>
      <c r="M20" s="14" t="s">
        <v>42</v>
      </c>
      <c r="N20" s="14" t="s">
        <v>117</v>
      </c>
      <c r="O20" s="3" t="s">
        <v>484</v>
      </c>
      <c r="P20" s="8">
        <v>41.569975461099098</v>
      </c>
      <c r="Q20" s="8">
        <v>-117.785810940654</v>
      </c>
      <c r="R20" s="33">
        <v>65</v>
      </c>
      <c r="S20" s="349">
        <v>5640</v>
      </c>
      <c r="T20" s="6" t="s">
        <v>44</v>
      </c>
      <c r="U20" s="5" t="s">
        <v>479</v>
      </c>
      <c r="V20" s="5" t="s">
        <v>485</v>
      </c>
      <c r="W20" s="6" t="s">
        <v>65</v>
      </c>
      <c r="X20" s="14" t="s">
        <v>241</v>
      </c>
      <c r="Y20" s="14" t="s">
        <v>66</v>
      </c>
      <c r="Z20" s="14" t="s">
        <v>49</v>
      </c>
      <c r="AA20" s="27">
        <v>45092</v>
      </c>
      <c r="AB20" s="5" t="s">
        <v>486</v>
      </c>
      <c r="AC20" s="5" t="s">
        <v>487</v>
      </c>
    </row>
    <row r="21" spans="1:31" ht="48" x14ac:dyDescent="0.15">
      <c r="A21" s="68">
        <v>1019</v>
      </c>
      <c r="B21" s="3" t="s">
        <v>31</v>
      </c>
      <c r="C21" s="3" t="s">
        <v>32</v>
      </c>
      <c r="D21" s="142" t="s">
        <v>122</v>
      </c>
      <c r="E21" s="3" t="s">
        <v>61</v>
      </c>
      <c r="F21" s="5" t="s">
        <v>123</v>
      </c>
      <c r="G21" s="5" t="s">
        <v>36</v>
      </c>
      <c r="H21" s="5" t="s">
        <v>124</v>
      </c>
      <c r="I21" s="5" t="s">
        <v>125</v>
      </c>
      <c r="J21" s="5" t="s">
        <v>117</v>
      </c>
      <c r="K21" s="5" t="s">
        <v>126</v>
      </c>
      <c r="L21" s="14" t="s">
        <v>127</v>
      </c>
      <c r="M21" s="14" t="s">
        <v>42</v>
      </c>
      <c r="N21" s="14" t="s">
        <v>117</v>
      </c>
      <c r="O21" s="3" t="s">
        <v>128</v>
      </c>
      <c r="P21" s="8">
        <v>46.750161705646597</v>
      </c>
      <c r="Q21" s="8">
        <v>-87.899989273491897</v>
      </c>
      <c r="R21" s="15">
        <v>200</v>
      </c>
      <c r="S21" s="61">
        <v>19000</v>
      </c>
      <c r="T21" s="5" t="s">
        <v>94</v>
      </c>
      <c r="U21" s="6" t="s">
        <v>122</v>
      </c>
      <c r="V21" s="6" t="s">
        <v>129</v>
      </c>
      <c r="W21" s="6" t="s">
        <v>70</v>
      </c>
      <c r="X21" s="14" t="s">
        <v>130</v>
      </c>
      <c r="Y21" s="14" t="s">
        <v>66</v>
      </c>
      <c r="Z21" s="3" t="s">
        <v>49</v>
      </c>
      <c r="AA21" s="27">
        <v>44422</v>
      </c>
      <c r="AB21" s="5" t="s">
        <v>131</v>
      </c>
      <c r="AC21" s="5" t="s">
        <v>132</v>
      </c>
    </row>
    <row r="22" spans="1:31" ht="48" x14ac:dyDescent="0.15">
      <c r="A22" s="68">
        <v>1020</v>
      </c>
      <c r="B22" s="3" t="s">
        <v>31</v>
      </c>
      <c r="C22" s="3" t="s">
        <v>32</v>
      </c>
      <c r="D22" s="142" t="s">
        <v>122</v>
      </c>
      <c r="E22" s="3" t="s">
        <v>61</v>
      </c>
      <c r="F22" s="5" t="s">
        <v>133</v>
      </c>
      <c r="G22" s="5" t="s">
        <v>36</v>
      </c>
      <c r="H22" s="5" t="s">
        <v>87</v>
      </c>
      <c r="I22" s="5" t="s">
        <v>125</v>
      </c>
      <c r="J22" s="5" t="s">
        <v>134</v>
      </c>
      <c r="K22" s="5" t="s">
        <v>135</v>
      </c>
      <c r="L22" s="14" t="s">
        <v>127</v>
      </c>
      <c r="M22" s="14" t="s">
        <v>42</v>
      </c>
      <c r="N22" s="14">
        <v>49814</v>
      </c>
      <c r="O22" s="3" t="s">
        <v>128</v>
      </c>
      <c r="P22" s="8">
        <v>46.484071153945202</v>
      </c>
      <c r="Q22" s="8">
        <v>-87.898236015829994</v>
      </c>
      <c r="R22" s="15">
        <v>200</v>
      </c>
      <c r="S22" s="61">
        <v>19000</v>
      </c>
      <c r="T22" s="5" t="s">
        <v>94</v>
      </c>
      <c r="U22" s="6" t="s">
        <v>122</v>
      </c>
      <c r="V22" s="6" t="s">
        <v>129</v>
      </c>
      <c r="W22" s="6" t="s">
        <v>70</v>
      </c>
      <c r="X22" s="14" t="s">
        <v>130</v>
      </c>
      <c r="Y22" s="14" t="s">
        <v>66</v>
      </c>
      <c r="Z22" s="3" t="s">
        <v>49</v>
      </c>
      <c r="AA22" s="27">
        <v>44422</v>
      </c>
      <c r="AB22" s="5" t="s">
        <v>136</v>
      </c>
      <c r="AC22" s="5" t="s">
        <v>137</v>
      </c>
    </row>
    <row r="23" spans="1:31" ht="36" x14ac:dyDescent="0.15">
      <c r="A23" s="68">
        <v>1021</v>
      </c>
      <c r="B23" s="3" t="s">
        <v>59</v>
      </c>
      <c r="C23" s="3" t="s">
        <v>32</v>
      </c>
      <c r="D23" s="142" t="s">
        <v>138</v>
      </c>
      <c r="E23" s="3" t="s">
        <v>61</v>
      </c>
      <c r="F23" s="5" t="s">
        <v>139</v>
      </c>
      <c r="G23" s="5" t="s">
        <v>36</v>
      </c>
      <c r="H23" s="5" t="s">
        <v>140</v>
      </c>
      <c r="I23" s="5" t="s">
        <v>141</v>
      </c>
      <c r="J23" s="5" t="s">
        <v>142</v>
      </c>
      <c r="K23" s="5" t="s">
        <v>143</v>
      </c>
      <c r="L23" s="14" t="s">
        <v>144</v>
      </c>
      <c r="M23" s="14" t="s">
        <v>66</v>
      </c>
      <c r="O23" s="14" t="s">
        <v>145</v>
      </c>
      <c r="P23" s="8">
        <v>46.200426295978701</v>
      </c>
      <c r="Q23" s="8">
        <v>-67.6328207176917</v>
      </c>
      <c r="R23" s="33"/>
      <c r="S23" s="92"/>
      <c r="T23" s="5"/>
      <c r="U23" s="6" t="s">
        <v>138</v>
      </c>
      <c r="V23" s="5" t="s">
        <v>141</v>
      </c>
      <c r="W23" s="6" t="s">
        <v>146</v>
      </c>
      <c r="X23" s="14" t="s">
        <v>25</v>
      </c>
      <c r="Y23" s="14" t="s">
        <v>66</v>
      </c>
      <c r="Z23" s="14" t="s">
        <v>49</v>
      </c>
      <c r="AA23" s="27">
        <v>44422</v>
      </c>
      <c r="AB23" s="5" t="s">
        <v>147</v>
      </c>
      <c r="AC23" s="5" t="s">
        <v>148</v>
      </c>
    </row>
    <row r="24" spans="1:31" ht="36" x14ac:dyDescent="0.15">
      <c r="A24" s="68">
        <v>1022</v>
      </c>
      <c r="B24" s="3" t="s">
        <v>59</v>
      </c>
      <c r="C24" s="3" t="s">
        <v>32</v>
      </c>
      <c r="D24" s="142" t="s">
        <v>138</v>
      </c>
      <c r="E24" s="3" t="s">
        <v>61</v>
      </c>
      <c r="F24" s="5" t="s">
        <v>149</v>
      </c>
      <c r="G24" s="5" t="s">
        <v>36</v>
      </c>
      <c r="H24" s="5" t="s">
        <v>140</v>
      </c>
      <c r="I24" s="5" t="s">
        <v>141</v>
      </c>
      <c r="J24" s="5" t="s">
        <v>150</v>
      </c>
      <c r="K24" s="5" t="s">
        <v>151</v>
      </c>
      <c r="L24" s="14" t="s">
        <v>144</v>
      </c>
      <c r="M24" s="14" t="s">
        <v>66</v>
      </c>
      <c r="O24" s="14" t="s">
        <v>145</v>
      </c>
      <c r="P24" s="8">
        <v>46.200433721811002</v>
      </c>
      <c r="Q24" s="8">
        <v>-67.632745615840605</v>
      </c>
      <c r="R24" s="33"/>
      <c r="S24" s="92"/>
      <c r="T24" s="5"/>
      <c r="U24" s="6" t="s">
        <v>138</v>
      </c>
      <c r="V24" s="5" t="s">
        <v>141</v>
      </c>
      <c r="W24" s="6" t="s">
        <v>146</v>
      </c>
      <c r="X24" s="14" t="s">
        <v>25</v>
      </c>
      <c r="Y24" s="14" t="s">
        <v>66</v>
      </c>
      <c r="Z24" s="14" t="s">
        <v>49</v>
      </c>
      <c r="AA24" s="27">
        <v>44422</v>
      </c>
      <c r="AB24" s="5" t="s">
        <v>152</v>
      </c>
      <c r="AC24" s="5" t="s">
        <v>153</v>
      </c>
    </row>
    <row r="25" spans="1:31" ht="24" x14ac:dyDescent="0.15">
      <c r="A25" s="68">
        <v>1023</v>
      </c>
      <c r="B25" s="3" t="s">
        <v>59</v>
      </c>
      <c r="C25" s="3" t="s">
        <v>32</v>
      </c>
      <c r="D25" s="142" t="s">
        <v>138</v>
      </c>
      <c r="E25" s="3" t="s">
        <v>61</v>
      </c>
      <c r="F25" s="5" t="s">
        <v>154</v>
      </c>
      <c r="G25" s="5" t="s">
        <v>155</v>
      </c>
      <c r="H25" s="5" t="s">
        <v>156</v>
      </c>
      <c r="I25" s="5" t="s">
        <v>141</v>
      </c>
      <c r="J25" s="5" t="s">
        <v>157</v>
      </c>
      <c r="K25" s="5" t="s">
        <v>158</v>
      </c>
      <c r="L25" s="14" t="s">
        <v>25</v>
      </c>
      <c r="M25" s="14" t="s">
        <v>66</v>
      </c>
      <c r="O25" s="14" t="s">
        <v>145</v>
      </c>
      <c r="P25" s="8">
        <v>46.5492379916424</v>
      </c>
      <c r="Q25" s="8">
        <v>-75.504014390923501</v>
      </c>
      <c r="R25" s="33"/>
      <c r="S25" s="92"/>
      <c r="T25" s="5"/>
      <c r="U25" s="6" t="s">
        <v>138</v>
      </c>
      <c r="V25" s="5" t="s">
        <v>141</v>
      </c>
      <c r="W25" s="6" t="s">
        <v>146</v>
      </c>
      <c r="X25" s="14" t="s">
        <v>25</v>
      </c>
      <c r="Y25" s="14" t="s">
        <v>66</v>
      </c>
      <c r="Z25" s="14" t="s">
        <v>49</v>
      </c>
      <c r="AA25" s="27">
        <v>44422</v>
      </c>
      <c r="AB25" s="5" t="s">
        <v>159</v>
      </c>
      <c r="AC25" s="5" t="s">
        <v>160</v>
      </c>
    </row>
    <row r="26" spans="1:31" ht="48" x14ac:dyDescent="0.15">
      <c r="A26" s="68">
        <v>1024</v>
      </c>
      <c r="B26" s="3" t="s">
        <v>31</v>
      </c>
      <c r="C26" s="3" t="s">
        <v>32</v>
      </c>
      <c r="D26" s="142" t="s">
        <v>4825</v>
      </c>
      <c r="E26" s="3" t="s">
        <v>61</v>
      </c>
      <c r="F26" s="5" t="s">
        <v>4826</v>
      </c>
      <c r="G26" s="5" t="s">
        <v>36</v>
      </c>
      <c r="H26" s="5" t="s">
        <v>100</v>
      </c>
      <c r="I26" s="5" t="s">
        <v>4827</v>
      </c>
      <c r="J26" s="5" t="s">
        <v>4828</v>
      </c>
      <c r="K26" s="5" t="s">
        <v>4829</v>
      </c>
      <c r="L26" s="14" t="s">
        <v>754</v>
      </c>
      <c r="M26" s="14" t="s">
        <v>42</v>
      </c>
      <c r="N26" s="14">
        <v>63645</v>
      </c>
      <c r="O26" s="3"/>
      <c r="P26" s="8">
        <v>37.5650966269463</v>
      </c>
      <c r="Q26" s="8">
        <v>-90.292589459047704</v>
      </c>
      <c r="R26" s="33">
        <v>50</v>
      </c>
      <c r="S26" s="92">
        <v>300</v>
      </c>
      <c r="T26" s="5" t="s">
        <v>4833</v>
      </c>
      <c r="U26" s="6" t="s">
        <v>4832</v>
      </c>
      <c r="V26" s="5" t="s">
        <v>4831</v>
      </c>
      <c r="W26" s="6" t="s">
        <v>753</v>
      </c>
      <c r="X26" s="14" t="s">
        <v>754</v>
      </c>
      <c r="Y26" s="14" t="s">
        <v>42</v>
      </c>
      <c r="Z26" s="14" t="s">
        <v>49</v>
      </c>
      <c r="AA26" s="27">
        <v>45094</v>
      </c>
      <c r="AB26" s="5" t="s">
        <v>4830</v>
      </c>
      <c r="AC26" s="5" t="s">
        <v>4834</v>
      </c>
      <c r="AE26" s="22"/>
    </row>
    <row r="27" spans="1:31" ht="36" x14ac:dyDescent="0.15">
      <c r="A27" s="68">
        <v>1025</v>
      </c>
      <c r="B27" s="3" t="s">
        <v>31</v>
      </c>
      <c r="C27" s="3" t="s">
        <v>32</v>
      </c>
      <c r="D27" s="142" t="s">
        <v>161</v>
      </c>
      <c r="E27" s="3" t="s">
        <v>61</v>
      </c>
      <c r="F27" s="5" t="s">
        <v>162</v>
      </c>
      <c r="G27" s="5" t="s">
        <v>36</v>
      </c>
      <c r="H27" s="5" t="s">
        <v>100</v>
      </c>
      <c r="I27" s="5" t="s">
        <v>163</v>
      </c>
      <c r="J27" s="5" t="s">
        <v>164</v>
      </c>
      <c r="K27" s="5" t="s">
        <v>165</v>
      </c>
      <c r="L27" s="3" t="s">
        <v>166</v>
      </c>
      <c r="M27" s="3" t="s">
        <v>167</v>
      </c>
      <c r="N27" s="3" t="s">
        <v>117</v>
      </c>
      <c r="O27" s="3"/>
      <c r="P27" s="8">
        <v>20.657727320943099</v>
      </c>
      <c r="Q27" s="8">
        <v>-74.944692622390505</v>
      </c>
      <c r="R27" s="17"/>
      <c r="S27" s="60">
        <v>3800</v>
      </c>
      <c r="T27" s="5" t="s">
        <v>69</v>
      </c>
      <c r="U27" s="5" t="s">
        <v>168</v>
      </c>
      <c r="V27" s="5" t="s">
        <v>169</v>
      </c>
      <c r="W27" s="5" t="s">
        <v>70</v>
      </c>
      <c r="X27" s="3" t="s">
        <v>170</v>
      </c>
      <c r="Y27" s="3" t="s">
        <v>66</v>
      </c>
      <c r="Z27" s="3" t="s">
        <v>49</v>
      </c>
      <c r="AA27" s="28">
        <v>44422</v>
      </c>
      <c r="AB27" s="5" t="s">
        <v>171</v>
      </c>
      <c r="AC27" s="5" t="s">
        <v>172</v>
      </c>
      <c r="AE27" s="22"/>
    </row>
    <row r="28" spans="1:31" ht="36" x14ac:dyDescent="0.15">
      <c r="A28" s="68">
        <v>1026</v>
      </c>
      <c r="B28" s="3" t="s">
        <v>31</v>
      </c>
      <c r="C28" s="3" t="s">
        <v>32</v>
      </c>
      <c r="D28" s="142" t="s">
        <v>161</v>
      </c>
      <c r="E28" s="3" t="s">
        <v>61</v>
      </c>
      <c r="F28" s="5" t="s">
        <v>162</v>
      </c>
      <c r="G28" s="5" t="s">
        <v>36</v>
      </c>
      <c r="H28" s="5" t="s">
        <v>87</v>
      </c>
      <c r="I28" s="5" t="s">
        <v>163</v>
      </c>
      <c r="J28" s="5" t="s">
        <v>164</v>
      </c>
      <c r="K28" s="5" t="s">
        <v>165</v>
      </c>
      <c r="L28" s="3" t="s">
        <v>166</v>
      </c>
      <c r="M28" s="3" t="s">
        <v>167</v>
      </c>
      <c r="N28" s="3" t="s">
        <v>117</v>
      </c>
      <c r="O28" s="3"/>
      <c r="P28" s="8">
        <v>20.657727320943099</v>
      </c>
      <c r="Q28" s="8">
        <v>-74.944692622390505</v>
      </c>
      <c r="R28" s="17"/>
      <c r="S28" s="60">
        <v>35000</v>
      </c>
      <c r="T28" s="5" t="s">
        <v>94</v>
      </c>
      <c r="U28" s="5" t="s">
        <v>168</v>
      </c>
      <c r="V28" s="5" t="s">
        <v>169</v>
      </c>
      <c r="W28" s="5" t="s">
        <v>70</v>
      </c>
      <c r="X28" s="3" t="s">
        <v>130</v>
      </c>
      <c r="Y28" s="3" t="s">
        <v>66</v>
      </c>
      <c r="Z28" s="3" t="s">
        <v>49</v>
      </c>
      <c r="AA28" s="28">
        <v>44422</v>
      </c>
      <c r="AB28" s="5" t="s">
        <v>173</v>
      </c>
      <c r="AC28" s="5" t="s">
        <v>172</v>
      </c>
      <c r="AE28" s="22"/>
    </row>
    <row r="29" spans="1:31" ht="24" x14ac:dyDescent="0.15">
      <c r="A29" s="68">
        <v>1027</v>
      </c>
      <c r="B29" s="3" t="s">
        <v>113</v>
      </c>
      <c r="C29" s="3" t="s">
        <v>32</v>
      </c>
      <c r="D29" s="142" t="s">
        <v>4889</v>
      </c>
      <c r="E29" s="3" t="s">
        <v>61</v>
      </c>
      <c r="F29" s="5" t="s">
        <v>4890</v>
      </c>
      <c r="G29" s="5" t="s">
        <v>36</v>
      </c>
      <c r="H29" s="5" t="s">
        <v>4862</v>
      </c>
      <c r="I29" s="5" t="s">
        <v>4887</v>
      </c>
      <c r="J29" s="5"/>
      <c r="K29" s="5" t="s">
        <v>4891</v>
      </c>
      <c r="L29" s="14" t="s">
        <v>130</v>
      </c>
      <c r="M29" s="14" t="s">
        <v>66</v>
      </c>
      <c r="O29" s="3"/>
      <c r="P29" s="8">
        <v>48.4795864881577</v>
      </c>
      <c r="Q29" s="8">
        <v>-81.334261718573401</v>
      </c>
      <c r="R29" s="33"/>
      <c r="S29" s="92">
        <v>34000</v>
      </c>
      <c r="T29" s="5" t="s">
        <v>94</v>
      </c>
      <c r="U29" s="6" t="s">
        <v>4875</v>
      </c>
      <c r="V29" s="6" t="s">
        <v>4887</v>
      </c>
      <c r="W29" s="6" t="s">
        <v>70</v>
      </c>
      <c r="X29" s="14" t="s">
        <v>130</v>
      </c>
      <c r="Y29" s="14" t="s">
        <v>66</v>
      </c>
      <c r="Z29" s="14" t="s">
        <v>49</v>
      </c>
      <c r="AA29" s="27">
        <v>45095</v>
      </c>
      <c r="AB29" s="5" t="s">
        <v>4886</v>
      </c>
      <c r="AC29" s="5" t="s">
        <v>4888</v>
      </c>
    </row>
    <row r="30" spans="1:31" ht="24" x14ac:dyDescent="0.15">
      <c r="A30" s="68">
        <v>1028</v>
      </c>
      <c r="B30" s="3" t="s">
        <v>113</v>
      </c>
      <c r="C30" s="3" t="s">
        <v>32</v>
      </c>
      <c r="D30" s="142" t="s">
        <v>4889</v>
      </c>
      <c r="E30" s="3" t="s">
        <v>61</v>
      </c>
      <c r="F30" s="5" t="s">
        <v>4890</v>
      </c>
      <c r="G30" s="5" t="s">
        <v>36</v>
      </c>
      <c r="H30" s="5" t="s">
        <v>4874</v>
      </c>
      <c r="I30" s="5" t="s">
        <v>4887</v>
      </c>
      <c r="J30" s="5"/>
      <c r="K30" s="5" t="s">
        <v>4891</v>
      </c>
      <c r="L30" s="14" t="s">
        <v>130</v>
      </c>
      <c r="M30" s="14" t="s">
        <v>66</v>
      </c>
      <c r="O30" s="3"/>
      <c r="P30" s="8">
        <v>48.4795864881577</v>
      </c>
      <c r="Q30" s="8">
        <v>-81.334261718573401</v>
      </c>
      <c r="R30" s="33"/>
      <c r="S30" s="92"/>
      <c r="T30" s="5"/>
      <c r="U30" s="6" t="s">
        <v>4875</v>
      </c>
      <c r="V30" s="6" t="s">
        <v>4887</v>
      </c>
      <c r="W30" s="6" t="s">
        <v>70</v>
      </c>
      <c r="X30" s="14" t="s">
        <v>130</v>
      </c>
      <c r="Y30" s="14" t="s">
        <v>66</v>
      </c>
      <c r="Z30" s="14" t="s">
        <v>49</v>
      </c>
      <c r="AA30" s="27">
        <v>45095</v>
      </c>
      <c r="AB30" s="5" t="s">
        <v>4886</v>
      </c>
      <c r="AC30" s="5" t="s">
        <v>4888</v>
      </c>
    </row>
    <row r="31" spans="1:31" ht="60" x14ac:dyDescent="0.15">
      <c r="A31" s="68">
        <v>1029</v>
      </c>
      <c r="B31" s="3" t="s">
        <v>113</v>
      </c>
      <c r="C31" s="3" t="s">
        <v>32</v>
      </c>
      <c r="D31" s="142" t="s">
        <v>174</v>
      </c>
      <c r="E31" s="3" t="s">
        <v>61</v>
      </c>
      <c r="F31" s="5" t="s">
        <v>175</v>
      </c>
      <c r="G31" s="5" t="s">
        <v>36</v>
      </c>
      <c r="H31" s="5" t="s">
        <v>176</v>
      </c>
      <c r="I31" s="5" t="s">
        <v>177</v>
      </c>
      <c r="J31" s="5" t="s">
        <v>178</v>
      </c>
      <c r="K31" s="5" t="s">
        <v>179</v>
      </c>
      <c r="L31" s="14" t="s">
        <v>25</v>
      </c>
      <c r="M31" s="14" t="s">
        <v>66</v>
      </c>
      <c r="O31" s="3" t="s">
        <v>180</v>
      </c>
      <c r="P31" s="8">
        <v>51.689020965356697</v>
      </c>
      <c r="Q31" s="8">
        <v>-75.836361559272405</v>
      </c>
      <c r="R31" s="15">
        <v>70</v>
      </c>
      <c r="S31" s="92">
        <v>5160</v>
      </c>
      <c r="T31" s="5" t="s">
        <v>44</v>
      </c>
      <c r="U31" s="5" t="s">
        <v>181</v>
      </c>
      <c r="V31" s="5" t="s">
        <v>182</v>
      </c>
      <c r="W31" s="5" t="s">
        <v>183</v>
      </c>
      <c r="X31" s="14" t="s">
        <v>25</v>
      </c>
      <c r="Y31" s="14" t="s">
        <v>66</v>
      </c>
      <c r="Z31" s="3" t="s">
        <v>49</v>
      </c>
      <c r="AA31" s="27">
        <v>44424</v>
      </c>
      <c r="AB31" s="5" t="s">
        <v>184</v>
      </c>
      <c r="AC31" s="5" t="s">
        <v>185</v>
      </c>
    </row>
    <row r="32" spans="1:31" ht="24" x14ac:dyDescent="0.15">
      <c r="A32" s="68">
        <v>1030</v>
      </c>
      <c r="B32" s="3" t="s">
        <v>192</v>
      </c>
      <c r="C32" s="3" t="s">
        <v>32</v>
      </c>
      <c r="D32" s="142" t="s">
        <v>4892</v>
      </c>
      <c r="E32" s="3" t="s">
        <v>61</v>
      </c>
      <c r="F32" s="5" t="s">
        <v>4894</v>
      </c>
      <c r="G32" s="5" t="s">
        <v>36</v>
      </c>
      <c r="H32" s="5" t="s">
        <v>4893</v>
      </c>
      <c r="I32" s="5" t="s">
        <v>4895</v>
      </c>
      <c r="J32" s="5" t="s">
        <v>4896</v>
      </c>
      <c r="K32" s="5" t="s">
        <v>4897</v>
      </c>
      <c r="L32" s="14" t="s">
        <v>604</v>
      </c>
      <c r="M32" s="14" t="s">
        <v>42</v>
      </c>
      <c r="N32" s="14">
        <v>55750</v>
      </c>
      <c r="O32" s="3" t="s">
        <v>4898</v>
      </c>
      <c r="P32" s="8">
        <v>47.587207252328596</v>
      </c>
      <c r="Q32" s="8">
        <v>-92.149961392871504</v>
      </c>
      <c r="R32" s="33"/>
      <c r="S32" s="92"/>
      <c r="T32" s="5"/>
      <c r="U32" s="5" t="s">
        <v>4899</v>
      </c>
      <c r="V32" s="5" t="s">
        <v>4900</v>
      </c>
      <c r="W32" s="5" t="s">
        <v>4901</v>
      </c>
      <c r="X32" s="3" t="s">
        <v>4902</v>
      </c>
      <c r="Y32" s="3" t="s">
        <v>4903</v>
      </c>
      <c r="Z32" s="14" t="s">
        <v>49</v>
      </c>
      <c r="AA32" s="27">
        <v>45095</v>
      </c>
      <c r="AB32" s="5" t="s">
        <v>4895</v>
      </c>
      <c r="AC32" s="5"/>
    </row>
    <row r="33" spans="1:29" ht="60" x14ac:dyDescent="0.15">
      <c r="A33" s="68">
        <v>1031</v>
      </c>
      <c r="B33" s="3" t="s">
        <v>59</v>
      </c>
      <c r="C33" s="3" t="s">
        <v>32</v>
      </c>
      <c r="D33" s="142" t="s">
        <v>4940</v>
      </c>
      <c r="E33" s="3" t="s">
        <v>61</v>
      </c>
      <c r="F33" s="5" t="s">
        <v>4941</v>
      </c>
      <c r="G33" s="5" t="s">
        <v>36</v>
      </c>
      <c r="H33" s="5" t="s">
        <v>4904</v>
      </c>
      <c r="I33" s="5" t="s">
        <v>4942</v>
      </c>
      <c r="J33" s="5" t="s">
        <v>4943</v>
      </c>
      <c r="K33" s="5" t="s">
        <v>4944</v>
      </c>
      <c r="L33" s="14" t="s">
        <v>25</v>
      </c>
      <c r="M33" s="14" t="s">
        <v>66</v>
      </c>
      <c r="N33" s="14" t="s">
        <v>4945</v>
      </c>
      <c r="O33" s="3" t="s">
        <v>4946</v>
      </c>
      <c r="P33" s="8"/>
      <c r="Q33" s="8"/>
      <c r="R33" s="33"/>
      <c r="S33" s="92">
        <f>2600000000/(30*2205)</f>
        <v>39304.610733182162</v>
      </c>
      <c r="T33" s="5" t="s">
        <v>94</v>
      </c>
      <c r="U33" s="5" t="s">
        <v>4947</v>
      </c>
      <c r="V33" s="5" t="s">
        <v>4942</v>
      </c>
      <c r="W33" s="5" t="s">
        <v>4944</v>
      </c>
      <c r="X33" s="14" t="s">
        <v>25</v>
      </c>
      <c r="Y33" s="14" t="s">
        <v>66</v>
      </c>
      <c r="Z33" s="14" t="s">
        <v>49</v>
      </c>
      <c r="AA33" s="27">
        <v>45095</v>
      </c>
      <c r="AB33" s="5" t="s">
        <v>5111</v>
      </c>
      <c r="AC33" s="5" t="s">
        <v>4949</v>
      </c>
    </row>
    <row r="34" spans="1:29" ht="36" x14ac:dyDescent="0.15">
      <c r="A34" s="68">
        <v>1032</v>
      </c>
      <c r="B34" s="3" t="s">
        <v>59</v>
      </c>
      <c r="C34" s="3" t="s">
        <v>32</v>
      </c>
      <c r="D34" s="142" t="s">
        <v>4959</v>
      </c>
      <c r="E34" s="3" t="s">
        <v>61</v>
      </c>
      <c r="F34" s="5" t="s">
        <v>4960</v>
      </c>
      <c r="G34" s="5" t="s">
        <v>36</v>
      </c>
      <c r="H34" s="5" t="s">
        <v>4904</v>
      </c>
      <c r="I34" s="5" t="s">
        <v>4961</v>
      </c>
      <c r="J34" s="5"/>
      <c r="K34" s="5"/>
      <c r="L34" s="14" t="s">
        <v>41</v>
      </c>
      <c r="M34" s="14" t="s">
        <v>42</v>
      </c>
      <c r="O34" s="3"/>
      <c r="P34" s="8"/>
      <c r="Q34" s="8"/>
      <c r="R34" s="33">
        <v>300</v>
      </c>
      <c r="S34" s="92"/>
      <c r="T34" s="5"/>
      <c r="U34" s="5" t="s">
        <v>4959</v>
      </c>
      <c r="V34" s="5" t="s">
        <v>4961</v>
      </c>
      <c r="W34" s="5" t="s">
        <v>65</v>
      </c>
      <c r="X34" s="14" t="s">
        <v>241</v>
      </c>
      <c r="Y34" s="14" t="s">
        <v>66</v>
      </c>
      <c r="Z34" s="14" t="s">
        <v>49</v>
      </c>
      <c r="AA34" s="27">
        <v>45095</v>
      </c>
      <c r="AB34" s="5" t="s">
        <v>5112</v>
      </c>
      <c r="AC34" s="5" t="s">
        <v>4963</v>
      </c>
    </row>
    <row r="35" spans="1:29" ht="36" x14ac:dyDescent="0.15">
      <c r="A35" s="68">
        <v>1033</v>
      </c>
      <c r="B35" s="3" t="s">
        <v>192</v>
      </c>
      <c r="C35" s="3" t="s">
        <v>32</v>
      </c>
      <c r="D35" s="142" t="s">
        <v>4715</v>
      </c>
      <c r="E35" s="3" t="s">
        <v>61</v>
      </c>
      <c r="F35" s="5" t="s">
        <v>4718</v>
      </c>
      <c r="G35" s="5" t="s">
        <v>195</v>
      </c>
      <c r="H35" s="5" t="s">
        <v>4717</v>
      </c>
      <c r="I35" s="5" t="s">
        <v>4710</v>
      </c>
      <c r="J35" s="5"/>
      <c r="K35" s="5"/>
      <c r="L35" s="14" t="s">
        <v>130</v>
      </c>
      <c r="M35" s="14" t="s">
        <v>66</v>
      </c>
      <c r="N35" s="14" t="s">
        <v>4723</v>
      </c>
      <c r="O35" s="3"/>
      <c r="P35" s="8">
        <v>46.225539987667197</v>
      </c>
      <c r="Q35" s="8">
        <v>-78.060393388531295</v>
      </c>
      <c r="R35" s="33"/>
      <c r="S35" s="92">
        <v>40000</v>
      </c>
      <c r="T35" s="5" t="s">
        <v>4719</v>
      </c>
      <c r="U35" s="5" t="s">
        <v>4716</v>
      </c>
      <c r="V35" s="6" t="s">
        <v>4710</v>
      </c>
      <c r="W35" s="6" t="s">
        <v>4080</v>
      </c>
      <c r="X35" s="14" t="s">
        <v>130</v>
      </c>
      <c r="Y35" s="14" t="s">
        <v>66</v>
      </c>
      <c r="Z35" s="14" t="s">
        <v>49</v>
      </c>
      <c r="AA35" s="27">
        <v>45092</v>
      </c>
      <c r="AB35" s="5" t="s">
        <v>4721</v>
      </c>
      <c r="AC35" s="5" t="s">
        <v>4720</v>
      </c>
    </row>
    <row r="36" spans="1:29" ht="37" x14ac:dyDescent="0.2">
      <c r="A36" s="68">
        <v>1034</v>
      </c>
      <c r="B36" s="3" t="s">
        <v>31</v>
      </c>
      <c r="C36" s="3" t="s">
        <v>32</v>
      </c>
      <c r="D36" s="142" t="s">
        <v>4715</v>
      </c>
      <c r="E36" s="3" t="s">
        <v>61</v>
      </c>
      <c r="F36" s="5" t="s">
        <v>4709</v>
      </c>
      <c r="G36" s="5" t="s">
        <v>195</v>
      </c>
      <c r="H36" s="5" t="s">
        <v>4717</v>
      </c>
      <c r="I36" s="5" t="s">
        <v>4710</v>
      </c>
      <c r="J36" s="5" t="s">
        <v>4711</v>
      </c>
      <c r="K36" s="5" t="s">
        <v>4712</v>
      </c>
      <c r="L36" s="14" t="s">
        <v>25</v>
      </c>
      <c r="M36" s="14" t="s">
        <v>66</v>
      </c>
      <c r="N36" s="14" t="s">
        <v>4713</v>
      </c>
      <c r="O36" s="3" t="s">
        <v>4714</v>
      </c>
      <c r="P36" s="8">
        <v>46.372127610125702</v>
      </c>
      <c r="Q36" s="8">
        <v>-75.528950488591803</v>
      </c>
      <c r="R36" s="33"/>
      <c r="S36" s="92">
        <v>15000</v>
      </c>
      <c r="T36" s="5" t="s">
        <v>4719</v>
      </c>
      <c r="U36" s="5" t="s">
        <v>4716</v>
      </c>
      <c r="V36" s="6" t="s">
        <v>4710</v>
      </c>
      <c r="W36" s="6" t="s">
        <v>4080</v>
      </c>
      <c r="X36" s="14" t="s">
        <v>130</v>
      </c>
      <c r="Y36" s="14" t="s">
        <v>66</v>
      </c>
      <c r="Z36" s="14" t="s">
        <v>49</v>
      </c>
      <c r="AA36" s="27">
        <v>45092</v>
      </c>
      <c r="AB36" s="5" t="s">
        <v>4721</v>
      </c>
      <c r="AC36" s="5" t="s">
        <v>4722</v>
      </c>
    </row>
    <row r="37" spans="1:29" ht="24" x14ac:dyDescent="0.15">
      <c r="A37" s="68">
        <v>1035</v>
      </c>
      <c r="B37" s="3" t="s">
        <v>192</v>
      </c>
      <c r="C37" s="3" t="s">
        <v>32</v>
      </c>
      <c r="D37" s="142" t="s">
        <v>193</v>
      </c>
      <c r="E37" s="3" t="s">
        <v>61</v>
      </c>
      <c r="F37" s="5" t="s">
        <v>194</v>
      </c>
      <c r="G37" s="5" t="s">
        <v>195</v>
      </c>
      <c r="H37" s="5" t="s">
        <v>196</v>
      </c>
      <c r="I37" s="22" t="s">
        <v>197</v>
      </c>
      <c r="J37" s="5" t="s">
        <v>198</v>
      </c>
      <c r="K37" s="5" t="s">
        <v>199</v>
      </c>
      <c r="L37" s="14" t="s">
        <v>25</v>
      </c>
      <c r="M37" s="14" t="s">
        <v>66</v>
      </c>
      <c r="N37" s="14" t="s">
        <v>200</v>
      </c>
      <c r="O37" s="3" t="s">
        <v>201</v>
      </c>
      <c r="P37" s="8">
        <v>46.63</v>
      </c>
      <c r="Q37" s="8">
        <v>-73.959999999999994</v>
      </c>
      <c r="R37" s="33">
        <v>50</v>
      </c>
      <c r="S37" s="92">
        <v>100000</v>
      </c>
      <c r="T37" s="5" t="s">
        <v>202</v>
      </c>
      <c r="U37" s="5" t="s">
        <v>193</v>
      </c>
      <c r="V37" s="5" t="s">
        <v>203</v>
      </c>
      <c r="W37" s="7" t="s">
        <v>80</v>
      </c>
      <c r="X37" s="14" t="s">
        <v>25</v>
      </c>
      <c r="Y37" s="14" t="s">
        <v>66</v>
      </c>
      <c r="Z37" s="14" t="s">
        <v>49</v>
      </c>
      <c r="AA37" s="27">
        <v>44422</v>
      </c>
      <c r="AB37" s="5" t="s">
        <v>204</v>
      </c>
      <c r="AC37" s="5" t="s">
        <v>205</v>
      </c>
    </row>
    <row r="38" spans="1:29" ht="48" x14ac:dyDescent="0.15">
      <c r="A38" s="68">
        <v>1036</v>
      </c>
      <c r="B38" s="3" t="s">
        <v>113</v>
      </c>
      <c r="C38" s="3" t="s">
        <v>32</v>
      </c>
      <c r="D38" s="142" t="s">
        <v>206</v>
      </c>
      <c r="E38" s="3" t="s">
        <v>61</v>
      </c>
      <c r="F38" s="5" t="s">
        <v>207</v>
      </c>
      <c r="G38" s="5" t="s">
        <v>36</v>
      </c>
      <c r="H38" s="5" t="s">
        <v>176</v>
      </c>
      <c r="I38" s="5" t="s">
        <v>208</v>
      </c>
      <c r="J38" s="5" t="s">
        <v>209</v>
      </c>
      <c r="K38" s="5" t="s">
        <v>210</v>
      </c>
      <c r="L38" s="14" t="s">
        <v>25</v>
      </c>
      <c r="M38" s="14" t="s">
        <v>66</v>
      </c>
      <c r="N38" s="14" t="s">
        <v>117</v>
      </c>
      <c r="O38" s="3" t="s">
        <v>211</v>
      </c>
      <c r="P38" s="8">
        <v>48.327012417476297</v>
      </c>
      <c r="Q38" s="8">
        <v>-78.135632944176706</v>
      </c>
      <c r="R38" s="33">
        <v>176</v>
      </c>
      <c r="S38" s="92">
        <v>3181</v>
      </c>
      <c r="T38" s="5" t="s">
        <v>44</v>
      </c>
      <c r="U38" s="6" t="s">
        <v>212</v>
      </c>
      <c r="V38" s="6" t="s">
        <v>213</v>
      </c>
      <c r="W38" s="6" t="s">
        <v>214</v>
      </c>
      <c r="X38" s="14" t="s">
        <v>215</v>
      </c>
      <c r="Y38" s="14" t="s">
        <v>121</v>
      </c>
      <c r="Z38" s="14" t="s">
        <v>49</v>
      </c>
      <c r="AA38" s="27">
        <v>44422</v>
      </c>
      <c r="AB38" s="5" t="s">
        <v>216</v>
      </c>
      <c r="AC38" s="5" t="s">
        <v>217</v>
      </c>
    </row>
    <row r="39" spans="1:29" ht="24" x14ac:dyDescent="0.15">
      <c r="A39" s="68">
        <v>1037</v>
      </c>
      <c r="B39" s="3" t="s">
        <v>113</v>
      </c>
      <c r="C39" s="3" t="s">
        <v>32</v>
      </c>
      <c r="D39" s="142" t="s">
        <v>218</v>
      </c>
      <c r="E39" s="3" t="s">
        <v>61</v>
      </c>
      <c r="F39" s="5" t="s">
        <v>219</v>
      </c>
      <c r="G39" s="5" t="s">
        <v>36</v>
      </c>
      <c r="H39" s="5" t="s">
        <v>220</v>
      </c>
      <c r="I39" s="5" t="s">
        <v>221</v>
      </c>
      <c r="J39" s="5" t="s">
        <v>222</v>
      </c>
      <c r="K39" s="5" t="s">
        <v>223</v>
      </c>
      <c r="L39" s="14" t="s">
        <v>25</v>
      </c>
      <c r="M39" s="14" t="s">
        <v>66</v>
      </c>
      <c r="O39" s="3" t="s">
        <v>211</v>
      </c>
      <c r="P39" s="8">
        <v>47.685977731046201</v>
      </c>
      <c r="Q39" s="8">
        <v>-78.648664746471894</v>
      </c>
      <c r="R39" s="94"/>
      <c r="S39" s="92"/>
      <c r="T39" s="5"/>
      <c r="U39" s="6" t="s">
        <v>212</v>
      </c>
      <c r="V39" s="6" t="s">
        <v>213</v>
      </c>
      <c r="W39" s="6" t="s">
        <v>214</v>
      </c>
      <c r="X39" s="14" t="s">
        <v>215</v>
      </c>
      <c r="Y39" s="14" t="s">
        <v>121</v>
      </c>
      <c r="Z39" s="14" t="s">
        <v>49</v>
      </c>
      <c r="AA39" s="27">
        <v>44422</v>
      </c>
      <c r="AB39" s="5" t="s">
        <v>224</v>
      </c>
      <c r="AC39" s="5" t="s">
        <v>225</v>
      </c>
    </row>
    <row r="40" spans="1:29" ht="132" x14ac:dyDescent="0.15">
      <c r="A40" s="68">
        <v>1038</v>
      </c>
      <c r="B40" s="3" t="s">
        <v>113</v>
      </c>
      <c r="C40" s="3" t="s">
        <v>32</v>
      </c>
      <c r="D40" s="142" t="s">
        <v>218</v>
      </c>
      <c r="E40" s="3" t="s">
        <v>61</v>
      </c>
      <c r="F40" s="5" t="s">
        <v>4310</v>
      </c>
      <c r="G40" s="5" t="s">
        <v>36</v>
      </c>
      <c r="H40" s="5" t="s">
        <v>4312</v>
      </c>
      <c r="I40" s="5" t="s">
        <v>530</v>
      </c>
      <c r="J40" s="5" t="s">
        <v>4311</v>
      </c>
      <c r="K40" s="5" t="s">
        <v>186</v>
      </c>
      <c r="L40" s="14" t="s">
        <v>25</v>
      </c>
      <c r="M40" s="14" t="s">
        <v>66</v>
      </c>
      <c r="N40" s="14" t="s">
        <v>187</v>
      </c>
      <c r="O40" s="3" t="s">
        <v>188</v>
      </c>
      <c r="P40" s="8">
        <v>48.591560114431601</v>
      </c>
      <c r="Q40" s="8">
        <v>-77.882121308775794</v>
      </c>
      <c r="R40" s="33">
        <v>100</v>
      </c>
      <c r="S40" s="92">
        <v>4324</v>
      </c>
      <c r="T40" s="5" t="s">
        <v>44</v>
      </c>
      <c r="U40" s="5" t="s">
        <v>212</v>
      </c>
      <c r="V40" s="5" t="s">
        <v>213</v>
      </c>
      <c r="W40" s="5" t="s">
        <v>214</v>
      </c>
      <c r="X40" s="3" t="s">
        <v>215</v>
      </c>
      <c r="Y40" s="3" t="s">
        <v>121</v>
      </c>
      <c r="Z40" s="14" t="s">
        <v>49</v>
      </c>
      <c r="AA40" s="27">
        <v>44890</v>
      </c>
      <c r="AB40" s="5" t="s">
        <v>4314</v>
      </c>
      <c r="AC40" s="5" t="s">
        <v>4313</v>
      </c>
    </row>
    <row r="41" spans="1:29" ht="36" x14ac:dyDescent="0.15">
      <c r="A41" s="68">
        <v>1039</v>
      </c>
      <c r="B41" s="3" t="s">
        <v>59</v>
      </c>
      <c r="C41" s="3" t="s">
        <v>32</v>
      </c>
      <c r="D41" s="142" t="s">
        <v>226</v>
      </c>
      <c r="E41" s="3" t="s">
        <v>61</v>
      </c>
      <c r="F41" s="5" t="s">
        <v>227</v>
      </c>
      <c r="G41" s="5" t="s">
        <v>36</v>
      </c>
      <c r="H41" s="5" t="s">
        <v>228</v>
      </c>
      <c r="I41" s="5" t="s">
        <v>229</v>
      </c>
      <c r="J41" s="5" t="s">
        <v>230</v>
      </c>
      <c r="K41" s="172" t="s">
        <v>231</v>
      </c>
      <c r="L41" s="173" t="s">
        <v>2513</v>
      </c>
      <c r="M41" s="174" t="s">
        <v>66</v>
      </c>
      <c r="N41" s="172" t="s">
        <v>232</v>
      </c>
      <c r="O41" s="172" t="s">
        <v>233</v>
      </c>
      <c r="P41" s="173">
        <v>53.76</v>
      </c>
      <c r="Q41" s="8">
        <v>-99</v>
      </c>
      <c r="R41" s="33">
        <v>10</v>
      </c>
      <c r="S41" s="92">
        <v>9600</v>
      </c>
      <c r="T41" s="5" t="s">
        <v>44</v>
      </c>
      <c r="U41" s="174" t="s">
        <v>226</v>
      </c>
      <c r="V41" s="173" t="s">
        <v>229</v>
      </c>
      <c r="W41" s="172" t="s">
        <v>234</v>
      </c>
      <c r="X41" s="172" t="s">
        <v>2513</v>
      </c>
      <c r="Y41" s="174" t="s">
        <v>72</v>
      </c>
      <c r="Z41" s="172" t="s">
        <v>73</v>
      </c>
      <c r="AA41" s="27">
        <v>44774</v>
      </c>
      <c r="AB41" s="173" t="s">
        <v>235</v>
      </c>
      <c r="AC41" s="174" t="s">
        <v>236</v>
      </c>
    </row>
    <row r="42" spans="1:29" ht="96" x14ac:dyDescent="0.15">
      <c r="A42" s="68">
        <v>1040</v>
      </c>
      <c r="B42" s="3" t="s">
        <v>113</v>
      </c>
      <c r="C42" s="3" t="s">
        <v>294</v>
      </c>
      <c r="D42" s="142" t="s">
        <v>602</v>
      </c>
      <c r="E42" s="3" t="s">
        <v>34</v>
      </c>
      <c r="F42" s="5" t="s">
        <v>4469</v>
      </c>
      <c r="G42" s="5" t="s">
        <v>36</v>
      </c>
      <c r="H42" s="5" t="s">
        <v>87</v>
      </c>
      <c r="I42" s="5" t="s">
        <v>603</v>
      </c>
      <c r="J42" s="5"/>
      <c r="K42" s="5" t="s">
        <v>4470</v>
      </c>
      <c r="L42" s="14" t="s">
        <v>4471</v>
      </c>
      <c r="M42" s="14" t="s">
        <v>42</v>
      </c>
      <c r="O42" s="3"/>
      <c r="P42" s="8">
        <v>47.393915125199101</v>
      </c>
      <c r="Q42" s="8">
        <v>-101.787751704907</v>
      </c>
      <c r="R42" s="20">
        <v>45</v>
      </c>
      <c r="S42" s="61">
        <v>75000</v>
      </c>
      <c r="T42" s="5" t="s">
        <v>4467</v>
      </c>
      <c r="U42" s="5" t="s">
        <v>4472</v>
      </c>
      <c r="V42" s="6" t="s">
        <v>603</v>
      </c>
      <c r="W42" s="6" t="s">
        <v>605</v>
      </c>
      <c r="X42" s="14" t="s">
        <v>606</v>
      </c>
      <c r="Y42" s="14" t="s">
        <v>607</v>
      </c>
      <c r="Z42" s="6" t="s">
        <v>49</v>
      </c>
      <c r="AA42" s="13">
        <v>44899</v>
      </c>
      <c r="AB42" s="5" t="s">
        <v>4468</v>
      </c>
      <c r="AC42" s="5" t="s">
        <v>4473</v>
      </c>
    </row>
    <row r="43" spans="1:29" ht="36" x14ac:dyDescent="0.15">
      <c r="A43" s="68">
        <v>1041</v>
      </c>
      <c r="B43" s="3" t="s">
        <v>59</v>
      </c>
      <c r="C43" s="3" t="s">
        <v>32</v>
      </c>
      <c r="D43" s="142" t="s">
        <v>237</v>
      </c>
      <c r="E43" s="3" t="s">
        <v>34</v>
      </c>
      <c r="F43" s="5" t="s">
        <v>4221</v>
      </c>
      <c r="G43" s="5" t="s">
        <v>36</v>
      </c>
      <c r="H43" s="5" t="s">
        <v>238</v>
      </c>
      <c r="I43" s="5" t="s">
        <v>239</v>
      </c>
      <c r="J43" s="5" t="s">
        <v>4219</v>
      </c>
      <c r="K43" s="5" t="s">
        <v>240</v>
      </c>
      <c r="L43" s="5" t="s">
        <v>240</v>
      </c>
      <c r="M43" s="5" t="s">
        <v>240</v>
      </c>
      <c r="N43" s="5" t="s">
        <v>240</v>
      </c>
      <c r="O43" s="3" t="s">
        <v>117</v>
      </c>
      <c r="P43" s="292">
        <v>10.48</v>
      </c>
      <c r="Q43" s="292">
        <v>-116.95</v>
      </c>
      <c r="R43" s="33">
        <v>500</v>
      </c>
      <c r="S43" s="92">
        <v>10025</v>
      </c>
      <c r="T43" s="5" t="s">
        <v>69</v>
      </c>
      <c r="U43" s="32" t="s">
        <v>237</v>
      </c>
      <c r="V43" s="5" t="s">
        <v>239</v>
      </c>
      <c r="W43" s="5" t="s">
        <v>65</v>
      </c>
      <c r="X43" s="3" t="s">
        <v>241</v>
      </c>
      <c r="Y43" s="68" t="s">
        <v>66</v>
      </c>
      <c r="Z43" s="14" t="s">
        <v>49</v>
      </c>
      <c r="AA43" s="27">
        <v>44780</v>
      </c>
      <c r="AB43" s="5" t="s">
        <v>242</v>
      </c>
      <c r="AC43" s="32" t="s">
        <v>243</v>
      </c>
    </row>
    <row r="44" spans="1:29" ht="36" x14ac:dyDescent="0.15">
      <c r="A44" s="68">
        <v>1042</v>
      </c>
      <c r="B44" s="3" t="s">
        <v>59</v>
      </c>
      <c r="C44" s="3" t="s">
        <v>32</v>
      </c>
      <c r="D44" s="142" t="s">
        <v>237</v>
      </c>
      <c r="E44" s="3" t="s">
        <v>34</v>
      </c>
      <c r="F44" s="5" t="s">
        <v>4221</v>
      </c>
      <c r="G44" s="5" t="s">
        <v>36</v>
      </c>
      <c r="H44" s="5" t="s">
        <v>244</v>
      </c>
      <c r="I44" s="5" t="s">
        <v>239</v>
      </c>
      <c r="J44" s="5" t="s">
        <v>4219</v>
      </c>
      <c r="K44" s="5" t="s">
        <v>240</v>
      </c>
      <c r="L44" s="5" t="s">
        <v>240</v>
      </c>
      <c r="M44" s="5" t="s">
        <v>240</v>
      </c>
      <c r="N44" s="5" t="s">
        <v>240</v>
      </c>
      <c r="O44" s="3" t="s">
        <v>117</v>
      </c>
      <c r="P44" s="292">
        <v>10.48</v>
      </c>
      <c r="Q44" s="292">
        <v>-116.95</v>
      </c>
      <c r="R44" s="33">
        <v>500</v>
      </c>
      <c r="S44" s="92">
        <v>99500</v>
      </c>
      <c r="T44" s="5" t="s">
        <v>94</v>
      </c>
      <c r="U44" s="32" t="s">
        <v>237</v>
      </c>
      <c r="V44" s="5" t="s">
        <v>239</v>
      </c>
      <c r="W44" s="5" t="s">
        <v>65</v>
      </c>
      <c r="X44" s="3" t="s">
        <v>241</v>
      </c>
      <c r="Y44" s="68" t="s">
        <v>66</v>
      </c>
      <c r="Z44" s="14" t="s">
        <v>49</v>
      </c>
      <c r="AA44" s="27">
        <v>44780</v>
      </c>
      <c r="AB44" s="5" t="s">
        <v>242</v>
      </c>
      <c r="AC44" s="32" t="s">
        <v>243</v>
      </c>
    </row>
    <row r="45" spans="1:29" ht="36" x14ac:dyDescent="0.15">
      <c r="A45" s="68">
        <v>1043</v>
      </c>
      <c r="B45" s="3" t="s">
        <v>59</v>
      </c>
      <c r="C45" s="3" t="s">
        <v>32</v>
      </c>
      <c r="D45" s="142" t="s">
        <v>237</v>
      </c>
      <c r="E45" s="3" t="s">
        <v>34</v>
      </c>
      <c r="F45" s="5" t="s">
        <v>4221</v>
      </c>
      <c r="G45" s="5" t="s">
        <v>36</v>
      </c>
      <c r="H45" s="5" t="s">
        <v>245</v>
      </c>
      <c r="I45" s="5" t="s">
        <v>239</v>
      </c>
      <c r="J45" s="5" t="s">
        <v>4219</v>
      </c>
      <c r="K45" s="5" t="s">
        <v>240</v>
      </c>
      <c r="L45" s="5" t="s">
        <v>240</v>
      </c>
      <c r="M45" s="5" t="s">
        <v>240</v>
      </c>
      <c r="N45" s="5" t="s">
        <v>240</v>
      </c>
      <c r="O45" s="3" t="s">
        <v>117</v>
      </c>
      <c r="P45" s="292">
        <v>10.48</v>
      </c>
      <c r="Q45" s="292">
        <v>-116.95</v>
      </c>
      <c r="R45" s="33">
        <v>500</v>
      </c>
      <c r="S45" s="92">
        <v>2222000</v>
      </c>
      <c r="T45" s="5" t="s">
        <v>246</v>
      </c>
      <c r="U45" s="32" t="s">
        <v>237</v>
      </c>
      <c r="V45" s="5" t="s">
        <v>239</v>
      </c>
      <c r="W45" s="5" t="s">
        <v>65</v>
      </c>
      <c r="X45" s="3" t="s">
        <v>241</v>
      </c>
      <c r="Y45" s="68" t="s">
        <v>66</v>
      </c>
      <c r="Z45" s="14" t="s">
        <v>49</v>
      </c>
      <c r="AA45" s="27">
        <v>44780</v>
      </c>
      <c r="AB45" s="5" t="s">
        <v>242</v>
      </c>
      <c r="AC45" s="32" t="s">
        <v>243</v>
      </c>
    </row>
    <row r="46" spans="1:29" ht="24" x14ac:dyDescent="0.15">
      <c r="A46" s="68">
        <v>1044</v>
      </c>
      <c r="B46" s="3" t="s">
        <v>59</v>
      </c>
      <c r="C46" s="3" t="s">
        <v>32</v>
      </c>
      <c r="D46" s="142" t="s">
        <v>237</v>
      </c>
      <c r="E46" s="3" t="s">
        <v>34</v>
      </c>
      <c r="F46" s="5" t="s">
        <v>4222</v>
      </c>
      <c r="G46" s="5" t="s">
        <v>36</v>
      </c>
      <c r="H46" s="5" t="s">
        <v>238</v>
      </c>
      <c r="I46" s="5" t="s">
        <v>239</v>
      </c>
      <c r="J46" s="5" t="s">
        <v>4220</v>
      </c>
      <c r="K46" s="5" t="s">
        <v>240</v>
      </c>
      <c r="L46" s="5" t="s">
        <v>240</v>
      </c>
      <c r="M46" s="5" t="s">
        <v>240</v>
      </c>
      <c r="N46" s="5" t="s">
        <v>240</v>
      </c>
      <c r="O46" s="3" t="s">
        <v>117</v>
      </c>
      <c r="P46" s="175">
        <v>10.489000000000001</v>
      </c>
      <c r="Q46" s="8">
        <v>-118.367</v>
      </c>
      <c r="R46" s="33">
        <v>458</v>
      </c>
      <c r="S46" s="92">
        <v>6800</v>
      </c>
      <c r="T46" s="5" t="s">
        <v>69</v>
      </c>
      <c r="U46" s="32" t="s">
        <v>237</v>
      </c>
      <c r="V46" s="5" t="s">
        <v>239</v>
      </c>
      <c r="W46" s="5" t="s">
        <v>65</v>
      </c>
      <c r="X46" s="3" t="s">
        <v>241</v>
      </c>
      <c r="Y46" s="68" t="s">
        <v>66</v>
      </c>
      <c r="Z46" s="14" t="s">
        <v>49</v>
      </c>
      <c r="AA46" s="27">
        <v>44780</v>
      </c>
      <c r="AB46" s="5" t="s">
        <v>242</v>
      </c>
      <c r="AC46" s="32" t="s">
        <v>247</v>
      </c>
    </row>
    <row r="47" spans="1:29" ht="24" x14ac:dyDescent="0.15">
      <c r="A47" s="68">
        <v>1045</v>
      </c>
      <c r="B47" s="3" t="s">
        <v>59</v>
      </c>
      <c r="C47" s="3" t="s">
        <v>32</v>
      </c>
      <c r="D47" s="142" t="s">
        <v>237</v>
      </c>
      <c r="E47" s="3" t="s">
        <v>34</v>
      </c>
      <c r="F47" s="5" t="s">
        <v>4222</v>
      </c>
      <c r="G47" s="5" t="s">
        <v>36</v>
      </c>
      <c r="H47" s="5" t="s">
        <v>244</v>
      </c>
      <c r="I47" s="5" t="s">
        <v>239</v>
      </c>
      <c r="J47" s="5" t="s">
        <v>4220</v>
      </c>
      <c r="K47" s="5" t="s">
        <v>240</v>
      </c>
      <c r="L47" s="5" t="s">
        <v>240</v>
      </c>
      <c r="M47" s="5" t="s">
        <v>240</v>
      </c>
      <c r="N47" s="5" t="s">
        <v>240</v>
      </c>
      <c r="O47" s="3" t="s">
        <v>117</v>
      </c>
      <c r="P47" s="8">
        <v>10.489000000000001</v>
      </c>
      <c r="Q47" s="8">
        <v>-118.367</v>
      </c>
      <c r="R47" s="33">
        <v>458</v>
      </c>
      <c r="S47" s="92">
        <v>67900</v>
      </c>
      <c r="T47" s="5" t="s">
        <v>94</v>
      </c>
      <c r="U47" s="32" t="s">
        <v>237</v>
      </c>
      <c r="V47" s="5" t="s">
        <v>239</v>
      </c>
      <c r="W47" s="5" t="s">
        <v>65</v>
      </c>
      <c r="X47" s="3" t="s">
        <v>241</v>
      </c>
      <c r="Y47" s="68" t="s">
        <v>66</v>
      </c>
      <c r="Z47" s="14" t="s">
        <v>49</v>
      </c>
      <c r="AA47" s="27">
        <v>44780</v>
      </c>
      <c r="AB47" s="5" t="s">
        <v>242</v>
      </c>
      <c r="AC47" s="32" t="s">
        <v>247</v>
      </c>
    </row>
    <row r="48" spans="1:29" ht="24" x14ac:dyDescent="0.15">
      <c r="A48" s="68">
        <v>1046</v>
      </c>
      <c r="B48" s="3" t="s">
        <v>59</v>
      </c>
      <c r="C48" s="3" t="s">
        <v>32</v>
      </c>
      <c r="D48" s="142" t="s">
        <v>237</v>
      </c>
      <c r="E48" s="3" t="s">
        <v>34</v>
      </c>
      <c r="F48" s="5" t="s">
        <v>4222</v>
      </c>
      <c r="G48" s="5" t="s">
        <v>36</v>
      </c>
      <c r="H48" s="5" t="s">
        <v>245</v>
      </c>
      <c r="I48" s="5" t="s">
        <v>239</v>
      </c>
      <c r="J48" s="5" t="s">
        <v>4220</v>
      </c>
      <c r="K48" s="5" t="s">
        <v>240</v>
      </c>
      <c r="L48" s="5" t="s">
        <v>240</v>
      </c>
      <c r="M48" s="5" t="s">
        <v>240</v>
      </c>
      <c r="N48" s="5" t="s">
        <v>240</v>
      </c>
      <c r="O48" s="3" t="s">
        <v>117</v>
      </c>
      <c r="P48" s="175">
        <v>10.489000000000001</v>
      </c>
      <c r="Q48" s="8">
        <v>-118.367</v>
      </c>
      <c r="R48" s="33">
        <v>458</v>
      </c>
      <c r="S48" s="92">
        <v>1515600</v>
      </c>
      <c r="T48" s="5" t="s">
        <v>246</v>
      </c>
      <c r="U48" s="32" t="s">
        <v>237</v>
      </c>
      <c r="V48" s="5" t="s">
        <v>239</v>
      </c>
      <c r="W48" s="5" t="s">
        <v>65</v>
      </c>
      <c r="X48" s="3" t="s">
        <v>241</v>
      </c>
      <c r="Y48" s="68" t="s">
        <v>66</v>
      </c>
      <c r="Z48" s="14" t="s">
        <v>49</v>
      </c>
      <c r="AA48" s="27">
        <v>44780</v>
      </c>
      <c r="AB48" s="5" t="s">
        <v>242</v>
      </c>
      <c r="AC48" s="32" t="s">
        <v>247</v>
      </c>
    </row>
    <row r="49" spans="1:89" ht="48" x14ac:dyDescent="0.15">
      <c r="A49" s="68">
        <v>1047</v>
      </c>
      <c r="B49" s="3" t="s">
        <v>59</v>
      </c>
      <c r="C49" s="3" t="s">
        <v>32</v>
      </c>
      <c r="D49" s="142" t="s">
        <v>4950</v>
      </c>
      <c r="E49" s="3" t="s">
        <v>61</v>
      </c>
      <c r="F49" s="5" t="s">
        <v>4951</v>
      </c>
      <c r="G49" s="5" t="s">
        <v>36</v>
      </c>
      <c r="H49" s="5" t="s">
        <v>4952</v>
      </c>
      <c r="I49" s="5" t="s">
        <v>4953</v>
      </c>
      <c r="J49" s="5"/>
      <c r="K49" s="5" t="s">
        <v>4958</v>
      </c>
      <c r="L49" s="14" t="s">
        <v>604</v>
      </c>
      <c r="M49" s="14" t="s">
        <v>42</v>
      </c>
      <c r="O49" s="3"/>
      <c r="P49" s="175">
        <v>47.901717069029303</v>
      </c>
      <c r="Q49" s="8">
        <v>-91.8525174764941</v>
      </c>
      <c r="R49" s="33">
        <v>750</v>
      </c>
      <c r="S49" s="92"/>
      <c r="T49" s="5"/>
      <c r="U49" s="32" t="s">
        <v>4954</v>
      </c>
      <c r="V49" s="5" t="s">
        <v>4955</v>
      </c>
      <c r="W49" s="5" t="s">
        <v>183</v>
      </c>
      <c r="X49" s="3" t="s">
        <v>585</v>
      </c>
      <c r="Y49" s="68" t="s">
        <v>587</v>
      </c>
      <c r="Z49" s="14" t="s">
        <v>49</v>
      </c>
      <c r="AA49" s="27">
        <v>45096</v>
      </c>
      <c r="AB49" s="5" t="s">
        <v>5113</v>
      </c>
      <c r="AC49" s="32" t="s">
        <v>4956</v>
      </c>
    </row>
    <row r="50" spans="1:89" ht="24" x14ac:dyDescent="0.15">
      <c r="A50" s="68">
        <v>1048</v>
      </c>
      <c r="B50" s="3" t="s">
        <v>31</v>
      </c>
      <c r="C50" s="3" t="s">
        <v>32</v>
      </c>
      <c r="D50" s="142" t="s">
        <v>248</v>
      </c>
      <c r="E50" s="3" t="s">
        <v>61</v>
      </c>
      <c r="F50" s="5" t="s">
        <v>249</v>
      </c>
      <c r="G50" s="5" t="s">
        <v>36</v>
      </c>
      <c r="H50" s="5" t="s">
        <v>100</v>
      </c>
      <c r="I50" s="5" t="s">
        <v>250</v>
      </c>
      <c r="J50" s="5" t="s">
        <v>251</v>
      </c>
      <c r="K50" s="5" t="s">
        <v>252</v>
      </c>
      <c r="L50" s="3" t="s">
        <v>130</v>
      </c>
      <c r="M50" s="14" t="s">
        <v>66</v>
      </c>
      <c r="N50" s="3" t="s">
        <v>253</v>
      </c>
      <c r="O50" s="3" t="s">
        <v>254</v>
      </c>
      <c r="P50" s="8">
        <v>46.477488638805397</v>
      </c>
      <c r="Q50" s="8">
        <v>-81.064097430404004</v>
      </c>
      <c r="R50" s="17">
        <v>2400</v>
      </c>
      <c r="S50" s="60">
        <v>1000</v>
      </c>
      <c r="T50" s="5" t="s">
        <v>69</v>
      </c>
      <c r="U50" s="5" t="s">
        <v>255</v>
      </c>
      <c r="V50" s="4" t="s">
        <v>250</v>
      </c>
      <c r="W50" s="5" t="s">
        <v>256</v>
      </c>
      <c r="X50" s="3" t="s">
        <v>256</v>
      </c>
      <c r="Y50" s="3" t="s">
        <v>257</v>
      </c>
      <c r="Z50" s="14" t="s">
        <v>49</v>
      </c>
      <c r="AA50" s="28">
        <v>44425</v>
      </c>
      <c r="AB50" s="5" t="s">
        <v>258</v>
      </c>
      <c r="AC50" s="5"/>
    </row>
    <row r="51" spans="1:89" ht="60" x14ac:dyDescent="0.15">
      <c r="A51" s="68">
        <v>1049</v>
      </c>
      <c r="B51" s="3" t="s">
        <v>31</v>
      </c>
      <c r="C51" s="3" t="s">
        <v>32</v>
      </c>
      <c r="D51" s="142" t="s">
        <v>248</v>
      </c>
      <c r="E51" s="3" t="s">
        <v>61</v>
      </c>
      <c r="F51" s="5" t="s">
        <v>259</v>
      </c>
      <c r="G51" s="5" t="s">
        <v>36</v>
      </c>
      <c r="H51" s="5" t="s">
        <v>100</v>
      </c>
      <c r="I51" s="5" t="s">
        <v>260</v>
      </c>
      <c r="J51" s="5" t="s">
        <v>261</v>
      </c>
      <c r="K51" s="5" t="s">
        <v>259</v>
      </c>
      <c r="L51" s="3" t="s">
        <v>2513</v>
      </c>
      <c r="M51" s="14" t="s">
        <v>66</v>
      </c>
      <c r="N51" s="3" t="s">
        <v>262</v>
      </c>
      <c r="O51" s="3" t="s">
        <v>263</v>
      </c>
      <c r="P51" s="8">
        <v>55.712888176444302</v>
      </c>
      <c r="Q51" s="8">
        <v>-97.850710299462804</v>
      </c>
      <c r="R51" s="5">
        <v>900</v>
      </c>
      <c r="S51" s="5">
        <v>800</v>
      </c>
      <c r="T51" s="5" t="s">
        <v>69</v>
      </c>
      <c r="U51" s="5" t="s">
        <v>255</v>
      </c>
      <c r="V51" s="4" t="s">
        <v>250</v>
      </c>
      <c r="W51" s="5" t="s">
        <v>256</v>
      </c>
      <c r="X51" s="3" t="s">
        <v>256</v>
      </c>
      <c r="Y51" s="3" t="s">
        <v>257</v>
      </c>
      <c r="Z51" s="3" t="s">
        <v>49</v>
      </c>
      <c r="AA51" s="27">
        <v>44425</v>
      </c>
      <c r="AB51" s="5" t="s">
        <v>264</v>
      </c>
      <c r="AC51" s="5" t="s">
        <v>265</v>
      </c>
    </row>
    <row r="52" spans="1:89" ht="36" x14ac:dyDescent="0.15">
      <c r="A52" s="68">
        <v>1050</v>
      </c>
      <c r="B52" s="3" t="s">
        <v>31</v>
      </c>
      <c r="C52" s="3" t="s">
        <v>32</v>
      </c>
      <c r="D52" s="142" t="s">
        <v>248</v>
      </c>
      <c r="E52" s="3" t="s">
        <v>61</v>
      </c>
      <c r="F52" s="5" t="s">
        <v>266</v>
      </c>
      <c r="G52" s="5" t="s">
        <v>36</v>
      </c>
      <c r="H52" s="5" t="s">
        <v>100</v>
      </c>
      <c r="I52" s="5" t="s">
        <v>267</v>
      </c>
      <c r="J52" s="5" t="s">
        <v>268</v>
      </c>
      <c r="K52" s="5" t="s">
        <v>269</v>
      </c>
      <c r="L52" s="3" t="s">
        <v>643</v>
      </c>
      <c r="M52" s="14" t="s">
        <v>66</v>
      </c>
      <c r="N52" s="3" t="s">
        <v>270</v>
      </c>
      <c r="O52" s="3" t="s">
        <v>271</v>
      </c>
      <c r="P52" s="8">
        <v>56.4943818645081</v>
      </c>
      <c r="Q52" s="8">
        <v>-62.069510044715997</v>
      </c>
      <c r="R52" s="5">
        <v>900</v>
      </c>
      <c r="S52" s="5">
        <v>2000</v>
      </c>
      <c r="T52" s="5" t="s">
        <v>69</v>
      </c>
      <c r="U52" s="5" t="s">
        <v>255</v>
      </c>
      <c r="V52" s="4" t="s">
        <v>250</v>
      </c>
      <c r="W52" s="5" t="s">
        <v>256</v>
      </c>
      <c r="X52" s="3" t="s">
        <v>256</v>
      </c>
      <c r="Y52" s="3" t="s">
        <v>257</v>
      </c>
      <c r="Z52" s="14" t="s">
        <v>49</v>
      </c>
      <c r="AA52" s="28">
        <v>44425</v>
      </c>
      <c r="AB52" s="5" t="s">
        <v>272</v>
      </c>
      <c r="AC52" s="5" t="s">
        <v>273</v>
      </c>
    </row>
    <row r="53" spans="1:89" ht="24" x14ac:dyDescent="0.15">
      <c r="A53" s="68">
        <v>1051</v>
      </c>
      <c r="B53" s="19" t="s">
        <v>31</v>
      </c>
      <c r="C53" s="19" t="s">
        <v>32</v>
      </c>
      <c r="D53" s="454" t="s">
        <v>248</v>
      </c>
      <c r="E53" s="19" t="s">
        <v>61</v>
      </c>
      <c r="F53" s="5" t="s">
        <v>249</v>
      </c>
      <c r="G53" s="5" t="s">
        <v>36</v>
      </c>
      <c r="H53" s="5" t="s">
        <v>87</v>
      </c>
      <c r="I53" s="5" t="s">
        <v>250</v>
      </c>
      <c r="J53" s="5" t="s">
        <v>251</v>
      </c>
      <c r="K53" s="5" t="s">
        <v>252</v>
      </c>
      <c r="L53" s="3" t="s">
        <v>130</v>
      </c>
      <c r="M53" s="14" t="s">
        <v>66</v>
      </c>
      <c r="N53" s="3" t="s">
        <v>253</v>
      </c>
      <c r="O53" s="3" t="s">
        <v>254</v>
      </c>
      <c r="P53" s="8">
        <v>46.477488638805397</v>
      </c>
      <c r="Q53" s="8">
        <v>-81.064097430404004</v>
      </c>
      <c r="R53" s="5">
        <v>2400</v>
      </c>
      <c r="S53" s="5">
        <v>66000</v>
      </c>
      <c r="T53" s="5" t="s">
        <v>94</v>
      </c>
      <c r="U53" s="5" t="s">
        <v>255</v>
      </c>
      <c r="V53" s="104" t="s">
        <v>250</v>
      </c>
      <c r="W53" s="10" t="s">
        <v>256</v>
      </c>
      <c r="X53" s="19" t="s">
        <v>256</v>
      </c>
      <c r="Y53" s="19" t="s">
        <v>257</v>
      </c>
      <c r="Z53" s="29" t="s">
        <v>49</v>
      </c>
      <c r="AA53" s="81">
        <v>44425</v>
      </c>
      <c r="AB53" s="10" t="s">
        <v>274</v>
      </c>
      <c r="AC53" s="5" t="s">
        <v>275</v>
      </c>
    </row>
    <row r="54" spans="1:89" ht="60" x14ac:dyDescent="0.15">
      <c r="A54" s="68">
        <v>1052</v>
      </c>
      <c r="B54" s="3" t="s">
        <v>31</v>
      </c>
      <c r="C54" s="3" t="s">
        <v>32</v>
      </c>
      <c r="D54" s="454" t="s">
        <v>248</v>
      </c>
      <c r="E54" s="3" t="s">
        <v>61</v>
      </c>
      <c r="F54" s="5" t="s">
        <v>259</v>
      </c>
      <c r="G54" s="5" t="s">
        <v>36</v>
      </c>
      <c r="H54" s="5" t="s">
        <v>87</v>
      </c>
      <c r="I54" s="5" t="s">
        <v>260</v>
      </c>
      <c r="J54" s="5" t="s">
        <v>261</v>
      </c>
      <c r="K54" s="5" t="s">
        <v>259</v>
      </c>
      <c r="L54" s="3" t="s">
        <v>2513</v>
      </c>
      <c r="M54" s="14" t="s">
        <v>66</v>
      </c>
      <c r="N54" s="3" t="s">
        <v>262</v>
      </c>
      <c r="O54" s="3" t="s">
        <v>263</v>
      </c>
      <c r="P54" s="8">
        <v>55.712888176444302</v>
      </c>
      <c r="Q54" s="8">
        <v>-97.850710299462804</v>
      </c>
      <c r="R54" s="5">
        <v>900</v>
      </c>
      <c r="S54" s="5">
        <v>14800</v>
      </c>
      <c r="T54" s="5" t="s">
        <v>94</v>
      </c>
      <c r="U54" s="5" t="s">
        <v>255</v>
      </c>
      <c r="V54" s="104" t="s">
        <v>250</v>
      </c>
      <c r="W54" s="5" t="s">
        <v>256</v>
      </c>
      <c r="X54" s="3" t="s">
        <v>256</v>
      </c>
      <c r="Y54" s="3" t="s">
        <v>257</v>
      </c>
      <c r="Z54" s="3" t="s">
        <v>49</v>
      </c>
      <c r="AA54" s="27">
        <v>44425</v>
      </c>
      <c r="AB54" s="5" t="s">
        <v>276</v>
      </c>
      <c r="AC54" s="5"/>
    </row>
    <row r="55" spans="1:89" ht="37" x14ac:dyDescent="0.2">
      <c r="A55" s="68">
        <v>1053</v>
      </c>
      <c r="B55" s="3" t="s">
        <v>31</v>
      </c>
      <c r="C55" s="3" t="s">
        <v>32</v>
      </c>
      <c r="D55" s="142" t="s">
        <v>248</v>
      </c>
      <c r="E55" s="3" t="s">
        <v>61</v>
      </c>
      <c r="F55" s="5" t="s">
        <v>266</v>
      </c>
      <c r="G55" s="5" t="s">
        <v>36</v>
      </c>
      <c r="H55" s="5" t="s">
        <v>87</v>
      </c>
      <c r="I55" s="5" t="s">
        <v>267</v>
      </c>
      <c r="J55" s="5" t="s">
        <v>268</v>
      </c>
      <c r="K55" s="5" t="s">
        <v>269</v>
      </c>
      <c r="L55" s="3" t="s">
        <v>643</v>
      </c>
      <c r="M55" s="14" t="s">
        <v>66</v>
      </c>
      <c r="N55" s="3" t="s">
        <v>270</v>
      </c>
      <c r="O55" s="3" t="s">
        <v>271</v>
      </c>
      <c r="P55" s="8">
        <v>56.4943818645081</v>
      </c>
      <c r="Q55" s="8">
        <v>-62.069510044715997</v>
      </c>
      <c r="R55" s="5">
        <v>900</v>
      </c>
      <c r="S55" s="5">
        <v>80000</v>
      </c>
      <c r="T55" s="5" t="s">
        <v>94</v>
      </c>
      <c r="U55" s="5" t="s">
        <v>255</v>
      </c>
      <c r="V55" s="104" t="s">
        <v>250</v>
      </c>
      <c r="W55" s="5" t="s">
        <v>256</v>
      </c>
      <c r="X55" s="3" t="s">
        <v>256</v>
      </c>
      <c r="Y55" s="3" t="s">
        <v>257</v>
      </c>
      <c r="Z55" s="3" t="s">
        <v>49</v>
      </c>
      <c r="AA55" s="27">
        <v>44425</v>
      </c>
      <c r="AB55" s="5" t="s">
        <v>277</v>
      </c>
      <c r="AC55" s="5" t="s">
        <v>278</v>
      </c>
      <c r="AD55" s="161" t="s">
        <v>703</v>
      </c>
      <c r="AE55" s="161" t="s">
        <v>703</v>
      </c>
      <c r="AF55" s="161" t="s">
        <v>703</v>
      </c>
      <c r="AG55" s="161" t="s">
        <v>703</v>
      </c>
      <c r="AH55" s="161" t="s">
        <v>703</v>
      </c>
      <c r="AI55" s="161" t="s">
        <v>703</v>
      </c>
      <c r="AJ55" s="161" t="s">
        <v>703</v>
      </c>
      <c r="AK55" s="161" t="s">
        <v>703</v>
      </c>
      <c r="AL55" s="161" t="s">
        <v>703</v>
      </c>
      <c r="AM55" s="161" t="s">
        <v>703</v>
      </c>
    </row>
    <row r="56" spans="1:89" ht="37" x14ac:dyDescent="0.2">
      <c r="A56" s="68">
        <v>1054</v>
      </c>
      <c r="B56" s="3" t="s">
        <v>59</v>
      </c>
      <c r="C56" s="3" t="s">
        <v>32</v>
      </c>
      <c r="D56" s="142" t="s">
        <v>279</v>
      </c>
      <c r="E56" s="3" t="s">
        <v>34</v>
      </c>
      <c r="F56" s="5" t="s">
        <v>280</v>
      </c>
      <c r="G56" s="5" t="s">
        <v>195</v>
      </c>
      <c r="H56" s="5" t="s">
        <v>156</v>
      </c>
      <c r="I56" s="5" t="s">
        <v>281</v>
      </c>
      <c r="J56" s="5" t="s">
        <v>282</v>
      </c>
      <c r="K56" s="223" t="s">
        <v>283</v>
      </c>
      <c r="L56" s="29" t="s">
        <v>284</v>
      </c>
      <c r="M56" s="224" t="s">
        <v>42</v>
      </c>
      <c r="N56" s="225" t="s">
        <v>117</v>
      </c>
      <c r="O56" s="140" t="s">
        <v>117</v>
      </c>
      <c r="P56" s="226">
        <v>32.889675547795903</v>
      </c>
      <c r="Q56" s="8">
        <v>-86.220333522339104</v>
      </c>
      <c r="R56" s="33">
        <v>15</v>
      </c>
      <c r="S56" s="92">
        <v>3700</v>
      </c>
      <c r="T56" s="5" t="s">
        <v>202</v>
      </c>
      <c r="U56" s="227" t="s">
        <v>279</v>
      </c>
      <c r="V56" s="223" t="s">
        <v>281</v>
      </c>
      <c r="W56" s="228" t="s">
        <v>285</v>
      </c>
      <c r="X56" s="29" t="s">
        <v>286</v>
      </c>
      <c r="Y56" s="224" t="s">
        <v>42</v>
      </c>
      <c r="Z56" s="225" t="s">
        <v>49</v>
      </c>
      <c r="AA56" s="27">
        <v>44422</v>
      </c>
      <c r="AB56" s="10" t="s">
        <v>287</v>
      </c>
      <c r="AC56" s="227" t="s">
        <v>288</v>
      </c>
      <c r="AD56" s="161" t="s">
        <v>703</v>
      </c>
      <c r="AE56" s="161" t="s">
        <v>703</v>
      </c>
      <c r="AF56" s="161" t="s">
        <v>703</v>
      </c>
      <c r="AG56" s="161" t="s">
        <v>703</v>
      </c>
      <c r="AH56" s="161" t="s">
        <v>703</v>
      </c>
      <c r="AI56" s="161" t="s">
        <v>703</v>
      </c>
      <c r="AJ56" s="161" t="s">
        <v>703</v>
      </c>
      <c r="AK56" s="161" t="s">
        <v>703</v>
      </c>
      <c r="AL56" s="161" t="s">
        <v>703</v>
      </c>
      <c r="AM56" s="161" t="s">
        <v>703</v>
      </c>
    </row>
    <row r="57" spans="1:89" ht="60" x14ac:dyDescent="0.15">
      <c r="A57" s="68">
        <v>1055</v>
      </c>
      <c r="B57" s="3" t="s">
        <v>59</v>
      </c>
      <c r="C57" s="3" t="s">
        <v>32</v>
      </c>
      <c r="D57" s="142" t="s">
        <v>279</v>
      </c>
      <c r="E57" s="3" t="s">
        <v>34</v>
      </c>
      <c r="F57" s="5" t="s">
        <v>289</v>
      </c>
      <c r="G57" s="5" t="s">
        <v>195</v>
      </c>
      <c r="H57" s="5" t="s">
        <v>156</v>
      </c>
      <c r="I57" s="5" t="s">
        <v>281</v>
      </c>
      <c r="J57" s="5" t="s">
        <v>282</v>
      </c>
      <c r="K57" s="5" t="s">
        <v>290</v>
      </c>
      <c r="L57" s="14" t="s">
        <v>291</v>
      </c>
      <c r="M57" s="14" t="s">
        <v>42</v>
      </c>
      <c r="N57" s="14" t="s">
        <v>117</v>
      </c>
      <c r="O57" s="3" t="s">
        <v>117</v>
      </c>
      <c r="P57" s="8">
        <v>32.8404283525322</v>
      </c>
      <c r="Q57" s="8">
        <v>-86.632351082348194</v>
      </c>
      <c r="R57" s="33">
        <v>15</v>
      </c>
      <c r="S57" s="92">
        <v>3700</v>
      </c>
      <c r="T57" s="5" t="s">
        <v>202</v>
      </c>
      <c r="U57" s="5" t="s">
        <v>279</v>
      </c>
      <c r="V57" s="5" t="s">
        <v>281</v>
      </c>
      <c r="W57" s="6" t="s">
        <v>285</v>
      </c>
      <c r="X57" s="14" t="s">
        <v>286</v>
      </c>
      <c r="Y57" s="14" t="s">
        <v>42</v>
      </c>
      <c r="Z57" s="14" t="s">
        <v>49</v>
      </c>
      <c r="AA57" s="27">
        <v>44422</v>
      </c>
      <c r="AB57" s="5" t="s">
        <v>292</v>
      </c>
      <c r="AC57" s="5" t="s">
        <v>293</v>
      </c>
    </row>
    <row r="58" spans="1:89" x14ac:dyDescent="0.15">
      <c r="A58" s="68"/>
      <c r="B58" s="3"/>
      <c r="C58" s="3"/>
      <c r="G58" s="3"/>
      <c r="H58" s="3"/>
    </row>
    <row r="59" spans="1:89" ht="12" x14ac:dyDescent="0.15">
      <c r="A59" s="68" t="str">
        <f t="shared" ref="A59:A70" si="0">IF(D59&lt;&gt;"",A58+1,"")</f>
        <v/>
      </c>
      <c r="B59" s="3"/>
      <c r="C59" s="3"/>
      <c r="G59" s="3"/>
      <c r="H59" s="3"/>
    </row>
    <row r="60" spans="1:89" ht="12" x14ac:dyDescent="0.15">
      <c r="A60" s="68" t="str">
        <f t="shared" si="0"/>
        <v/>
      </c>
      <c r="B60" s="3"/>
      <c r="C60" s="3"/>
      <c r="G60" s="3"/>
      <c r="H60" s="3"/>
    </row>
    <row r="61" spans="1:89" s="22" customFormat="1" ht="12" x14ac:dyDescent="0.15">
      <c r="A61" s="68" t="str">
        <f t="shared" si="0"/>
        <v/>
      </c>
      <c r="B61" s="3"/>
      <c r="C61" s="3"/>
      <c r="E61" s="3"/>
      <c r="F61" s="5"/>
      <c r="G61" s="3"/>
      <c r="H61" s="3"/>
      <c r="L61" s="14"/>
      <c r="M61" s="14"/>
      <c r="N61" s="14"/>
      <c r="O61" s="24"/>
      <c r="P61" s="95"/>
      <c r="Q61" s="95"/>
      <c r="R61" s="31"/>
      <c r="S61" s="31"/>
      <c r="T61" s="7"/>
      <c r="U61" s="7"/>
      <c r="V61" s="7"/>
      <c r="W61" s="7"/>
      <c r="X61" s="14"/>
      <c r="Y61" s="14"/>
      <c r="Z61" s="14"/>
      <c r="AA61" s="2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row>
    <row r="62" spans="1:89" s="22" customFormat="1" ht="12" x14ac:dyDescent="0.15">
      <c r="A62" s="68" t="str">
        <f t="shared" si="0"/>
        <v/>
      </c>
      <c r="B62" s="3"/>
      <c r="C62" s="3"/>
      <c r="E62" s="3"/>
      <c r="F62" s="5"/>
      <c r="G62" s="3"/>
      <c r="H62" s="3"/>
      <c r="L62" s="14"/>
      <c r="M62" s="14"/>
      <c r="N62" s="14"/>
      <c r="O62" s="24"/>
      <c r="P62" s="95"/>
      <c r="Q62" s="95"/>
      <c r="R62" s="31"/>
      <c r="S62" s="31"/>
      <c r="T62" s="7"/>
      <c r="U62" s="7"/>
      <c r="V62" s="7"/>
      <c r="W62" s="7"/>
      <c r="X62" s="14"/>
      <c r="Y62" s="14"/>
      <c r="Z62" s="14"/>
      <c r="AA62" s="2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row>
    <row r="63" spans="1:89" s="22" customFormat="1" ht="12" x14ac:dyDescent="0.15">
      <c r="A63" s="68" t="str">
        <f t="shared" si="0"/>
        <v/>
      </c>
      <c r="B63" s="3"/>
      <c r="C63" s="3"/>
      <c r="E63" s="3"/>
      <c r="F63" s="5"/>
      <c r="G63" s="3"/>
      <c r="H63" s="3"/>
      <c r="L63" s="14"/>
      <c r="M63" s="14"/>
      <c r="N63" s="14"/>
      <c r="O63" s="24"/>
      <c r="P63" s="95"/>
      <c r="Q63" s="95"/>
      <c r="R63" s="31"/>
      <c r="S63" s="31"/>
      <c r="T63" s="7"/>
      <c r="U63" s="7"/>
      <c r="V63" s="7"/>
      <c r="W63" s="7"/>
      <c r="X63" s="14"/>
      <c r="Y63" s="14"/>
      <c r="Z63" s="14"/>
      <c r="AA63" s="2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row>
    <row r="64" spans="1:89" s="22" customFormat="1" ht="12" x14ac:dyDescent="0.15">
      <c r="A64" s="68" t="str">
        <f t="shared" si="0"/>
        <v/>
      </c>
      <c r="B64" s="3"/>
      <c r="C64" s="3"/>
      <c r="E64" s="3"/>
      <c r="F64" s="5"/>
      <c r="G64" s="3"/>
      <c r="H64" s="3"/>
      <c r="L64" s="14"/>
      <c r="M64" s="14"/>
      <c r="N64" s="14"/>
      <c r="O64" s="24"/>
      <c r="P64" s="95"/>
      <c r="Q64" s="95"/>
      <c r="R64" s="31"/>
      <c r="S64" s="31"/>
      <c r="T64" s="7"/>
      <c r="U64" s="7"/>
      <c r="V64" s="7"/>
      <c r="W64" s="7"/>
      <c r="X64" s="14"/>
      <c r="Y64" s="14"/>
      <c r="Z64" s="14"/>
      <c r="AA64" s="2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row>
    <row r="65" spans="1:89" s="22" customFormat="1" ht="12" x14ac:dyDescent="0.15">
      <c r="A65" s="68" t="str">
        <f t="shared" si="0"/>
        <v/>
      </c>
      <c r="B65" s="3"/>
      <c r="C65" s="3"/>
      <c r="E65" s="3"/>
      <c r="F65" s="5"/>
      <c r="G65" s="3"/>
      <c r="H65" s="3"/>
      <c r="L65" s="14"/>
      <c r="M65" s="14"/>
      <c r="N65" s="14"/>
      <c r="O65" s="24"/>
      <c r="P65" s="95"/>
      <c r="Q65" s="95"/>
      <c r="R65" s="31"/>
      <c r="S65" s="31"/>
      <c r="T65" s="7"/>
      <c r="U65" s="7"/>
      <c r="V65" s="7"/>
      <c r="W65" s="7"/>
      <c r="X65" s="14"/>
      <c r="Y65" s="14"/>
      <c r="Z65" s="14"/>
      <c r="AA65" s="2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row>
    <row r="66" spans="1:89" s="22" customFormat="1" ht="12" x14ac:dyDescent="0.15">
      <c r="A66" s="68" t="str">
        <f t="shared" si="0"/>
        <v/>
      </c>
      <c r="B66" s="3"/>
      <c r="C66" s="3"/>
      <c r="E66" s="3"/>
      <c r="F66" s="5"/>
      <c r="G66" s="3"/>
      <c r="H66" s="3"/>
      <c r="L66" s="14"/>
      <c r="M66" s="14"/>
      <c r="N66" s="14"/>
      <c r="O66" s="24"/>
      <c r="P66" s="95"/>
      <c r="Q66" s="95"/>
      <c r="R66" s="31"/>
      <c r="S66" s="31"/>
      <c r="T66" s="7"/>
      <c r="U66" s="7"/>
      <c r="V66" s="7"/>
      <c r="W66" s="7"/>
      <c r="X66" s="14"/>
      <c r="Y66" s="14"/>
      <c r="Z66" s="14"/>
      <c r="AA66" s="2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row>
    <row r="67" spans="1:89" ht="12" x14ac:dyDescent="0.15">
      <c r="A67" s="68" t="str">
        <f t="shared" si="0"/>
        <v/>
      </c>
      <c r="B67" s="3"/>
      <c r="C67" s="3"/>
      <c r="G67" s="3"/>
      <c r="H67" s="3"/>
    </row>
    <row r="68" spans="1:89" ht="12" x14ac:dyDescent="0.15">
      <c r="A68" s="68" t="str">
        <f t="shared" si="0"/>
        <v/>
      </c>
      <c r="B68" s="3"/>
      <c r="C68" s="3"/>
      <c r="G68" s="3"/>
      <c r="H68" s="3"/>
    </row>
    <row r="69" spans="1:89" ht="12" x14ac:dyDescent="0.15">
      <c r="A69" s="68" t="str">
        <f t="shared" si="0"/>
        <v/>
      </c>
      <c r="B69" s="3"/>
      <c r="C69" s="3"/>
      <c r="G69" s="3"/>
      <c r="H69" s="3"/>
    </row>
    <row r="70" spans="1:89" ht="12" x14ac:dyDescent="0.15">
      <c r="A70" s="68" t="str">
        <f t="shared" si="0"/>
        <v/>
      </c>
      <c r="B70" s="3"/>
      <c r="C70" s="3"/>
      <c r="G70" s="3"/>
      <c r="H70" s="3"/>
    </row>
  </sheetData>
  <phoneticPr fontId="5" type="noConversion"/>
  <dataValidations disablePrompts="1" count="3">
    <dataValidation type="list" allowBlank="1" showInputMessage="1" showErrorMessage="1" sqref="F57:F70 F42" xr:uid="{2F43AFD1-2E76-4C05-A4ED-A2B25BD5D1E6}">
      <formula1>IF(H42="Cathode",Cathode_Raw_Matl,IF(H42="Anode",Anode_Raw_Matl,IF(H42="Liquid electrolyte",Liquid_Electrolyte,IF(H42="Solid electrolyte",Solid_Electrolyte,IF(H42="Current collectors",Current_Collectors,"")))))</formula1>
    </dataValidation>
    <dataValidation type="list" allowBlank="1" showInputMessage="1" showErrorMessage="1" sqref="G57:G70 G42" xr:uid="{C04747D4-0DBC-4EAE-B15C-ABBE5FD1577D}">
      <formula1>IF(#REF!="Housing",Housing_Type,IF(#REF!="Electrode materials",Electrode_Material,""))</formula1>
    </dataValidation>
    <dataValidation type="list" allowBlank="1" showInputMessage="1" showErrorMessage="1" sqref="H57:H70 H42" xr:uid="{238C5DAF-F78C-40AC-801F-D7DD66042E3E}">
      <formula1>IF(G42="Cathode",Cathode_Raw_Matl,IF(G42="Anode",Anode_Raw_Matl,IF(G42="Liquid electrolyte",Liquid_Electrolyte,IF(G42="Solid electrolyte",Solid_Electrolyte,IF(G42="Current collectors",Current_Collectors,"")))))</formula1>
    </dataValidation>
  </dataValidations>
  <hyperlinks>
    <hyperlink ref="V50" r:id="rId1" xr:uid="{2337E1FB-F46C-4398-BDB0-515CE89D48C4}"/>
    <hyperlink ref="V12" r:id="rId2" xr:uid="{895607FC-FB6A-403E-A7AE-E2844B69AB75}"/>
    <hyperlink ref="V53" r:id="rId3" xr:uid="{51186247-A689-412B-A7BC-D3739510C8D2}"/>
    <hyperlink ref="V14" r:id="rId4" xr:uid="{AF767442-5A3C-4C76-958B-91AFB72ED566}"/>
    <hyperlink ref="V54" r:id="rId5" xr:uid="{D570BDC2-F04C-4CAD-9DE1-68CF3ADEE5EF}"/>
    <hyperlink ref="V55" r:id="rId6" xr:uid="{2B8C979D-462F-4C91-A75C-F3724633C80C}"/>
    <hyperlink ref="V13" r:id="rId7" xr:uid="{386075A2-60BE-495A-8ED2-75DCEC85A544}"/>
    <hyperlink ref="I13" r:id="rId8" xr:uid="{B2FAFAB0-B33E-4725-9673-306FFDDFE132}"/>
  </hyperlinks>
  <pageMargins left="0.7" right="0.7" top="0.75" bottom="0.75" header="0.3" footer="0.3"/>
  <pageSetup orientation="portrait" r:id="rId9"/>
  <tableParts count="1">
    <tablePart r:id="rId1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23605-6900-4253-8919-DCA2D8BA01E9}">
  <sheetPr codeName="Sheet9">
    <tabColor theme="7" tint="-0.249977111117893"/>
  </sheetPr>
  <dimension ref="A1:CE95"/>
  <sheetViews>
    <sheetView tabSelected="1" zoomScale="90" zoomScaleNormal="90" workbookViewId="0">
      <pane xSplit="4" ySplit="1" topLeftCell="R46" activePane="bottomRight" state="frozen"/>
      <selection pane="topRight" activeCell="E1" sqref="E1"/>
      <selection pane="bottomLeft" activeCell="A2" sqref="A2"/>
      <selection pane="bottomRight" activeCell="S47" sqref="S47"/>
    </sheetView>
  </sheetViews>
  <sheetFormatPr baseColWidth="10" defaultColWidth="9.1640625" defaultRowHeight="11" x14ac:dyDescent="0.15"/>
  <cols>
    <col min="1" max="1" width="7.1640625" style="96" customWidth="1"/>
    <col min="2" max="2" width="9.33203125" style="14" customWidth="1"/>
    <col min="3" max="3" width="15" style="14" customWidth="1"/>
    <col min="4" max="4" width="13.5" style="22" customWidth="1"/>
    <col min="5" max="5" width="10.5" style="3" customWidth="1"/>
    <col min="6" max="6" width="18.1640625" style="5" customWidth="1"/>
    <col min="7" max="7" width="11.33203125" style="22" customWidth="1"/>
    <col min="8" max="8" width="18.1640625" style="22" customWidth="1"/>
    <col min="9" max="9" width="20.5" style="22" customWidth="1"/>
    <col min="10" max="10" width="17.33203125" style="22" customWidth="1"/>
    <col min="11" max="11" width="10.6640625" style="22" customWidth="1"/>
    <col min="12" max="12" width="8.83203125" style="14" customWidth="1"/>
    <col min="13" max="13" width="9" style="14" customWidth="1"/>
    <col min="14" max="14" width="6.33203125" style="14" customWidth="1"/>
    <col min="15" max="15" width="9.83203125" style="24" customWidth="1"/>
    <col min="16" max="17" width="17.5" style="7" customWidth="1"/>
    <col min="18" max="18" width="9.6640625" style="20" customWidth="1"/>
    <col min="19" max="19" width="11.1640625" style="59" customWidth="1"/>
    <col min="20" max="20" width="14.33203125" style="7" customWidth="1"/>
    <col min="21" max="21" width="28" style="22" customWidth="1"/>
    <col min="22" max="22" width="26.5" style="7" customWidth="1"/>
    <col min="23" max="23" width="10.33203125" style="7" customWidth="1"/>
    <col min="24" max="24" width="16.83203125" style="14" customWidth="1"/>
    <col min="25" max="25" width="13.1640625" style="14" customWidth="1"/>
    <col min="26" max="26" width="9" style="7" customWidth="1"/>
    <col min="27" max="27" width="13.1640625" style="101" customWidth="1"/>
    <col min="28" max="28" width="53.6640625" style="22" customWidth="1"/>
    <col min="29" max="29" width="53" style="7" customWidth="1"/>
    <col min="30" max="16384" width="9.1640625" style="7"/>
  </cols>
  <sheetData>
    <row r="1" spans="1:29" s="72"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89" t="s">
        <v>15</v>
      </c>
      <c r="P1" s="72" t="s">
        <v>16</v>
      </c>
      <c r="Q1" s="72" t="s">
        <v>17</v>
      </c>
      <c r="R1" s="73" t="s">
        <v>18</v>
      </c>
      <c r="S1" s="97" t="s">
        <v>19</v>
      </c>
      <c r="T1" s="72" t="s">
        <v>29</v>
      </c>
      <c r="U1" s="72" t="s">
        <v>20</v>
      </c>
      <c r="V1" s="72" t="s">
        <v>21</v>
      </c>
      <c r="W1" s="72" t="s">
        <v>22</v>
      </c>
      <c r="X1" s="72" t="s">
        <v>23</v>
      </c>
      <c r="Y1" s="72" t="s">
        <v>24</v>
      </c>
      <c r="Z1" s="72" t="s">
        <v>25</v>
      </c>
      <c r="AA1" s="74" t="s">
        <v>26</v>
      </c>
      <c r="AB1" s="72" t="s">
        <v>27</v>
      </c>
      <c r="AC1" s="72" t="s">
        <v>28</v>
      </c>
    </row>
    <row r="2" spans="1:29" s="72" customFormat="1" ht="37" x14ac:dyDescent="0.2">
      <c r="A2" s="68">
        <v>2000</v>
      </c>
      <c r="B2" s="3" t="s">
        <v>113</v>
      </c>
      <c r="C2" s="3" t="s">
        <v>294</v>
      </c>
      <c r="D2" s="5" t="s">
        <v>4424</v>
      </c>
      <c r="E2" s="3" t="s">
        <v>34</v>
      </c>
      <c r="F2" s="5" t="s">
        <v>4425</v>
      </c>
      <c r="G2" s="5" t="s">
        <v>327</v>
      </c>
      <c r="H2" s="5" t="s">
        <v>4426</v>
      </c>
      <c r="I2" s="5" t="s">
        <v>2473</v>
      </c>
      <c r="J2" s="25" t="s">
        <v>2469</v>
      </c>
      <c r="K2" s="25" t="s">
        <v>2470</v>
      </c>
      <c r="L2" s="26" t="s">
        <v>334</v>
      </c>
      <c r="M2" s="26" t="s">
        <v>42</v>
      </c>
      <c r="N2" s="120" t="s">
        <v>2471</v>
      </c>
      <c r="O2" s="26" t="s">
        <v>2472</v>
      </c>
      <c r="P2" s="8">
        <v>42.718565880453497</v>
      </c>
      <c r="Q2" s="8">
        <v>-71.114521729456996</v>
      </c>
      <c r="R2" s="94">
        <v>150</v>
      </c>
      <c r="S2" s="92">
        <v>10000</v>
      </c>
      <c r="T2" s="6" t="s">
        <v>347</v>
      </c>
      <c r="U2" s="5" t="s">
        <v>4427</v>
      </c>
      <c r="V2" s="6" t="s">
        <v>2473</v>
      </c>
      <c r="W2" s="5" t="s">
        <v>2470</v>
      </c>
      <c r="X2" s="3" t="s">
        <v>334</v>
      </c>
      <c r="Y2" s="3" t="s">
        <v>42</v>
      </c>
      <c r="Z2" s="14" t="s">
        <v>49</v>
      </c>
      <c r="AA2" s="27">
        <v>44899</v>
      </c>
      <c r="AB2" s="165" t="s">
        <v>4430</v>
      </c>
      <c r="AC2" s="5" t="s">
        <v>4431</v>
      </c>
    </row>
    <row r="3" spans="1:29" s="25" customFormat="1" ht="36" x14ac:dyDescent="0.15">
      <c r="A3" s="68">
        <v>2001</v>
      </c>
      <c r="B3" s="3" t="s">
        <v>59</v>
      </c>
      <c r="C3" s="3" t="s">
        <v>294</v>
      </c>
      <c r="D3" s="5" t="s">
        <v>2491</v>
      </c>
      <c r="E3" s="3" t="s">
        <v>61</v>
      </c>
      <c r="F3" s="5" t="s">
        <v>2491</v>
      </c>
      <c r="G3" s="5" t="s">
        <v>296</v>
      </c>
      <c r="H3" s="5" t="s">
        <v>2492</v>
      </c>
      <c r="I3" s="5" t="s">
        <v>2493</v>
      </c>
      <c r="J3" s="5" t="s">
        <v>2494</v>
      </c>
      <c r="K3" s="5" t="s">
        <v>2495</v>
      </c>
      <c r="L3" s="14" t="s">
        <v>2270</v>
      </c>
      <c r="M3" s="14" t="s">
        <v>42</v>
      </c>
      <c r="N3" s="14">
        <v>70122</v>
      </c>
      <c r="O3" s="3" t="s">
        <v>2496</v>
      </c>
      <c r="P3" s="8">
        <v>30.031877182105699</v>
      </c>
      <c r="Q3" s="8">
        <v>-90.063603731681397</v>
      </c>
      <c r="R3" s="364">
        <v>30</v>
      </c>
      <c r="S3" s="92"/>
      <c r="T3" s="6"/>
      <c r="U3" s="318" t="s">
        <v>2491</v>
      </c>
      <c r="V3" s="6" t="s">
        <v>2493</v>
      </c>
      <c r="W3" s="5" t="s">
        <v>2495</v>
      </c>
      <c r="X3" s="3" t="s">
        <v>2270</v>
      </c>
      <c r="Y3" s="3" t="s">
        <v>42</v>
      </c>
      <c r="Z3" s="14" t="s">
        <v>49</v>
      </c>
      <c r="AA3" s="27">
        <v>44891</v>
      </c>
      <c r="AB3" s="22" t="s">
        <v>2497</v>
      </c>
      <c r="AC3" s="28" t="s">
        <v>4344</v>
      </c>
    </row>
    <row r="4" spans="1:29" s="25" customFormat="1" ht="72" x14ac:dyDescent="0.15">
      <c r="A4" s="68">
        <v>2002</v>
      </c>
      <c r="B4" s="3" t="s">
        <v>59</v>
      </c>
      <c r="C4" s="3" t="s">
        <v>294</v>
      </c>
      <c r="D4" s="5" t="s">
        <v>295</v>
      </c>
      <c r="E4" s="3" t="s">
        <v>61</v>
      </c>
      <c r="F4" s="5" t="s">
        <v>295</v>
      </c>
      <c r="G4" s="5" t="s">
        <v>296</v>
      </c>
      <c r="H4" s="5" t="s">
        <v>297</v>
      </c>
      <c r="I4" s="5" t="s">
        <v>298</v>
      </c>
      <c r="J4" s="5" t="s">
        <v>299</v>
      </c>
      <c r="K4" s="5" t="s">
        <v>300</v>
      </c>
      <c r="L4" s="14" t="s">
        <v>284</v>
      </c>
      <c r="M4" s="14" t="s">
        <v>42</v>
      </c>
      <c r="N4" s="14">
        <v>35089</v>
      </c>
      <c r="O4" s="3" t="s">
        <v>301</v>
      </c>
      <c r="P4" s="8">
        <v>32.988212384038498</v>
      </c>
      <c r="Q4" s="8">
        <v>-86.034163398371305</v>
      </c>
      <c r="R4" s="94">
        <v>100</v>
      </c>
      <c r="S4" s="92">
        <v>6818.181818181818</v>
      </c>
      <c r="T4" s="6" t="s">
        <v>304</v>
      </c>
      <c r="U4" s="5" t="s">
        <v>302</v>
      </c>
      <c r="V4" s="6" t="s">
        <v>281</v>
      </c>
      <c r="W4" s="6" t="s">
        <v>285</v>
      </c>
      <c r="X4" s="14" t="s">
        <v>286</v>
      </c>
      <c r="Y4" s="14" t="s">
        <v>42</v>
      </c>
      <c r="Z4" s="14" t="s">
        <v>49</v>
      </c>
      <c r="AA4" s="27">
        <v>44776</v>
      </c>
      <c r="AB4" s="5" t="s">
        <v>303</v>
      </c>
      <c r="AC4" s="5"/>
    </row>
    <row r="5" spans="1:29" s="25" customFormat="1" ht="36" x14ac:dyDescent="0.15">
      <c r="A5" s="68">
        <v>2003</v>
      </c>
      <c r="B5" s="3" t="s">
        <v>113</v>
      </c>
      <c r="C5" s="3" t="s">
        <v>294</v>
      </c>
      <c r="D5" s="5" t="s">
        <v>33</v>
      </c>
      <c r="E5" s="3" t="s">
        <v>34</v>
      </c>
      <c r="F5" s="5" t="s">
        <v>4856</v>
      </c>
      <c r="G5" s="22" t="s">
        <v>365</v>
      </c>
      <c r="H5" s="22" t="s">
        <v>4435</v>
      </c>
      <c r="I5" s="5" t="s">
        <v>38</v>
      </c>
      <c r="J5" s="5"/>
      <c r="K5" s="5" t="s">
        <v>4860</v>
      </c>
      <c r="L5" s="14" t="s">
        <v>1162</v>
      </c>
      <c r="M5" s="14" t="s">
        <v>42</v>
      </c>
      <c r="N5" s="14"/>
      <c r="O5" s="3"/>
      <c r="P5" s="14">
        <v>34.717244544774204</v>
      </c>
      <c r="Q5" s="8">
        <v>-81.019134092855793</v>
      </c>
      <c r="R5" s="94">
        <v>300</v>
      </c>
      <c r="S5" s="92">
        <v>50000</v>
      </c>
      <c r="T5" s="6" t="s">
        <v>4857</v>
      </c>
      <c r="U5" s="5" t="s">
        <v>33</v>
      </c>
      <c r="V5" s="6" t="s">
        <v>38</v>
      </c>
      <c r="W5" s="5" t="s">
        <v>47</v>
      </c>
      <c r="X5" s="3" t="s">
        <v>48</v>
      </c>
      <c r="Y5" s="3" t="s">
        <v>42</v>
      </c>
      <c r="Z5" s="14" t="s">
        <v>49</v>
      </c>
      <c r="AA5" s="27">
        <v>45095</v>
      </c>
      <c r="AB5" s="5" t="s">
        <v>4858</v>
      </c>
      <c r="AC5" s="5" t="s">
        <v>4859</v>
      </c>
    </row>
    <row r="6" spans="1:29" s="25" customFormat="1" ht="36" x14ac:dyDescent="0.15">
      <c r="A6" s="68">
        <v>2004</v>
      </c>
      <c r="B6" s="3" t="s">
        <v>59</v>
      </c>
      <c r="C6" s="3" t="s">
        <v>294</v>
      </c>
      <c r="D6" s="5" t="s">
        <v>2498</v>
      </c>
      <c r="E6" s="3" t="s">
        <v>34</v>
      </c>
      <c r="F6" s="5" t="s">
        <v>2498</v>
      </c>
      <c r="G6" s="5" t="s">
        <v>365</v>
      </c>
      <c r="H6" s="5" t="s">
        <v>4346</v>
      </c>
      <c r="I6" s="5" t="s">
        <v>2499</v>
      </c>
      <c r="J6" s="5" t="s">
        <v>2500</v>
      </c>
      <c r="K6" s="5" t="s">
        <v>2501</v>
      </c>
      <c r="L6" s="14" t="s">
        <v>394</v>
      </c>
      <c r="M6" s="14" t="s">
        <v>42</v>
      </c>
      <c r="N6" s="14">
        <v>91016</v>
      </c>
      <c r="O6" s="3" t="s">
        <v>2502</v>
      </c>
      <c r="P6" s="8">
        <v>34.1410736172977</v>
      </c>
      <c r="Q6" s="8">
        <v>-117.993500272208</v>
      </c>
      <c r="R6" s="364"/>
      <c r="S6" s="92"/>
      <c r="T6" s="6"/>
      <c r="U6" s="318" t="s">
        <v>2498</v>
      </c>
      <c r="V6" s="6" t="s">
        <v>2499</v>
      </c>
      <c r="W6" s="5" t="s">
        <v>2501</v>
      </c>
      <c r="X6" s="3" t="s">
        <v>394</v>
      </c>
      <c r="Y6" s="3" t="s">
        <v>42</v>
      </c>
      <c r="Z6" s="14" t="s">
        <v>49</v>
      </c>
      <c r="AA6" s="28">
        <v>44891</v>
      </c>
      <c r="AB6" s="6" t="s">
        <v>2499</v>
      </c>
      <c r="AC6" s="5" t="s">
        <v>4345</v>
      </c>
    </row>
    <row r="7" spans="1:29" s="25" customFormat="1" ht="36" x14ac:dyDescent="0.15">
      <c r="A7" s="68">
        <v>2005</v>
      </c>
      <c r="B7" s="3" t="s">
        <v>113</v>
      </c>
      <c r="C7" s="3" t="s">
        <v>294</v>
      </c>
      <c r="D7" s="5" t="s">
        <v>4009</v>
      </c>
      <c r="E7" s="3" t="s">
        <v>34</v>
      </c>
      <c r="F7" s="5" t="s">
        <v>625</v>
      </c>
      <c r="G7" s="5" t="s">
        <v>420</v>
      </c>
      <c r="H7" s="5" t="s">
        <v>421</v>
      </c>
      <c r="I7" s="5" t="s">
        <v>4020</v>
      </c>
      <c r="J7" s="5" t="s">
        <v>626</v>
      </c>
      <c r="K7" s="5" t="s">
        <v>627</v>
      </c>
      <c r="L7" s="14" t="s">
        <v>628</v>
      </c>
      <c r="M7" s="14" t="s">
        <v>42</v>
      </c>
      <c r="N7" s="14">
        <v>46552</v>
      </c>
      <c r="O7" s="3" t="s">
        <v>629</v>
      </c>
      <c r="P7" s="8">
        <v>41.702912460838299</v>
      </c>
      <c r="Q7" s="8">
        <v>-86.449964795102503</v>
      </c>
      <c r="R7" s="20">
        <v>200</v>
      </c>
      <c r="S7" s="59"/>
      <c r="T7" s="6"/>
      <c r="U7" s="5" t="s">
        <v>4025</v>
      </c>
      <c r="V7" s="6" t="s">
        <v>4020</v>
      </c>
      <c r="W7" s="6" t="s">
        <v>3067</v>
      </c>
      <c r="X7" s="14" t="s">
        <v>321</v>
      </c>
      <c r="Y7" s="14" t="s">
        <v>42</v>
      </c>
      <c r="Z7" s="14" t="s">
        <v>49</v>
      </c>
      <c r="AA7" s="27">
        <v>44801</v>
      </c>
      <c r="AB7" s="5" t="s">
        <v>4021</v>
      </c>
      <c r="AC7" s="5" t="s">
        <v>4022</v>
      </c>
    </row>
    <row r="8" spans="1:29" s="25" customFormat="1" ht="36" x14ac:dyDescent="0.15">
      <c r="A8" s="68">
        <v>2006</v>
      </c>
      <c r="B8" s="3" t="s">
        <v>113</v>
      </c>
      <c r="C8" s="3" t="s">
        <v>294</v>
      </c>
      <c r="D8" s="5" t="s">
        <v>3505</v>
      </c>
      <c r="E8" s="3" t="s">
        <v>34</v>
      </c>
      <c r="F8" s="22" t="s">
        <v>3506</v>
      </c>
      <c r="G8" s="22" t="s">
        <v>365</v>
      </c>
      <c r="H8" s="22" t="s">
        <v>4435</v>
      </c>
      <c r="I8" s="22" t="s">
        <v>3508</v>
      </c>
      <c r="J8" s="22" t="s">
        <v>3509</v>
      </c>
      <c r="K8" s="22" t="s">
        <v>3510</v>
      </c>
      <c r="L8" s="3" t="s">
        <v>41</v>
      </c>
      <c r="M8" s="3" t="s">
        <v>42</v>
      </c>
      <c r="N8" s="212">
        <v>89408</v>
      </c>
      <c r="O8" s="208" t="s">
        <v>3511</v>
      </c>
      <c r="P8" s="117">
        <v>39.612953370472098</v>
      </c>
      <c r="Q8" s="117">
        <v>-119.25133227375601</v>
      </c>
      <c r="R8" s="100">
        <v>150</v>
      </c>
      <c r="S8" s="119">
        <v>5000</v>
      </c>
      <c r="T8" s="22" t="s">
        <v>4905</v>
      </c>
      <c r="U8" s="22" t="s">
        <v>3505</v>
      </c>
      <c r="V8" s="22" t="s">
        <v>3508</v>
      </c>
      <c r="W8" s="22" t="s">
        <v>3510</v>
      </c>
      <c r="X8" s="3" t="s">
        <v>41</v>
      </c>
      <c r="Y8" s="3" t="s">
        <v>42</v>
      </c>
      <c r="Z8" s="3" t="s">
        <v>49</v>
      </c>
      <c r="AA8" s="28">
        <v>45095</v>
      </c>
      <c r="AB8" s="165" t="s">
        <v>4731</v>
      </c>
      <c r="AC8" s="22" t="s">
        <v>4436</v>
      </c>
    </row>
    <row r="9" spans="1:29" s="25" customFormat="1" ht="60" x14ac:dyDescent="0.15">
      <c r="A9" s="68">
        <v>2007</v>
      </c>
      <c r="B9" s="3" t="s">
        <v>31</v>
      </c>
      <c r="C9" s="3" t="s">
        <v>294</v>
      </c>
      <c r="D9" s="5" t="s">
        <v>5089</v>
      </c>
      <c r="E9" s="3" t="s">
        <v>61</v>
      </c>
      <c r="F9" s="5" t="s">
        <v>5094</v>
      </c>
      <c r="G9" s="5" t="s">
        <v>296</v>
      </c>
      <c r="H9" s="5" t="s">
        <v>2517</v>
      </c>
      <c r="I9" s="5" t="s">
        <v>2518</v>
      </c>
      <c r="J9" s="5" t="s">
        <v>2519</v>
      </c>
      <c r="K9" s="5" t="s">
        <v>964</v>
      </c>
      <c r="L9" s="14" t="s">
        <v>394</v>
      </c>
      <c r="M9" s="14" t="s">
        <v>42</v>
      </c>
      <c r="N9" s="14">
        <v>94538</v>
      </c>
      <c r="O9" s="3" t="s">
        <v>2520</v>
      </c>
      <c r="P9" s="8">
        <v>37.468235725983099</v>
      </c>
      <c r="Q9" s="8">
        <v>-121.925672668253</v>
      </c>
      <c r="R9" s="94">
        <v>50</v>
      </c>
      <c r="S9" s="431">
        <v>5.0000000000000002E-5</v>
      </c>
      <c r="T9" s="6" t="s">
        <v>658</v>
      </c>
      <c r="U9" s="318" t="s">
        <v>2516</v>
      </c>
      <c r="V9" s="6" t="s">
        <v>2518</v>
      </c>
      <c r="W9" s="5" t="s">
        <v>964</v>
      </c>
      <c r="X9" s="3" t="s">
        <v>394</v>
      </c>
      <c r="Y9" s="28" t="s">
        <v>42</v>
      </c>
      <c r="Z9" s="27" t="s">
        <v>49</v>
      </c>
      <c r="AA9" s="27">
        <v>45096</v>
      </c>
      <c r="AB9" s="5" t="s">
        <v>5095</v>
      </c>
      <c r="AC9" s="5" t="s">
        <v>5090</v>
      </c>
    </row>
    <row r="10" spans="1:29" s="25" customFormat="1" ht="60" x14ac:dyDescent="0.15">
      <c r="A10" s="68">
        <v>2008</v>
      </c>
      <c r="B10" s="3" t="s">
        <v>31</v>
      </c>
      <c r="C10" s="3" t="s">
        <v>294</v>
      </c>
      <c r="D10" s="5" t="s">
        <v>4437</v>
      </c>
      <c r="E10" s="3" t="s">
        <v>34</v>
      </c>
      <c r="F10" s="10" t="s">
        <v>306</v>
      </c>
      <c r="G10" s="5" t="s">
        <v>296</v>
      </c>
      <c r="H10" s="5" t="s">
        <v>297</v>
      </c>
      <c r="I10" s="5" t="s">
        <v>307</v>
      </c>
      <c r="J10" s="5" t="s">
        <v>308</v>
      </c>
      <c r="K10" s="5" t="s">
        <v>309</v>
      </c>
      <c r="L10" s="14" t="s">
        <v>310</v>
      </c>
      <c r="M10" s="14" t="s">
        <v>42</v>
      </c>
      <c r="N10" s="14">
        <v>26323</v>
      </c>
      <c r="O10" s="3" t="s">
        <v>311</v>
      </c>
      <c r="P10" s="8">
        <v>39.258392897039897</v>
      </c>
      <c r="Q10" s="8">
        <v>-80.294562059406601</v>
      </c>
      <c r="R10" s="33">
        <v>140</v>
      </c>
      <c r="S10" s="92"/>
      <c r="T10" s="6"/>
      <c r="U10" s="5" t="s">
        <v>312</v>
      </c>
      <c r="V10" s="6" t="s">
        <v>313</v>
      </c>
      <c r="W10" s="6" t="s">
        <v>314</v>
      </c>
      <c r="X10" s="14" t="s">
        <v>315</v>
      </c>
      <c r="Y10" s="14" t="s">
        <v>42</v>
      </c>
      <c r="Z10" s="14" t="s">
        <v>49</v>
      </c>
      <c r="AA10" s="27">
        <v>44776</v>
      </c>
      <c r="AB10" s="5" t="s">
        <v>316</v>
      </c>
      <c r="AC10" s="5"/>
    </row>
    <row r="11" spans="1:29" s="98" customFormat="1" ht="87.75" customHeight="1" x14ac:dyDescent="0.15">
      <c r="A11" s="68">
        <v>2009</v>
      </c>
      <c r="B11" s="3" t="s">
        <v>31</v>
      </c>
      <c r="C11" s="3" t="s">
        <v>294</v>
      </c>
      <c r="D11" s="5" t="s">
        <v>305</v>
      </c>
      <c r="E11" s="3" t="s">
        <v>34</v>
      </c>
      <c r="F11" s="10" t="s">
        <v>317</v>
      </c>
      <c r="G11" s="5" t="s">
        <v>296</v>
      </c>
      <c r="H11" s="5" t="s">
        <v>318</v>
      </c>
      <c r="I11" s="5" t="s">
        <v>313</v>
      </c>
      <c r="J11" s="5" t="s">
        <v>319</v>
      </c>
      <c r="K11" s="5" t="s">
        <v>320</v>
      </c>
      <c r="L11" s="14" t="s">
        <v>321</v>
      </c>
      <c r="M11" s="14" t="s">
        <v>42</v>
      </c>
      <c r="N11" s="14">
        <v>14132</v>
      </c>
      <c r="O11" s="3" t="s">
        <v>322</v>
      </c>
      <c r="P11" s="8">
        <v>43.130799372246202</v>
      </c>
      <c r="Q11" s="8">
        <v>-78.940293600000004</v>
      </c>
      <c r="R11" s="20">
        <v>30</v>
      </c>
      <c r="S11" s="59">
        <v>5000</v>
      </c>
      <c r="T11" s="6" t="s">
        <v>304</v>
      </c>
      <c r="U11" s="5" t="s">
        <v>312</v>
      </c>
      <c r="V11" s="5" t="s">
        <v>313</v>
      </c>
      <c r="W11" s="6" t="s">
        <v>314</v>
      </c>
      <c r="X11" s="14" t="s">
        <v>315</v>
      </c>
      <c r="Y11" s="14" t="s">
        <v>42</v>
      </c>
      <c r="Z11" s="14" t="s">
        <v>49</v>
      </c>
      <c r="AA11" s="27">
        <v>44776</v>
      </c>
      <c r="AB11" s="5" t="s">
        <v>323</v>
      </c>
      <c r="AC11" s="5" t="s">
        <v>324</v>
      </c>
    </row>
    <row r="12" spans="1:29" s="98" customFormat="1" ht="87.75" customHeight="1" x14ac:dyDescent="0.15">
      <c r="A12" s="68">
        <v>2010</v>
      </c>
      <c r="B12" s="3" t="s">
        <v>113</v>
      </c>
      <c r="C12" s="3" t="s">
        <v>294</v>
      </c>
      <c r="D12" s="5" t="s">
        <v>305</v>
      </c>
      <c r="E12" s="3" t="s">
        <v>34</v>
      </c>
      <c r="F12" s="10" t="s">
        <v>4636</v>
      </c>
      <c r="G12" s="5" t="s">
        <v>296</v>
      </c>
      <c r="H12" s="5" t="s">
        <v>318</v>
      </c>
      <c r="I12" s="5" t="s">
        <v>313</v>
      </c>
      <c r="J12" s="5"/>
      <c r="K12" s="5" t="s">
        <v>4638</v>
      </c>
      <c r="L12" s="14" t="s">
        <v>918</v>
      </c>
      <c r="M12" s="14" t="s">
        <v>42</v>
      </c>
      <c r="N12" s="14"/>
      <c r="O12" s="3"/>
      <c r="P12" s="8"/>
      <c r="Q12" s="8"/>
      <c r="R12" s="20">
        <v>400</v>
      </c>
      <c r="S12" s="59">
        <v>40000</v>
      </c>
      <c r="T12" s="6" t="s">
        <v>304</v>
      </c>
      <c r="U12" s="5" t="s">
        <v>312</v>
      </c>
      <c r="V12" s="5" t="s">
        <v>313</v>
      </c>
      <c r="W12" s="6" t="s">
        <v>314</v>
      </c>
      <c r="X12" s="14" t="s">
        <v>315</v>
      </c>
      <c r="Y12" s="14" t="s">
        <v>42</v>
      </c>
      <c r="Z12" s="14" t="s">
        <v>49</v>
      </c>
      <c r="AA12" s="27">
        <v>45089</v>
      </c>
      <c r="AB12" s="165" t="s">
        <v>4637</v>
      </c>
      <c r="AC12" s="5" t="s">
        <v>4639</v>
      </c>
    </row>
    <row r="13" spans="1:29" s="98" customFormat="1" ht="72.75" customHeight="1" x14ac:dyDescent="0.15">
      <c r="A13" s="68">
        <v>2011</v>
      </c>
      <c r="B13" s="5" t="s">
        <v>59</v>
      </c>
      <c r="C13" s="3" t="s">
        <v>294</v>
      </c>
      <c r="D13" s="5" t="s">
        <v>4247</v>
      </c>
      <c r="E13" s="3" t="s">
        <v>34</v>
      </c>
      <c r="F13" s="370" t="s">
        <v>4247</v>
      </c>
      <c r="G13" s="5" t="s">
        <v>296</v>
      </c>
      <c r="H13" s="5" t="s">
        <v>4251</v>
      </c>
      <c r="I13" s="165" t="s">
        <v>4248</v>
      </c>
      <c r="J13" s="5" t="s">
        <v>4249</v>
      </c>
      <c r="K13" s="5" t="s">
        <v>4250</v>
      </c>
      <c r="L13" s="14" t="s">
        <v>394</v>
      </c>
      <c r="M13" s="14" t="s">
        <v>42</v>
      </c>
      <c r="N13" s="14">
        <v>95054</v>
      </c>
      <c r="O13" s="3"/>
      <c r="P13" s="8">
        <v>37.377829296077401</v>
      </c>
      <c r="Q13" s="8">
        <v>-121.978813989176</v>
      </c>
      <c r="R13" s="94"/>
      <c r="S13" s="92"/>
      <c r="T13" s="6"/>
      <c r="U13" s="5" t="s">
        <v>4247</v>
      </c>
      <c r="V13" s="165" t="s">
        <v>4248</v>
      </c>
      <c r="W13" s="5" t="s">
        <v>4250</v>
      </c>
      <c r="X13" s="3" t="s">
        <v>394</v>
      </c>
      <c r="Y13" s="3" t="s">
        <v>42</v>
      </c>
      <c r="Z13" s="14" t="s">
        <v>49</v>
      </c>
      <c r="AA13" s="27">
        <v>44865</v>
      </c>
      <c r="AB13" s="5" t="s">
        <v>1364</v>
      </c>
      <c r="AC13" s="5"/>
    </row>
    <row r="14" spans="1:29" s="98" customFormat="1" ht="72.75" customHeight="1" x14ac:dyDescent="0.15">
      <c r="A14" s="68">
        <v>2012</v>
      </c>
      <c r="B14" s="5" t="s">
        <v>113</v>
      </c>
      <c r="C14" s="3" t="s">
        <v>294</v>
      </c>
      <c r="D14" s="5" t="s">
        <v>4247</v>
      </c>
      <c r="E14" s="3" t="s">
        <v>34</v>
      </c>
      <c r="F14" s="370" t="s">
        <v>4438</v>
      </c>
      <c r="G14" s="5" t="s">
        <v>420</v>
      </c>
      <c r="H14" s="5" t="s">
        <v>4439</v>
      </c>
      <c r="I14" s="165" t="s">
        <v>4248</v>
      </c>
      <c r="J14" s="5" t="s">
        <v>4249</v>
      </c>
      <c r="K14" s="5" t="s">
        <v>4250</v>
      </c>
      <c r="L14" s="14" t="s">
        <v>394</v>
      </c>
      <c r="M14" s="14" t="s">
        <v>42</v>
      </c>
      <c r="N14" s="14">
        <v>95054</v>
      </c>
      <c r="O14" s="3"/>
      <c r="P14" s="8">
        <v>37.377829296077401</v>
      </c>
      <c r="Q14" s="8">
        <v>-121.978813989176</v>
      </c>
      <c r="R14" s="94">
        <v>90</v>
      </c>
      <c r="S14" s="92">
        <v>5</v>
      </c>
      <c r="T14" s="6" t="s">
        <v>658</v>
      </c>
      <c r="U14" s="5" t="s">
        <v>4247</v>
      </c>
      <c r="V14" s="165" t="s">
        <v>4248</v>
      </c>
      <c r="W14" s="5" t="s">
        <v>4250</v>
      </c>
      <c r="X14" s="3" t="s">
        <v>394</v>
      </c>
      <c r="Y14" s="3" t="s">
        <v>42</v>
      </c>
      <c r="Z14" s="14" t="s">
        <v>49</v>
      </c>
      <c r="AA14" s="27">
        <v>44899</v>
      </c>
      <c r="AB14" s="165" t="s">
        <v>4440</v>
      </c>
      <c r="AC14" s="5" t="s">
        <v>4441</v>
      </c>
    </row>
    <row r="15" spans="1:29" s="98" customFormat="1" ht="99.75" customHeight="1" x14ac:dyDescent="0.15">
      <c r="A15" s="68">
        <v>2013</v>
      </c>
      <c r="B15" s="68" t="s">
        <v>192</v>
      </c>
      <c r="C15" s="3" t="s">
        <v>696</v>
      </c>
      <c r="D15" s="5" t="s">
        <v>325</v>
      </c>
      <c r="E15" s="3" t="s">
        <v>34</v>
      </c>
      <c r="F15" s="22" t="s">
        <v>3533</v>
      </c>
      <c r="G15" s="22" t="s">
        <v>613</v>
      </c>
      <c r="H15" s="22" t="s">
        <v>328</v>
      </c>
      <c r="I15" s="22" t="s">
        <v>3523</v>
      </c>
      <c r="J15" s="22" t="s">
        <v>3534</v>
      </c>
      <c r="K15" s="5" t="s">
        <v>4474</v>
      </c>
      <c r="L15" s="14" t="s">
        <v>702</v>
      </c>
      <c r="M15" s="14" t="s">
        <v>42</v>
      </c>
      <c r="N15" s="408">
        <v>42266</v>
      </c>
      <c r="O15" s="208" t="s">
        <v>3535</v>
      </c>
      <c r="P15" s="219">
        <v>36.797650474171597</v>
      </c>
      <c r="Q15" s="219">
        <v>-87.421403818031095</v>
      </c>
      <c r="R15" s="94">
        <v>400</v>
      </c>
      <c r="S15" s="204">
        <v>10000</v>
      </c>
      <c r="T15" s="22" t="s">
        <v>624</v>
      </c>
      <c r="U15" s="165" t="s">
        <v>3532</v>
      </c>
      <c r="V15" s="85" t="s">
        <v>325</v>
      </c>
      <c r="W15" s="85" t="s">
        <v>333</v>
      </c>
      <c r="X15" s="85" t="s">
        <v>334</v>
      </c>
      <c r="Y15" s="26" t="s">
        <v>42</v>
      </c>
      <c r="Z15" s="26" t="s">
        <v>49</v>
      </c>
      <c r="AA15" s="276">
        <v>45090</v>
      </c>
      <c r="AB15" s="22" t="s">
        <v>4640</v>
      </c>
      <c r="AC15" s="22" t="s">
        <v>4641</v>
      </c>
    </row>
    <row r="16" spans="1:29" s="98" customFormat="1" ht="99.75" customHeight="1" x14ac:dyDescent="0.15">
      <c r="A16" s="68">
        <v>2014</v>
      </c>
      <c r="B16" s="68" t="s">
        <v>113</v>
      </c>
      <c r="C16" s="3" t="s">
        <v>696</v>
      </c>
      <c r="D16" s="5" t="s">
        <v>325</v>
      </c>
      <c r="E16" s="3" t="s">
        <v>34</v>
      </c>
      <c r="F16" s="22" t="s">
        <v>3533</v>
      </c>
      <c r="G16" s="22" t="s">
        <v>327</v>
      </c>
      <c r="H16" s="22" t="s">
        <v>328</v>
      </c>
      <c r="I16" s="22" t="s">
        <v>3523</v>
      </c>
      <c r="J16" s="22" t="s">
        <v>3534</v>
      </c>
      <c r="K16" s="5" t="s">
        <v>4474</v>
      </c>
      <c r="L16" s="14" t="s">
        <v>702</v>
      </c>
      <c r="M16" s="14" t="s">
        <v>42</v>
      </c>
      <c r="N16" s="408">
        <v>42266</v>
      </c>
      <c r="O16" s="208" t="s">
        <v>3535</v>
      </c>
      <c r="P16" s="219">
        <v>36.797650474171597</v>
      </c>
      <c r="Q16" s="219">
        <v>-87.421403818031095</v>
      </c>
      <c r="R16" s="94">
        <v>400</v>
      </c>
      <c r="S16" s="204">
        <v>10000</v>
      </c>
      <c r="T16" s="22" t="s">
        <v>347</v>
      </c>
      <c r="U16" s="165" t="s">
        <v>3532</v>
      </c>
      <c r="V16" s="85" t="s">
        <v>325</v>
      </c>
      <c r="W16" s="85" t="s">
        <v>333</v>
      </c>
      <c r="X16" s="85" t="s">
        <v>334</v>
      </c>
      <c r="Y16" s="26" t="s">
        <v>42</v>
      </c>
      <c r="Z16" s="26" t="s">
        <v>49</v>
      </c>
      <c r="AA16" s="276">
        <v>45090</v>
      </c>
      <c r="AB16" s="22" t="s">
        <v>4640</v>
      </c>
      <c r="AC16" s="22" t="s">
        <v>4641</v>
      </c>
    </row>
    <row r="17" spans="1:83" s="98" customFormat="1" ht="84" customHeight="1" x14ac:dyDescent="0.15">
      <c r="A17" s="68">
        <v>2015</v>
      </c>
      <c r="B17" s="3" t="s">
        <v>192</v>
      </c>
      <c r="C17" s="3" t="s">
        <v>294</v>
      </c>
      <c r="D17" s="22" t="s">
        <v>325</v>
      </c>
      <c r="E17" s="3" t="s">
        <v>34</v>
      </c>
      <c r="F17" s="19" t="s">
        <v>326</v>
      </c>
      <c r="G17" s="5" t="s">
        <v>327</v>
      </c>
      <c r="H17" s="5" t="s">
        <v>328</v>
      </c>
      <c r="I17" s="22" t="s">
        <v>329</v>
      </c>
      <c r="J17" s="5" t="s">
        <v>330</v>
      </c>
      <c r="K17" s="5" t="s">
        <v>331</v>
      </c>
      <c r="L17" s="3" t="s">
        <v>127</v>
      </c>
      <c r="M17" s="14" t="s">
        <v>42</v>
      </c>
      <c r="N17" s="3">
        <v>48377</v>
      </c>
      <c r="O17" s="3" t="s">
        <v>332</v>
      </c>
      <c r="P17" s="8">
        <v>42.490599294379599</v>
      </c>
      <c r="Q17" s="8">
        <v>-83.487091929250198</v>
      </c>
      <c r="R17" s="79"/>
      <c r="S17" s="76">
        <v>7000</v>
      </c>
      <c r="T17" s="22"/>
      <c r="U17" s="5" t="s">
        <v>325</v>
      </c>
      <c r="V17" s="5" t="s">
        <v>329</v>
      </c>
      <c r="W17" s="22" t="s">
        <v>333</v>
      </c>
      <c r="X17" s="3" t="s">
        <v>334</v>
      </c>
      <c r="Y17" s="3" t="s">
        <v>42</v>
      </c>
      <c r="Z17" s="3" t="s">
        <v>49</v>
      </c>
      <c r="AA17" s="99">
        <v>44777</v>
      </c>
      <c r="AB17" s="30" t="s">
        <v>335</v>
      </c>
      <c r="AC17" s="22"/>
    </row>
    <row r="18" spans="1:83" s="98" customFormat="1" ht="84" customHeight="1" x14ac:dyDescent="0.2">
      <c r="A18" s="68">
        <v>2016</v>
      </c>
      <c r="B18" s="3" t="s">
        <v>113</v>
      </c>
      <c r="C18" s="3" t="s">
        <v>294</v>
      </c>
      <c r="D18" s="5" t="s">
        <v>4788</v>
      </c>
      <c r="E18" s="3" t="s">
        <v>61</v>
      </c>
      <c r="F18" s="10" t="s">
        <v>4789</v>
      </c>
      <c r="G18" s="5" t="s">
        <v>327</v>
      </c>
      <c r="H18" s="5" t="s">
        <v>4087</v>
      </c>
      <c r="I18" s="5" t="s">
        <v>4796</v>
      </c>
      <c r="J18" s="5" t="s">
        <v>4790</v>
      </c>
      <c r="K18" s="5" t="s">
        <v>509</v>
      </c>
      <c r="L18" s="14" t="s">
        <v>25</v>
      </c>
      <c r="M18" s="14" t="s">
        <v>66</v>
      </c>
      <c r="N18" s="14" t="s">
        <v>4791</v>
      </c>
      <c r="O18" s="3"/>
      <c r="P18" s="8"/>
      <c r="Q18" s="8"/>
      <c r="R18" s="94"/>
      <c r="S18" s="92">
        <v>100000</v>
      </c>
      <c r="T18" s="6" t="s">
        <v>347</v>
      </c>
      <c r="U18" s="4" t="s">
        <v>343</v>
      </c>
      <c r="V18" s="7" t="s">
        <v>338</v>
      </c>
      <c r="W18" s="6" t="s">
        <v>3304</v>
      </c>
      <c r="X18" s="14" t="s">
        <v>4792</v>
      </c>
      <c r="Y18" s="14" t="s">
        <v>543</v>
      </c>
      <c r="Z18" s="14" t="s">
        <v>49</v>
      </c>
      <c r="AA18" s="27">
        <v>45092</v>
      </c>
      <c r="AB18" s="5" t="s">
        <v>4794</v>
      </c>
      <c r="AC18" s="5" t="s">
        <v>4795</v>
      </c>
    </row>
    <row r="19" spans="1:83" s="98" customFormat="1" ht="60" x14ac:dyDescent="0.15">
      <c r="A19" s="68">
        <v>2017</v>
      </c>
      <c r="B19" s="3" t="s">
        <v>31</v>
      </c>
      <c r="C19" s="3" t="s">
        <v>294</v>
      </c>
      <c r="D19" s="5" t="s">
        <v>336</v>
      </c>
      <c r="E19" s="3" t="s">
        <v>61</v>
      </c>
      <c r="F19" s="10" t="s">
        <v>337</v>
      </c>
      <c r="G19" s="5" t="s">
        <v>327</v>
      </c>
      <c r="H19" s="5" t="s">
        <v>328</v>
      </c>
      <c r="I19" s="7" t="s">
        <v>338</v>
      </c>
      <c r="J19" s="5" t="s">
        <v>339</v>
      </c>
      <c r="K19" s="5" t="s">
        <v>340</v>
      </c>
      <c r="L19" s="14" t="s">
        <v>341</v>
      </c>
      <c r="M19" s="14" t="s">
        <v>42</v>
      </c>
      <c r="N19" s="14">
        <v>44035</v>
      </c>
      <c r="O19" s="3" t="s">
        <v>342</v>
      </c>
      <c r="P19" s="8">
        <v>41.371625960150602</v>
      </c>
      <c r="Q19" s="8">
        <v>-82.1023341390719</v>
      </c>
      <c r="R19" s="20">
        <v>146</v>
      </c>
      <c r="S19" s="59">
        <v>3000</v>
      </c>
      <c r="T19" s="6" t="s">
        <v>347</v>
      </c>
      <c r="U19" s="4" t="s">
        <v>343</v>
      </c>
      <c r="V19" s="7" t="s">
        <v>338</v>
      </c>
      <c r="W19" s="6" t="s">
        <v>3304</v>
      </c>
      <c r="X19" s="14" t="s">
        <v>4792</v>
      </c>
      <c r="Y19" s="14" t="s">
        <v>543</v>
      </c>
      <c r="Z19" s="14" t="s">
        <v>49</v>
      </c>
      <c r="AA19" s="27">
        <v>45092</v>
      </c>
      <c r="AB19" s="5" t="s">
        <v>346</v>
      </c>
      <c r="AC19" s="6"/>
    </row>
    <row r="20" spans="1:83" s="98" customFormat="1" ht="36" x14ac:dyDescent="0.15">
      <c r="A20" s="68">
        <v>2018</v>
      </c>
      <c r="B20" s="3" t="s">
        <v>31</v>
      </c>
      <c r="C20" s="3" t="s">
        <v>294</v>
      </c>
      <c r="D20" s="5" t="s">
        <v>336</v>
      </c>
      <c r="E20" s="3" t="s">
        <v>61</v>
      </c>
      <c r="F20" s="5" t="s">
        <v>348</v>
      </c>
      <c r="G20" s="5" t="s">
        <v>327</v>
      </c>
      <c r="H20" s="5" t="s">
        <v>349</v>
      </c>
      <c r="I20" s="4" t="s">
        <v>350</v>
      </c>
      <c r="J20" s="5" t="s">
        <v>351</v>
      </c>
      <c r="K20" s="5" t="s">
        <v>352</v>
      </c>
      <c r="L20" s="14" t="s">
        <v>127</v>
      </c>
      <c r="M20" s="14" t="s">
        <v>42</v>
      </c>
      <c r="N20" s="14">
        <v>49037</v>
      </c>
      <c r="O20" s="3" t="s">
        <v>353</v>
      </c>
      <c r="P20" s="8">
        <v>42.970727752171499</v>
      </c>
      <c r="Q20" s="8">
        <v>-85.466856071426903</v>
      </c>
      <c r="R20" s="20">
        <v>18</v>
      </c>
      <c r="S20" s="59">
        <v>1334</v>
      </c>
      <c r="T20" s="6" t="s">
        <v>347</v>
      </c>
      <c r="U20" s="4" t="s">
        <v>354</v>
      </c>
      <c r="V20" s="4" t="s">
        <v>4793</v>
      </c>
      <c r="W20" s="6" t="s">
        <v>355</v>
      </c>
      <c r="X20" s="14" t="s">
        <v>355</v>
      </c>
      <c r="Y20" s="14" t="s">
        <v>356</v>
      </c>
      <c r="Z20" s="14" t="s">
        <v>49</v>
      </c>
      <c r="AA20" s="27">
        <v>44776</v>
      </c>
      <c r="AB20" s="5" t="s">
        <v>357</v>
      </c>
      <c r="AC20" s="6"/>
    </row>
    <row r="21" spans="1:83" s="98" customFormat="1" ht="36" x14ac:dyDescent="0.15">
      <c r="A21" s="68">
        <v>2019</v>
      </c>
      <c r="B21" s="3" t="s">
        <v>31</v>
      </c>
      <c r="C21" s="3" t="s">
        <v>294</v>
      </c>
      <c r="D21" s="5" t="s">
        <v>336</v>
      </c>
      <c r="E21" s="3" t="s">
        <v>34</v>
      </c>
      <c r="F21" s="5" t="s">
        <v>358</v>
      </c>
      <c r="G21" s="5" t="s">
        <v>327</v>
      </c>
      <c r="H21" s="5" t="s">
        <v>328</v>
      </c>
      <c r="I21" s="4" t="s">
        <v>350</v>
      </c>
      <c r="J21" s="5" t="s">
        <v>351</v>
      </c>
      <c r="K21" s="5" t="s">
        <v>352</v>
      </c>
      <c r="L21" s="14" t="s">
        <v>127</v>
      </c>
      <c r="M21" s="14" t="s">
        <v>42</v>
      </c>
      <c r="N21" s="14">
        <v>49037</v>
      </c>
      <c r="O21" s="3" t="s">
        <v>353</v>
      </c>
      <c r="P21" s="8">
        <v>42.970727752171499</v>
      </c>
      <c r="Q21" s="8">
        <v>-85.466856071426903</v>
      </c>
      <c r="R21" s="20">
        <v>18</v>
      </c>
      <c r="S21" s="59">
        <v>1334</v>
      </c>
      <c r="T21" s="6" t="s">
        <v>347</v>
      </c>
      <c r="U21" s="4" t="s">
        <v>354</v>
      </c>
      <c r="V21" s="4" t="s">
        <v>4793</v>
      </c>
      <c r="W21" s="6" t="s">
        <v>355</v>
      </c>
      <c r="X21" s="14" t="s">
        <v>355</v>
      </c>
      <c r="Y21" s="14" t="s">
        <v>356</v>
      </c>
      <c r="Z21" s="14" t="s">
        <v>49</v>
      </c>
      <c r="AA21" s="27">
        <v>44776</v>
      </c>
      <c r="AB21" s="5" t="s">
        <v>357</v>
      </c>
      <c r="AC21" s="6"/>
    </row>
    <row r="22" spans="1:83" s="98" customFormat="1" ht="88.5" customHeight="1" x14ac:dyDescent="0.15">
      <c r="A22" s="68">
        <v>2020</v>
      </c>
      <c r="B22" s="3" t="s">
        <v>31</v>
      </c>
      <c r="C22" s="3" t="s">
        <v>294</v>
      </c>
      <c r="D22" s="5" t="s">
        <v>336</v>
      </c>
      <c r="E22" s="3" t="s">
        <v>61</v>
      </c>
      <c r="F22" s="5" t="s">
        <v>359</v>
      </c>
      <c r="G22" s="5" t="s">
        <v>327</v>
      </c>
      <c r="H22" s="5" t="s">
        <v>360</v>
      </c>
      <c r="I22" s="4" t="s">
        <v>350</v>
      </c>
      <c r="J22" s="5" t="s">
        <v>351</v>
      </c>
      <c r="K22" s="5" t="s">
        <v>352</v>
      </c>
      <c r="L22" s="14" t="s">
        <v>127</v>
      </c>
      <c r="M22" s="14" t="s">
        <v>42</v>
      </c>
      <c r="N22" s="14">
        <v>49037</v>
      </c>
      <c r="O22" s="3" t="s">
        <v>353</v>
      </c>
      <c r="P22" s="8">
        <v>42.970727752171499</v>
      </c>
      <c r="Q22" s="8">
        <v>-85.466856071426903</v>
      </c>
      <c r="R22" s="20">
        <v>18</v>
      </c>
      <c r="S22" s="59">
        <v>1334</v>
      </c>
      <c r="T22" s="6" t="s">
        <v>347</v>
      </c>
      <c r="U22" s="4" t="s">
        <v>354</v>
      </c>
      <c r="V22" s="4" t="s">
        <v>350</v>
      </c>
      <c r="W22" s="6" t="s">
        <v>355</v>
      </c>
      <c r="X22" s="14" t="s">
        <v>355</v>
      </c>
      <c r="Y22" s="14" t="s">
        <v>356</v>
      </c>
      <c r="Z22" s="14" t="s">
        <v>49</v>
      </c>
      <c r="AA22" s="27">
        <v>44776</v>
      </c>
      <c r="AB22" s="5" t="s">
        <v>361</v>
      </c>
      <c r="AC22" s="5" t="s">
        <v>362</v>
      </c>
    </row>
    <row r="23" spans="1:83" s="98" customFormat="1" ht="101.25" customHeight="1" x14ac:dyDescent="0.15">
      <c r="A23" s="68">
        <v>2021</v>
      </c>
      <c r="B23" s="3" t="s">
        <v>113</v>
      </c>
      <c r="C23" s="3" t="s">
        <v>294</v>
      </c>
      <c r="D23" s="5" t="s">
        <v>3307</v>
      </c>
      <c r="E23" s="3" t="s">
        <v>34</v>
      </c>
      <c r="F23" s="5" t="s">
        <v>3307</v>
      </c>
      <c r="G23" s="5" t="s">
        <v>296</v>
      </c>
      <c r="H23" s="5" t="s">
        <v>318</v>
      </c>
      <c r="I23" s="5" t="s">
        <v>3308</v>
      </c>
      <c r="J23" s="5" t="s">
        <v>4244</v>
      </c>
      <c r="K23" s="5" t="s">
        <v>4245</v>
      </c>
      <c r="L23" s="14" t="s">
        <v>2270</v>
      </c>
      <c r="M23" s="14" t="s">
        <v>42</v>
      </c>
      <c r="N23" s="14">
        <v>70522</v>
      </c>
      <c r="O23" s="3" t="s">
        <v>4246</v>
      </c>
      <c r="P23" s="8">
        <v>29.682028224720899</v>
      </c>
      <c r="Q23" s="8">
        <v>-91.456384674051804</v>
      </c>
      <c r="R23" s="94">
        <v>150</v>
      </c>
      <c r="S23" s="92"/>
      <c r="T23" s="6"/>
      <c r="U23" s="5" t="s">
        <v>3307</v>
      </c>
      <c r="V23" s="6" t="s">
        <v>3308</v>
      </c>
      <c r="W23" s="5" t="s">
        <v>3310</v>
      </c>
      <c r="X23" s="3" t="s">
        <v>918</v>
      </c>
      <c r="Y23" s="3" t="s">
        <v>42</v>
      </c>
      <c r="Z23" s="14" t="s">
        <v>49</v>
      </c>
      <c r="AA23" s="27">
        <v>44865</v>
      </c>
      <c r="AB23" s="5" t="s">
        <v>1364</v>
      </c>
      <c r="AC23" s="5"/>
    </row>
    <row r="24" spans="1:83" s="98" customFormat="1" ht="66" customHeight="1" x14ac:dyDescent="0.15">
      <c r="A24" s="68">
        <v>2022</v>
      </c>
      <c r="B24" s="3" t="s">
        <v>59</v>
      </c>
      <c r="C24" s="3" t="s">
        <v>294</v>
      </c>
      <c r="D24" s="5" t="s">
        <v>3307</v>
      </c>
      <c r="E24" s="3" t="s">
        <v>34</v>
      </c>
      <c r="F24" s="5" t="s">
        <v>3307</v>
      </c>
      <c r="G24" s="5" t="s">
        <v>296</v>
      </c>
      <c r="H24" s="5" t="s">
        <v>318</v>
      </c>
      <c r="I24" s="5" t="s">
        <v>3308</v>
      </c>
      <c r="J24" s="5" t="s">
        <v>3309</v>
      </c>
      <c r="K24" s="5" t="s">
        <v>3310</v>
      </c>
      <c r="L24" s="14" t="s">
        <v>918</v>
      </c>
      <c r="M24" s="14" t="s">
        <v>42</v>
      </c>
      <c r="N24" s="14">
        <v>30062</v>
      </c>
      <c r="O24" s="3" t="s">
        <v>3311</v>
      </c>
      <c r="P24" s="8">
        <v>33.950000000000003</v>
      </c>
      <c r="Q24" s="8">
        <v>-84.54</v>
      </c>
      <c r="R24" s="94">
        <v>15</v>
      </c>
      <c r="S24" s="92"/>
      <c r="T24" s="6"/>
      <c r="U24" s="5" t="s">
        <v>3307</v>
      </c>
      <c r="V24" s="6" t="s">
        <v>3308</v>
      </c>
      <c r="W24" s="5" t="s">
        <v>3310</v>
      </c>
      <c r="X24" s="3" t="s">
        <v>918</v>
      </c>
      <c r="Y24" s="3" t="s">
        <v>42</v>
      </c>
      <c r="Z24" s="14" t="s">
        <v>49</v>
      </c>
      <c r="AA24" s="27">
        <v>44865</v>
      </c>
      <c r="AB24" s="5" t="s">
        <v>1364</v>
      </c>
      <c r="AC24" s="340"/>
    </row>
    <row r="25" spans="1:83" s="98" customFormat="1" ht="66" customHeight="1" x14ac:dyDescent="0.15">
      <c r="A25" s="68">
        <v>2023</v>
      </c>
      <c r="B25" s="3" t="s">
        <v>31</v>
      </c>
      <c r="C25" s="3" t="s">
        <v>294</v>
      </c>
      <c r="D25" s="5" t="s">
        <v>363</v>
      </c>
      <c r="E25" s="3" t="s">
        <v>61</v>
      </c>
      <c r="F25" s="5" t="s">
        <v>364</v>
      </c>
      <c r="G25" s="5" t="s">
        <v>365</v>
      </c>
      <c r="H25" s="5" t="s">
        <v>366</v>
      </c>
      <c r="I25" s="5" t="s">
        <v>367</v>
      </c>
      <c r="J25" s="5" t="s">
        <v>368</v>
      </c>
      <c r="K25" s="5" t="s">
        <v>369</v>
      </c>
      <c r="L25" s="3" t="s">
        <v>370</v>
      </c>
      <c r="M25" s="3" t="s">
        <v>371</v>
      </c>
      <c r="N25" s="3"/>
      <c r="O25" s="3" t="s">
        <v>372</v>
      </c>
      <c r="P25" s="8">
        <v>27.2</v>
      </c>
      <c r="Q25" s="8">
        <v>-112.18</v>
      </c>
      <c r="R25" s="100">
        <v>2300</v>
      </c>
      <c r="S25" s="60">
        <v>1700</v>
      </c>
      <c r="T25" s="5" t="s">
        <v>380</v>
      </c>
      <c r="U25" s="5" t="s">
        <v>373</v>
      </c>
      <c r="V25" s="22" t="s">
        <v>374</v>
      </c>
      <c r="W25" s="5" t="s">
        <v>375</v>
      </c>
      <c r="X25" s="3" t="s">
        <v>376</v>
      </c>
      <c r="Y25" s="3" t="s">
        <v>377</v>
      </c>
      <c r="Z25" s="14" t="s">
        <v>49</v>
      </c>
      <c r="AA25" s="27">
        <v>44776</v>
      </c>
      <c r="AB25" s="167" t="s">
        <v>378</v>
      </c>
      <c r="AC25" s="5" t="s">
        <v>379</v>
      </c>
    </row>
    <row r="26" spans="1:83" s="98" customFormat="1" ht="66" customHeight="1" x14ac:dyDescent="0.15">
      <c r="A26" s="68">
        <v>2024</v>
      </c>
      <c r="B26" s="3" t="s">
        <v>31</v>
      </c>
      <c r="C26" s="3" t="s">
        <v>294</v>
      </c>
      <c r="D26" s="5" t="s">
        <v>381</v>
      </c>
      <c r="E26" s="3" t="s">
        <v>34</v>
      </c>
      <c r="F26" s="5" t="s">
        <v>381</v>
      </c>
      <c r="G26" s="5" t="s">
        <v>365</v>
      </c>
      <c r="H26" s="5" t="s">
        <v>382</v>
      </c>
      <c r="I26" s="5" t="s">
        <v>383</v>
      </c>
      <c r="J26" s="5" t="s">
        <v>384</v>
      </c>
      <c r="K26" s="5" t="s">
        <v>385</v>
      </c>
      <c r="L26" s="3" t="s">
        <v>41</v>
      </c>
      <c r="M26" s="3" t="s">
        <v>42</v>
      </c>
      <c r="N26" s="3">
        <v>89015</v>
      </c>
      <c r="O26" s="3" t="s">
        <v>386</v>
      </c>
      <c r="P26" s="8">
        <v>36.035664953409601</v>
      </c>
      <c r="Q26" s="8">
        <v>-115.000748304536</v>
      </c>
      <c r="R26" s="176">
        <v>100</v>
      </c>
      <c r="S26" s="177"/>
      <c r="T26" s="5"/>
      <c r="U26" s="5" t="s">
        <v>381</v>
      </c>
      <c r="V26" s="5" t="s">
        <v>383</v>
      </c>
      <c r="W26" s="5" t="s">
        <v>385</v>
      </c>
      <c r="X26" s="3" t="s">
        <v>41</v>
      </c>
      <c r="Y26" s="3" t="s">
        <v>42</v>
      </c>
      <c r="Z26" s="14" t="s">
        <v>49</v>
      </c>
      <c r="AA26" s="27">
        <v>44776</v>
      </c>
      <c r="AB26" s="5" t="s">
        <v>387</v>
      </c>
      <c r="AC26" s="5" t="s">
        <v>388</v>
      </c>
    </row>
    <row r="27" spans="1:83" s="98" customFormat="1" ht="24" x14ac:dyDescent="0.15">
      <c r="A27" s="68">
        <v>2025</v>
      </c>
      <c r="B27" s="3" t="s">
        <v>59</v>
      </c>
      <c r="C27" s="3" t="s">
        <v>294</v>
      </c>
      <c r="D27" s="5" t="s">
        <v>2600</v>
      </c>
      <c r="E27" s="3" t="s">
        <v>34</v>
      </c>
      <c r="F27" s="5" t="s">
        <v>2600</v>
      </c>
      <c r="G27" s="5" t="s">
        <v>2475</v>
      </c>
      <c r="H27" s="5" t="s">
        <v>2601</v>
      </c>
      <c r="I27" s="5" t="s">
        <v>2602</v>
      </c>
      <c r="J27" s="5" t="s">
        <v>2603</v>
      </c>
      <c r="K27" s="5" t="s">
        <v>731</v>
      </c>
      <c r="L27" s="14" t="s">
        <v>732</v>
      </c>
      <c r="M27" s="14" t="s">
        <v>42</v>
      </c>
      <c r="N27" s="14">
        <v>53211</v>
      </c>
      <c r="O27" s="3" t="s">
        <v>2604</v>
      </c>
      <c r="P27" s="8">
        <v>43.092141975279901</v>
      </c>
      <c r="Q27" s="8">
        <v>-87.893141873623506</v>
      </c>
      <c r="R27" s="352">
        <v>2</v>
      </c>
      <c r="S27" s="92"/>
      <c r="T27" s="6"/>
      <c r="U27" s="355" t="s">
        <v>2600</v>
      </c>
      <c r="V27" s="6" t="s">
        <v>2602</v>
      </c>
      <c r="W27" s="5" t="s">
        <v>731</v>
      </c>
      <c r="X27" s="3" t="s">
        <v>732</v>
      </c>
      <c r="Y27" s="3" t="s">
        <v>42</v>
      </c>
      <c r="Z27" s="14" t="s">
        <v>49</v>
      </c>
      <c r="AA27" s="28">
        <v>44888</v>
      </c>
      <c r="AB27" s="3" t="s">
        <v>2605</v>
      </c>
      <c r="AC27" s="5" t="s">
        <v>4279</v>
      </c>
    </row>
    <row r="28" spans="1:83" s="98" customFormat="1" ht="65" x14ac:dyDescent="0.15">
      <c r="A28" s="68">
        <v>2026</v>
      </c>
      <c r="B28" s="3" t="s">
        <v>59</v>
      </c>
      <c r="C28" s="3" t="s">
        <v>294</v>
      </c>
      <c r="D28" s="5" t="s">
        <v>389</v>
      </c>
      <c r="E28" s="3" t="s">
        <v>34</v>
      </c>
      <c r="F28" s="5" t="s">
        <v>390</v>
      </c>
      <c r="G28" s="5" t="s">
        <v>365</v>
      </c>
      <c r="H28" s="5" t="s">
        <v>391</v>
      </c>
      <c r="I28" s="5" t="s">
        <v>392</v>
      </c>
      <c r="J28" s="5" t="s">
        <v>4239</v>
      </c>
      <c r="K28" s="5" t="s">
        <v>393</v>
      </c>
      <c r="L28" s="14" t="s">
        <v>394</v>
      </c>
      <c r="M28" s="14" t="s">
        <v>42</v>
      </c>
      <c r="N28" s="14">
        <v>92251</v>
      </c>
      <c r="O28" s="3"/>
      <c r="P28" s="8">
        <v>32.848538462017999</v>
      </c>
      <c r="Q28" s="8">
        <v>-115.57108641814899</v>
      </c>
      <c r="R28" s="15">
        <v>50</v>
      </c>
      <c r="S28" s="59">
        <v>5800</v>
      </c>
      <c r="T28" s="6" t="s">
        <v>44</v>
      </c>
      <c r="U28" s="5" t="s">
        <v>389</v>
      </c>
      <c r="V28" s="6" t="s">
        <v>392</v>
      </c>
      <c r="W28" s="6" t="s">
        <v>395</v>
      </c>
      <c r="X28" s="14" t="s">
        <v>396</v>
      </c>
      <c r="Y28" s="14" t="s">
        <v>121</v>
      </c>
      <c r="Z28" s="3" t="s">
        <v>49</v>
      </c>
      <c r="AA28" s="27">
        <v>44865</v>
      </c>
      <c r="AB28" s="340" t="s">
        <v>4240</v>
      </c>
      <c r="AC28" s="5" t="s">
        <v>4241</v>
      </c>
    </row>
    <row r="29" spans="1:83" s="98" customFormat="1" ht="65" x14ac:dyDescent="0.15">
      <c r="A29" s="68">
        <v>2027</v>
      </c>
      <c r="B29" s="3" t="s">
        <v>59</v>
      </c>
      <c r="C29" s="3" t="s">
        <v>294</v>
      </c>
      <c r="D29" s="5" t="s">
        <v>389</v>
      </c>
      <c r="E29" s="3" t="s">
        <v>34</v>
      </c>
      <c r="F29" s="5" t="s">
        <v>390</v>
      </c>
      <c r="G29" s="5" t="s">
        <v>365</v>
      </c>
      <c r="H29" s="5" t="s">
        <v>459</v>
      </c>
      <c r="I29" s="5" t="s">
        <v>392</v>
      </c>
      <c r="J29" s="5" t="s">
        <v>4239</v>
      </c>
      <c r="K29" s="5" t="s">
        <v>393</v>
      </c>
      <c r="L29" s="14" t="s">
        <v>394</v>
      </c>
      <c r="M29" s="14" t="s">
        <v>42</v>
      </c>
      <c r="N29" s="14">
        <v>92251</v>
      </c>
      <c r="O29" s="3"/>
      <c r="P29" s="8">
        <v>32.848538462017999</v>
      </c>
      <c r="Q29" s="8">
        <v>-115.57108641814899</v>
      </c>
      <c r="R29" s="15">
        <v>50</v>
      </c>
      <c r="S29" s="59">
        <v>5800</v>
      </c>
      <c r="T29" s="6" t="s">
        <v>44</v>
      </c>
      <c r="U29" s="5" t="s">
        <v>389</v>
      </c>
      <c r="V29" s="6" t="s">
        <v>392</v>
      </c>
      <c r="W29" s="6" t="s">
        <v>395</v>
      </c>
      <c r="X29" s="14" t="s">
        <v>396</v>
      </c>
      <c r="Y29" s="14" t="s">
        <v>121</v>
      </c>
      <c r="Z29" s="3" t="s">
        <v>49</v>
      </c>
      <c r="AA29" s="27">
        <v>44865</v>
      </c>
      <c r="AB29" s="340" t="s">
        <v>4240</v>
      </c>
      <c r="AC29" s="5" t="s">
        <v>4241</v>
      </c>
    </row>
    <row r="30" spans="1:83" s="25" customFormat="1" ht="72" x14ac:dyDescent="0.15">
      <c r="A30" s="68">
        <v>2028</v>
      </c>
      <c r="B30" s="3" t="s">
        <v>59</v>
      </c>
      <c r="C30" s="3" t="s">
        <v>294</v>
      </c>
      <c r="D30" s="5" t="s">
        <v>397</v>
      </c>
      <c r="E30" s="3" t="s">
        <v>61</v>
      </c>
      <c r="F30" s="5" t="s">
        <v>398</v>
      </c>
      <c r="G30" s="5" t="s">
        <v>365</v>
      </c>
      <c r="H30" s="5" t="s">
        <v>391</v>
      </c>
      <c r="I30" s="5" t="s">
        <v>399</v>
      </c>
      <c r="J30" s="5" t="s">
        <v>400</v>
      </c>
      <c r="K30" s="5" t="s">
        <v>401</v>
      </c>
      <c r="L30" s="14" t="s">
        <v>405</v>
      </c>
      <c r="M30" s="14" t="s">
        <v>66</v>
      </c>
      <c r="N30" s="14" t="s">
        <v>117</v>
      </c>
      <c r="O30" s="3" t="s">
        <v>403</v>
      </c>
      <c r="P30" s="8">
        <v>52.2894984762627</v>
      </c>
      <c r="Q30" s="8">
        <v>-113.814256268291</v>
      </c>
      <c r="R30" s="33">
        <v>42</v>
      </c>
      <c r="S30" s="92">
        <v>3300</v>
      </c>
      <c r="T30" s="6" t="s">
        <v>44</v>
      </c>
      <c r="U30" s="5" t="s">
        <v>397</v>
      </c>
      <c r="V30" s="5" t="s">
        <v>399</v>
      </c>
      <c r="W30" s="6" t="s">
        <v>404</v>
      </c>
      <c r="X30" s="14" t="s">
        <v>405</v>
      </c>
      <c r="Y30" s="14" t="s">
        <v>66</v>
      </c>
      <c r="Z30" s="14" t="s">
        <v>49</v>
      </c>
      <c r="AA30" s="27">
        <v>44421</v>
      </c>
      <c r="AB30" s="30" t="s">
        <v>406</v>
      </c>
      <c r="AC30" s="30" t="s">
        <v>407</v>
      </c>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row>
    <row r="31" spans="1:83" s="25" customFormat="1" ht="36" x14ac:dyDescent="0.15">
      <c r="A31" s="68">
        <v>2029</v>
      </c>
      <c r="B31" s="3" t="s">
        <v>113</v>
      </c>
      <c r="C31" s="3" t="s">
        <v>294</v>
      </c>
      <c r="D31" s="5" t="s">
        <v>408</v>
      </c>
      <c r="E31" s="3" t="s">
        <v>34</v>
      </c>
      <c r="F31" s="5" t="s">
        <v>409</v>
      </c>
      <c r="G31" s="5" t="s">
        <v>365</v>
      </c>
      <c r="H31" s="5" t="s">
        <v>410</v>
      </c>
      <c r="I31" s="5" t="s">
        <v>411</v>
      </c>
      <c r="J31" s="5" t="s">
        <v>412</v>
      </c>
      <c r="K31" s="5" t="s">
        <v>413</v>
      </c>
      <c r="L31" s="14" t="s">
        <v>170</v>
      </c>
      <c r="M31" s="14" t="s">
        <v>66</v>
      </c>
      <c r="N31" s="213" t="s">
        <v>414</v>
      </c>
      <c r="O31" s="208" t="s">
        <v>415</v>
      </c>
      <c r="P31" s="117">
        <v>47.403399999999998</v>
      </c>
      <c r="Q31" s="117">
        <v>-79.622249999999994</v>
      </c>
      <c r="R31" s="94"/>
      <c r="S31" s="92">
        <v>6500</v>
      </c>
      <c r="T31" s="6" t="s">
        <v>69</v>
      </c>
      <c r="U31" s="5" t="s">
        <v>416</v>
      </c>
      <c r="V31" s="6" t="s">
        <v>411</v>
      </c>
      <c r="W31" s="5" t="s">
        <v>70</v>
      </c>
      <c r="X31" s="3" t="s">
        <v>130</v>
      </c>
      <c r="Y31" s="3" t="s">
        <v>66</v>
      </c>
      <c r="Z31" s="14" t="s">
        <v>49</v>
      </c>
      <c r="AA31" s="27">
        <v>44780</v>
      </c>
      <c r="AB31" s="165" t="s">
        <v>417</v>
      </c>
      <c r="AC31" s="5" t="s">
        <v>418</v>
      </c>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row>
    <row r="32" spans="1:83" s="98" customFormat="1" ht="72" x14ac:dyDescent="0.15">
      <c r="A32" s="68">
        <v>2030</v>
      </c>
      <c r="B32" s="3" t="s">
        <v>31</v>
      </c>
      <c r="C32" s="3" t="s">
        <v>294</v>
      </c>
      <c r="D32" s="5" t="s">
        <v>419</v>
      </c>
      <c r="E32" s="3" t="s">
        <v>61</v>
      </c>
      <c r="F32" s="5" t="s">
        <v>419</v>
      </c>
      <c r="G32" s="5" t="s">
        <v>420</v>
      </c>
      <c r="H32" s="5" t="s">
        <v>421</v>
      </c>
      <c r="I32" s="5" t="s">
        <v>422</v>
      </c>
      <c r="J32" s="5" t="s">
        <v>423</v>
      </c>
      <c r="K32" s="5" t="s">
        <v>424</v>
      </c>
      <c r="L32" s="14" t="s">
        <v>394</v>
      </c>
      <c r="M32" s="14" t="s">
        <v>42</v>
      </c>
      <c r="N32" s="14">
        <v>92617</v>
      </c>
      <c r="O32" s="3" t="s">
        <v>425</v>
      </c>
      <c r="P32" s="8">
        <v>33.642735258494497</v>
      </c>
      <c r="Q32" s="8">
        <v>-117.855493916245</v>
      </c>
      <c r="R32" s="20">
        <v>73</v>
      </c>
      <c r="S32" s="59"/>
      <c r="T32" s="6"/>
      <c r="U32" s="5" t="s">
        <v>426</v>
      </c>
      <c r="V32" s="6" t="s">
        <v>422</v>
      </c>
      <c r="W32" s="6" t="s">
        <v>424</v>
      </c>
      <c r="X32" s="14" t="s">
        <v>394</v>
      </c>
      <c r="Y32" s="14" t="s">
        <v>42</v>
      </c>
      <c r="Z32" s="14" t="s">
        <v>49</v>
      </c>
      <c r="AA32" s="27">
        <v>44776</v>
      </c>
      <c r="AB32" s="30" t="s">
        <v>427</v>
      </c>
      <c r="AC32" s="6"/>
    </row>
    <row r="33" spans="1:29" s="98" customFormat="1" ht="36" x14ac:dyDescent="0.15">
      <c r="A33" s="68">
        <v>2031</v>
      </c>
      <c r="B33" s="3" t="s">
        <v>59</v>
      </c>
      <c r="C33" s="3" t="s">
        <v>294</v>
      </c>
      <c r="D33" s="5" t="s">
        <v>4739</v>
      </c>
      <c r="E33" s="3" t="s">
        <v>61</v>
      </c>
      <c r="F33" s="5" t="s">
        <v>4740</v>
      </c>
      <c r="G33" s="5" t="s">
        <v>365</v>
      </c>
      <c r="H33" s="5" t="s">
        <v>410</v>
      </c>
      <c r="I33" s="5" t="s">
        <v>4741</v>
      </c>
      <c r="J33" s="5" t="s">
        <v>4745</v>
      </c>
      <c r="K33" s="5" t="s">
        <v>4742</v>
      </c>
      <c r="L33" s="14" t="s">
        <v>850</v>
      </c>
      <c r="M33" s="14" t="s">
        <v>42</v>
      </c>
      <c r="N33" s="14">
        <v>85364</v>
      </c>
      <c r="O33" s="3"/>
      <c r="P33" s="8">
        <v>32.718752630993002</v>
      </c>
      <c r="Q33" s="8">
        <v>-114.649997720877</v>
      </c>
      <c r="R33" s="94">
        <v>60</v>
      </c>
      <c r="S33" s="92">
        <v>12250</v>
      </c>
      <c r="T33" s="6" t="s">
        <v>69</v>
      </c>
      <c r="U33" s="5" t="s">
        <v>4739</v>
      </c>
      <c r="V33" s="6" t="s">
        <v>4741</v>
      </c>
      <c r="W33" s="5" t="s">
        <v>4742</v>
      </c>
      <c r="X33" s="3" t="s">
        <v>394</v>
      </c>
      <c r="Y33" s="3" t="s">
        <v>42</v>
      </c>
      <c r="Z33" s="14" t="s">
        <v>49</v>
      </c>
      <c r="AA33" s="27">
        <v>45092</v>
      </c>
      <c r="AB33" s="5" t="s">
        <v>4744</v>
      </c>
      <c r="AC33" s="5" t="s">
        <v>4743</v>
      </c>
    </row>
    <row r="34" spans="1:29" s="98" customFormat="1" ht="48" x14ac:dyDescent="0.15">
      <c r="A34" s="68">
        <v>2032</v>
      </c>
      <c r="B34" s="3" t="s">
        <v>113</v>
      </c>
      <c r="C34" s="3" t="s">
        <v>294</v>
      </c>
      <c r="D34" s="5" t="s">
        <v>428</v>
      </c>
      <c r="E34" s="3" t="s">
        <v>34</v>
      </c>
      <c r="F34" s="5" t="s">
        <v>429</v>
      </c>
      <c r="G34" s="5" t="s">
        <v>296</v>
      </c>
      <c r="H34" s="5" t="s">
        <v>430</v>
      </c>
      <c r="I34" s="5" t="s">
        <v>431</v>
      </c>
      <c r="J34" s="5" t="s">
        <v>432</v>
      </c>
      <c r="K34" s="5" t="s">
        <v>433</v>
      </c>
      <c r="L34" s="14" t="s">
        <v>130</v>
      </c>
      <c r="M34" s="14" t="s">
        <v>66</v>
      </c>
      <c r="N34" s="14" t="s">
        <v>434</v>
      </c>
      <c r="O34" s="3" t="s">
        <v>435</v>
      </c>
      <c r="P34" s="8">
        <v>44.244277552572299</v>
      </c>
      <c r="Q34" s="8">
        <v>-76.511177431348202</v>
      </c>
      <c r="R34" s="20">
        <v>10</v>
      </c>
      <c r="S34" s="59">
        <v>44300</v>
      </c>
      <c r="T34" s="5" t="s">
        <v>439</v>
      </c>
      <c r="U34" s="5" t="s">
        <v>436</v>
      </c>
      <c r="V34" s="6" t="s">
        <v>431</v>
      </c>
      <c r="W34" s="6" t="s">
        <v>433</v>
      </c>
      <c r="X34" s="14" t="s">
        <v>130</v>
      </c>
      <c r="Y34" s="14" t="s">
        <v>66</v>
      </c>
      <c r="Z34" s="14" t="s">
        <v>49</v>
      </c>
      <c r="AA34" s="27">
        <v>44776</v>
      </c>
      <c r="AB34" s="5" t="s">
        <v>437</v>
      </c>
      <c r="AC34" s="5" t="s">
        <v>438</v>
      </c>
    </row>
    <row r="35" spans="1:29" s="98" customFormat="1" ht="72" x14ac:dyDescent="0.15">
      <c r="A35" s="68">
        <v>2033</v>
      </c>
      <c r="B35" s="3" t="s">
        <v>113</v>
      </c>
      <c r="C35" s="3" t="s">
        <v>294</v>
      </c>
      <c r="D35" s="5" t="s">
        <v>2745</v>
      </c>
      <c r="E35" s="3" t="s">
        <v>34</v>
      </c>
      <c r="F35" s="5" t="s">
        <v>4677</v>
      </c>
      <c r="G35" s="5" t="s">
        <v>365</v>
      </c>
      <c r="H35" s="5" t="s">
        <v>117</v>
      </c>
      <c r="I35" s="5" t="s">
        <v>2747</v>
      </c>
      <c r="J35" s="5" t="s">
        <v>117</v>
      </c>
      <c r="K35" s="5" t="s">
        <v>4678</v>
      </c>
      <c r="L35" s="14" t="s">
        <v>127</v>
      </c>
      <c r="M35" s="14" t="s">
        <v>42</v>
      </c>
      <c r="N35" s="14"/>
      <c r="O35" s="3"/>
      <c r="P35" s="8">
        <v>44.111176168545001</v>
      </c>
      <c r="Q35" s="8">
        <v>-85.555218029920795</v>
      </c>
      <c r="R35" s="94">
        <f>1.5/2*2350</f>
        <v>1762.5</v>
      </c>
      <c r="S35" s="92">
        <v>150000</v>
      </c>
      <c r="T35" s="6" t="s">
        <v>347</v>
      </c>
      <c r="U35" s="5" t="s">
        <v>4681</v>
      </c>
      <c r="V35" s="6" t="s">
        <v>4683</v>
      </c>
      <c r="W35" s="5" t="s">
        <v>4682</v>
      </c>
      <c r="X35" s="3" t="s">
        <v>1061</v>
      </c>
      <c r="Y35" s="3" t="s">
        <v>191</v>
      </c>
      <c r="Z35" s="14" t="s">
        <v>49</v>
      </c>
      <c r="AA35" s="27">
        <v>45090</v>
      </c>
      <c r="AB35" s="5" t="s">
        <v>4680</v>
      </c>
      <c r="AC35" s="5" t="s">
        <v>4686</v>
      </c>
    </row>
    <row r="36" spans="1:29" s="98" customFormat="1" ht="72" x14ac:dyDescent="0.15">
      <c r="A36" s="68">
        <v>2034</v>
      </c>
      <c r="B36" s="3" t="s">
        <v>113</v>
      </c>
      <c r="C36" s="3" t="s">
        <v>294</v>
      </c>
      <c r="D36" s="5" t="s">
        <v>2745</v>
      </c>
      <c r="E36" s="3" t="s">
        <v>34</v>
      </c>
      <c r="F36" s="5" t="s">
        <v>4677</v>
      </c>
      <c r="G36" s="5" t="s">
        <v>296</v>
      </c>
      <c r="H36" s="5" t="s">
        <v>117</v>
      </c>
      <c r="I36" s="5" t="s">
        <v>2747</v>
      </c>
      <c r="J36" s="5" t="s">
        <v>117</v>
      </c>
      <c r="K36" s="5" t="s">
        <v>4678</v>
      </c>
      <c r="L36" s="14" t="s">
        <v>127</v>
      </c>
      <c r="M36" s="14" t="s">
        <v>42</v>
      </c>
      <c r="N36" s="14"/>
      <c r="O36" s="3"/>
      <c r="P36" s="8">
        <v>44.111176168545001</v>
      </c>
      <c r="Q36" s="8">
        <v>-85.555218029920795</v>
      </c>
      <c r="R36" s="94">
        <f>0.5/2*2350</f>
        <v>587.5</v>
      </c>
      <c r="S36" s="92">
        <v>50000</v>
      </c>
      <c r="T36" s="6" t="s">
        <v>4679</v>
      </c>
      <c r="U36" s="5" t="s">
        <v>4681</v>
      </c>
      <c r="V36" s="6" t="s">
        <v>4683</v>
      </c>
      <c r="W36" s="5" t="s">
        <v>4682</v>
      </c>
      <c r="X36" s="3"/>
      <c r="Y36" s="3" t="s">
        <v>191</v>
      </c>
      <c r="Z36" s="14" t="s">
        <v>49</v>
      </c>
      <c r="AA36" s="27">
        <v>45090</v>
      </c>
      <c r="AB36" s="5" t="s">
        <v>4680</v>
      </c>
      <c r="AC36" s="5" t="s">
        <v>4686</v>
      </c>
    </row>
    <row r="37" spans="1:29" s="98" customFormat="1" ht="60" x14ac:dyDescent="0.15">
      <c r="A37" s="68">
        <v>2035</v>
      </c>
      <c r="B37" s="3" t="s">
        <v>192</v>
      </c>
      <c r="C37" s="5" t="s">
        <v>294</v>
      </c>
      <c r="D37" s="5" t="s">
        <v>4914</v>
      </c>
      <c r="E37" s="5" t="s">
        <v>61</v>
      </c>
      <c r="F37" s="5" t="s">
        <v>4756</v>
      </c>
      <c r="G37" s="5" t="s">
        <v>296</v>
      </c>
      <c r="H37" s="5" t="s">
        <v>4416</v>
      </c>
      <c r="I37" s="5" t="s">
        <v>4757</v>
      </c>
      <c r="J37" s="5" t="s">
        <v>117</v>
      </c>
      <c r="K37" s="5" t="s">
        <v>978</v>
      </c>
      <c r="L37" s="14" t="s">
        <v>127</v>
      </c>
      <c r="M37" s="14" t="s">
        <v>42</v>
      </c>
      <c r="N37" s="14"/>
      <c r="O37" s="3"/>
      <c r="P37" s="8">
        <v>42.522324325467302</v>
      </c>
      <c r="Q37" s="8">
        <v>-83.0404080309591</v>
      </c>
      <c r="R37" s="94">
        <v>125</v>
      </c>
      <c r="S37" s="92">
        <v>15000</v>
      </c>
      <c r="T37" s="6" t="s">
        <v>304</v>
      </c>
      <c r="U37" s="5" t="s">
        <v>4913</v>
      </c>
      <c r="V37" s="6" t="s">
        <v>4910</v>
      </c>
      <c r="W37" s="5" t="s">
        <v>4909</v>
      </c>
      <c r="X37" s="3" t="s">
        <v>4909</v>
      </c>
      <c r="Y37" s="3" t="s">
        <v>191</v>
      </c>
      <c r="Z37" s="14" t="s">
        <v>49</v>
      </c>
      <c r="AA37" s="27">
        <v>45095</v>
      </c>
      <c r="AB37" s="5" t="s">
        <v>5114</v>
      </c>
      <c r="AC37" s="5" t="s">
        <v>4911</v>
      </c>
    </row>
    <row r="38" spans="1:29" s="98" customFormat="1" ht="72" x14ac:dyDescent="0.15">
      <c r="A38" s="68">
        <v>2036</v>
      </c>
      <c r="B38" s="3" t="s">
        <v>31</v>
      </c>
      <c r="C38" s="3" t="s">
        <v>294</v>
      </c>
      <c r="D38" s="5" t="s">
        <v>440</v>
      </c>
      <c r="E38" s="3" t="s">
        <v>61</v>
      </c>
      <c r="F38" s="5" t="s">
        <v>441</v>
      </c>
      <c r="G38" s="5" t="s">
        <v>420</v>
      </c>
      <c r="H38" s="5" t="s">
        <v>421</v>
      </c>
      <c r="I38" s="5" t="s">
        <v>442</v>
      </c>
      <c r="J38" s="5" t="s">
        <v>443</v>
      </c>
      <c r="K38" s="5" t="s">
        <v>444</v>
      </c>
      <c r="L38" s="14" t="s">
        <v>445</v>
      </c>
      <c r="M38" s="14" t="s">
        <v>42</v>
      </c>
      <c r="N38" s="14">
        <v>98072</v>
      </c>
      <c r="O38" s="3" t="s">
        <v>446</v>
      </c>
      <c r="P38" s="8">
        <v>47.804716783481602</v>
      </c>
      <c r="Q38" s="8">
        <v>-122.118126471601</v>
      </c>
      <c r="R38" s="94"/>
      <c r="S38" s="92">
        <v>120</v>
      </c>
      <c r="T38" s="6" t="s">
        <v>3312</v>
      </c>
      <c r="U38" s="5" t="s">
        <v>447</v>
      </c>
      <c r="V38" s="6" t="s">
        <v>442</v>
      </c>
      <c r="W38" s="6" t="s">
        <v>444</v>
      </c>
      <c r="X38" s="14" t="s">
        <v>445</v>
      </c>
      <c r="Y38" s="14" t="s">
        <v>42</v>
      </c>
      <c r="Z38" s="6" t="s">
        <v>49</v>
      </c>
      <c r="AA38" s="13">
        <v>44435</v>
      </c>
      <c r="AB38" s="5" t="s">
        <v>448</v>
      </c>
      <c r="AC38" s="22" t="s">
        <v>449</v>
      </c>
    </row>
    <row r="39" spans="1:29" s="98" customFormat="1" ht="48" x14ac:dyDescent="0.15">
      <c r="A39" s="68">
        <v>2037</v>
      </c>
      <c r="B39" s="3" t="s">
        <v>113</v>
      </c>
      <c r="C39" s="3" t="s">
        <v>294</v>
      </c>
      <c r="D39" s="5" t="s">
        <v>440</v>
      </c>
      <c r="E39" s="3" t="s">
        <v>61</v>
      </c>
      <c r="F39" s="5" t="s">
        <v>441</v>
      </c>
      <c r="G39" s="5" t="s">
        <v>420</v>
      </c>
      <c r="H39" s="5" t="s">
        <v>4445</v>
      </c>
      <c r="I39" s="5" t="s">
        <v>442</v>
      </c>
      <c r="J39" s="5" t="s">
        <v>443</v>
      </c>
      <c r="K39" s="5" t="s">
        <v>444</v>
      </c>
      <c r="L39" s="14" t="s">
        <v>445</v>
      </c>
      <c r="M39" s="14" t="s">
        <v>42</v>
      </c>
      <c r="N39" s="14">
        <v>98072</v>
      </c>
      <c r="O39" s="3" t="s">
        <v>446</v>
      </c>
      <c r="P39" s="8">
        <v>47.804716783481602</v>
      </c>
      <c r="Q39" s="8">
        <v>-122.118126471601</v>
      </c>
      <c r="R39" s="94">
        <v>200</v>
      </c>
      <c r="S39" s="92">
        <v>4000</v>
      </c>
      <c r="T39" s="6" t="s">
        <v>3312</v>
      </c>
      <c r="U39" s="5" t="s">
        <v>447</v>
      </c>
      <c r="V39" s="6" t="s">
        <v>442</v>
      </c>
      <c r="W39" s="6" t="s">
        <v>444</v>
      </c>
      <c r="X39" s="14" t="s">
        <v>445</v>
      </c>
      <c r="Y39" s="14" t="s">
        <v>42</v>
      </c>
      <c r="Z39" s="6" t="s">
        <v>49</v>
      </c>
      <c r="AA39" s="13">
        <v>45090</v>
      </c>
      <c r="AB39" s="165" t="s">
        <v>4687</v>
      </c>
      <c r="AC39" s="22"/>
    </row>
    <row r="40" spans="1:29" s="98" customFormat="1" ht="24" x14ac:dyDescent="0.15">
      <c r="A40" s="68">
        <v>2038</v>
      </c>
      <c r="B40" s="3" t="s">
        <v>113</v>
      </c>
      <c r="C40" s="3" t="s">
        <v>294</v>
      </c>
      <c r="D40" s="5" t="s">
        <v>4400</v>
      </c>
      <c r="E40" s="3" t="s">
        <v>61</v>
      </c>
      <c r="F40" s="5" t="s">
        <v>4401</v>
      </c>
      <c r="G40" s="5" t="s">
        <v>327</v>
      </c>
      <c r="H40" s="5" t="s">
        <v>650</v>
      </c>
      <c r="I40" s="5" t="s">
        <v>4402</v>
      </c>
      <c r="J40" s="5" t="s">
        <v>4447</v>
      </c>
      <c r="K40" s="5" t="s">
        <v>753</v>
      </c>
      <c r="L40" s="14" t="s">
        <v>754</v>
      </c>
      <c r="M40" s="14" t="s">
        <v>42</v>
      </c>
      <c r="N40" s="14">
        <v>63111</v>
      </c>
      <c r="O40" s="3" t="s">
        <v>4448</v>
      </c>
      <c r="P40" s="8">
        <v>38.547310113091498</v>
      </c>
      <c r="Q40" s="8">
        <v>-90.268866638617695</v>
      </c>
      <c r="R40" s="94">
        <v>150</v>
      </c>
      <c r="S40" s="92">
        <v>30000</v>
      </c>
      <c r="T40" s="6" t="s">
        <v>4403</v>
      </c>
      <c r="U40" s="5" t="s">
        <v>4404</v>
      </c>
      <c r="V40" s="6" t="s">
        <v>4402</v>
      </c>
      <c r="W40" s="5"/>
      <c r="X40" s="3"/>
      <c r="Y40" s="3" t="s">
        <v>4405</v>
      </c>
      <c r="Z40" s="14" t="s">
        <v>49</v>
      </c>
      <c r="AA40" s="27">
        <v>44892</v>
      </c>
      <c r="AB40" s="165" t="s">
        <v>4407</v>
      </c>
      <c r="AC40" s="5" t="s">
        <v>4449</v>
      </c>
    </row>
    <row r="41" spans="1:29" s="98" customFormat="1" ht="36" x14ac:dyDescent="0.15">
      <c r="A41" s="68">
        <v>2039</v>
      </c>
      <c r="B41" s="3" t="s">
        <v>113</v>
      </c>
      <c r="C41" s="3" t="s">
        <v>294</v>
      </c>
      <c r="D41" s="5" t="s">
        <v>450</v>
      </c>
      <c r="E41" s="3" t="s">
        <v>61</v>
      </c>
      <c r="F41" s="5" t="s">
        <v>451</v>
      </c>
      <c r="G41" s="22" t="s">
        <v>365</v>
      </c>
      <c r="H41" s="5" t="s">
        <v>391</v>
      </c>
      <c r="I41" s="5" t="s">
        <v>452</v>
      </c>
      <c r="J41" s="5" t="s">
        <v>117</v>
      </c>
      <c r="K41" s="5" t="s">
        <v>453</v>
      </c>
      <c r="L41" s="14" t="s">
        <v>41</v>
      </c>
      <c r="M41" s="14" t="s">
        <v>42</v>
      </c>
      <c r="N41" s="14">
        <v>89047</v>
      </c>
      <c r="O41" s="3" t="s">
        <v>454</v>
      </c>
      <c r="P41" s="8">
        <v>37.830315255827799</v>
      </c>
      <c r="Q41" s="8">
        <v>-117.818983562173</v>
      </c>
      <c r="R41" s="33">
        <v>290</v>
      </c>
      <c r="S41" s="178">
        <v>3630</v>
      </c>
      <c r="T41" s="6" t="s">
        <v>44</v>
      </c>
      <c r="U41" s="5" t="s">
        <v>455</v>
      </c>
      <c r="V41" s="6" t="s">
        <v>452</v>
      </c>
      <c r="W41" s="6" t="s">
        <v>456</v>
      </c>
      <c r="X41" s="14" t="s">
        <v>215</v>
      </c>
      <c r="Y41" s="14" t="s">
        <v>121</v>
      </c>
      <c r="Z41" s="14" t="s">
        <v>49</v>
      </c>
      <c r="AA41" s="27">
        <v>44776</v>
      </c>
      <c r="AB41" s="5"/>
      <c r="AC41" s="5" t="s">
        <v>4446</v>
      </c>
    </row>
    <row r="42" spans="1:29" s="98" customFormat="1" ht="60" x14ac:dyDescent="0.15">
      <c r="A42" s="68">
        <v>2040</v>
      </c>
      <c r="B42" s="3" t="s">
        <v>59</v>
      </c>
      <c r="C42" s="3" t="s">
        <v>294</v>
      </c>
      <c r="D42" s="5" t="s">
        <v>457</v>
      </c>
      <c r="E42" s="3" t="s">
        <v>61</v>
      </c>
      <c r="F42" s="6" t="s">
        <v>458</v>
      </c>
      <c r="G42" s="22" t="s">
        <v>365</v>
      </c>
      <c r="H42" s="5" t="s">
        <v>459</v>
      </c>
      <c r="I42" s="5" t="s">
        <v>460</v>
      </c>
      <c r="J42" s="5" t="s">
        <v>461</v>
      </c>
      <c r="K42" s="5" t="s">
        <v>462</v>
      </c>
      <c r="L42" s="14" t="s">
        <v>463</v>
      </c>
      <c r="M42" s="14" t="s">
        <v>42</v>
      </c>
      <c r="N42" s="14">
        <v>71730</v>
      </c>
      <c r="O42" s="3" t="s">
        <v>464</v>
      </c>
      <c r="P42" s="8">
        <v>33.185832660226403</v>
      </c>
      <c r="Q42" s="8">
        <v>-92.700848931600802</v>
      </c>
      <c r="R42" s="33">
        <v>144</v>
      </c>
      <c r="S42" s="178">
        <v>1310</v>
      </c>
      <c r="T42" s="6" t="s">
        <v>44</v>
      </c>
      <c r="U42" s="5" t="s">
        <v>465</v>
      </c>
      <c r="V42" s="5" t="s">
        <v>466</v>
      </c>
      <c r="W42" s="5" t="s">
        <v>467</v>
      </c>
      <c r="X42" s="3" t="s">
        <v>468</v>
      </c>
      <c r="Y42" s="3" t="s">
        <v>469</v>
      </c>
      <c r="Z42" s="14" t="s">
        <v>49</v>
      </c>
      <c r="AA42" s="27">
        <v>44776</v>
      </c>
      <c r="AB42" s="141" t="s">
        <v>470</v>
      </c>
      <c r="AC42" s="5" t="s">
        <v>471</v>
      </c>
    </row>
    <row r="43" spans="1:29" ht="60" x14ac:dyDescent="0.15">
      <c r="A43" s="68">
        <v>2041</v>
      </c>
      <c r="B43" s="3" t="s">
        <v>59</v>
      </c>
      <c r="C43" s="3" t="s">
        <v>294</v>
      </c>
      <c r="D43" s="5" t="s">
        <v>457</v>
      </c>
      <c r="E43" s="3" t="s">
        <v>61</v>
      </c>
      <c r="F43" s="6" t="s">
        <v>472</v>
      </c>
      <c r="G43" s="22" t="s">
        <v>365</v>
      </c>
      <c r="H43" s="5" t="s">
        <v>459</v>
      </c>
      <c r="I43" s="5" t="s">
        <v>460</v>
      </c>
      <c r="J43" s="5" t="s">
        <v>473</v>
      </c>
      <c r="K43" s="5" t="s">
        <v>462</v>
      </c>
      <c r="L43" s="14" t="s">
        <v>463</v>
      </c>
      <c r="M43" s="14" t="s">
        <v>42</v>
      </c>
      <c r="N43" s="14">
        <v>71730</v>
      </c>
      <c r="O43" s="3" t="s">
        <v>464</v>
      </c>
      <c r="P43" s="8">
        <v>33.112126097714601</v>
      </c>
      <c r="Q43" s="8">
        <v>-92.667783460438599</v>
      </c>
      <c r="R43" s="33">
        <v>143</v>
      </c>
      <c r="S43" s="178">
        <v>1310</v>
      </c>
      <c r="T43" s="6" t="s">
        <v>44</v>
      </c>
      <c r="U43" s="5" t="s">
        <v>465</v>
      </c>
      <c r="V43" s="5" t="s">
        <v>466</v>
      </c>
      <c r="W43" s="5" t="s">
        <v>467</v>
      </c>
      <c r="X43" s="3" t="s">
        <v>468</v>
      </c>
      <c r="Y43" s="3" t="s">
        <v>469</v>
      </c>
      <c r="Z43" s="14" t="s">
        <v>49</v>
      </c>
      <c r="AA43" s="27">
        <v>44776</v>
      </c>
      <c r="AB43" s="5" t="s">
        <v>474</v>
      </c>
      <c r="AC43" s="5" t="s">
        <v>471</v>
      </c>
    </row>
    <row r="44" spans="1:29" ht="48" x14ac:dyDescent="0.15">
      <c r="A44" s="68">
        <v>2042</v>
      </c>
      <c r="B44" s="3" t="s">
        <v>59</v>
      </c>
      <c r="C44" s="3" t="s">
        <v>294</v>
      </c>
      <c r="D44" s="5" t="s">
        <v>457</v>
      </c>
      <c r="E44" s="3" t="s">
        <v>61</v>
      </c>
      <c r="F44" s="6" t="s">
        <v>475</v>
      </c>
      <c r="G44" s="22" t="s">
        <v>365</v>
      </c>
      <c r="H44" s="5" t="s">
        <v>459</v>
      </c>
      <c r="I44" s="5" t="s">
        <v>460</v>
      </c>
      <c r="J44" s="5" t="s">
        <v>476</v>
      </c>
      <c r="K44" s="5" t="s">
        <v>477</v>
      </c>
      <c r="L44" s="14" t="s">
        <v>463</v>
      </c>
      <c r="M44" s="14" t="s">
        <v>42</v>
      </c>
      <c r="N44" s="14">
        <v>71753</v>
      </c>
      <c r="O44" s="3" t="s">
        <v>464</v>
      </c>
      <c r="P44" s="8">
        <v>33.184588450867203</v>
      </c>
      <c r="Q44" s="8">
        <v>-92.937015283719305</v>
      </c>
      <c r="R44" s="33">
        <v>143</v>
      </c>
      <c r="S44" s="178">
        <v>1310</v>
      </c>
      <c r="T44" s="6" t="s">
        <v>44</v>
      </c>
      <c r="U44" s="5" t="s">
        <v>465</v>
      </c>
      <c r="V44" s="5" t="s">
        <v>466</v>
      </c>
      <c r="W44" s="5" t="s">
        <v>467</v>
      </c>
      <c r="X44" s="3" t="s">
        <v>468</v>
      </c>
      <c r="Y44" s="3" t="s">
        <v>469</v>
      </c>
      <c r="Z44" s="14" t="s">
        <v>49</v>
      </c>
      <c r="AA44" s="27">
        <v>44776</v>
      </c>
      <c r="AB44" s="5" t="s">
        <v>478</v>
      </c>
      <c r="AC44" s="5" t="s">
        <v>471</v>
      </c>
    </row>
    <row r="45" spans="1:29" ht="24" x14ac:dyDescent="0.15">
      <c r="A45" s="68">
        <v>2043</v>
      </c>
      <c r="B45" s="3" t="s">
        <v>113</v>
      </c>
      <c r="C45" s="3" t="s">
        <v>294</v>
      </c>
      <c r="D45" s="5" t="s">
        <v>862</v>
      </c>
      <c r="E45" s="3" t="s">
        <v>34</v>
      </c>
      <c r="F45" s="5" t="s">
        <v>4689</v>
      </c>
      <c r="G45" s="5" t="s">
        <v>327</v>
      </c>
      <c r="H45" s="5" t="s">
        <v>4690</v>
      </c>
      <c r="I45" s="5" t="s">
        <v>858</v>
      </c>
      <c r="J45" s="5" t="s">
        <v>4693</v>
      </c>
      <c r="K45" s="5" t="s">
        <v>885</v>
      </c>
      <c r="L45" s="14" t="s">
        <v>712</v>
      </c>
      <c r="M45" s="14" t="s">
        <v>42</v>
      </c>
      <c r="O45" s="3"/>
      <c r="P45" s="8">
        <v>37.0456814281372</v>
      </c>
      <c r="Q45" s="347">
        <v>-87.306930454824297</v>
      </c>
      <c r="R45" s="94">
        <v>860</v>
      </c>
      <c r="S45" s="178">
        <v>120000</v>
      </c>
      <c r="T45" s="6" t="s">
        <v>347</v>
      </c>
      <c r="U45" s="5" t="s">
        <v>862</v>
      </c>
      <c r="V45" s="6" t="s">
        <v>858</v>
      </c>
      <c r="W45" s="5" t="s">
        <v>706</v>
      </c>
      <c r="X45" s="3" t="s">
        <v>831</v>
      </c>
      <c r="Y45" s="3" t="s">
        <v>2844</v>
      </c>
      <c r="Z45" s="14" t="s">
        <v>49</v>
      </c>
      <c r="AA45" s="27">
        <v>45091</v>
      </c>
      <c r="AB45" s="5" t="s">
        <v>4691</v>
      </c>
      <c r="AC45" s="5" t="s">
        <v>4692</v>
      </c>
    </row>
    <row r="46" spans="1:29" ht="36" x14ac:dyDescent="0.15">
      <c r="A46" s="68">
        <v>2044</v>
      </c>
      <c r="B46" s="68" t="s">
        <v>59</v>
      </c>
      <c r="C46" s="3" t="s">
        <v>294</v>
      </c>
      <c r="D46" s="32" t="s">
        <v>2847</v>
      </c>
      <c r="E46" s="68" t="s">
        <v>61</v>
      </c>
      <c r="F46" s="32" t="s">
        <v>2847</v>
      </c>
      <c r="G46" s="32" t="s">
        <v>296</v>
      </c>
      <c r="H46" s="32" t="s">
        <v>4369</v>
      </c>
      <c r="I46" s="32" t="s">
        <v>2848</v>
      </c>
      <c r="J46" s="32" t="s">
        <v>2849</v>
      </c>
      <c r="K46" s="32" t="s">
        <v>2850</v>
      </c>
      <c r="L46" s="96" t="s">
        <v>712</v>
      </c>
      <c r="M46" s="96" t="s">
        <v>42</v>
      </c>
      <c r="N46" s="96">
        <v>38501</v>
      </c>
      <c r="O46" s="68" t="s">
        <v>2851</v>
      </c>
      <c r="P46" s="8">
        <v>36.200000000000003</v>
      </c>
      <c r="Q46" s="8">
        <v>-86</v>
      </c>
      <c r="R46" s="352">
        <v>2</v>
      </c>
      <c r="S46" s="92"/>
      <c r="T46" s="6"/>
      <c r="U46" s="355" t="s">
        <v>2847</v>
      </c>
      <c r="V46" s="146" t="s">
        <v>2848</v>
      </c>
      <c r="W46" s="32" t="s">
        <v>2850</v>
      </c>
      <c r="X46" s="68" t="s">
        <v>712</v>
      </c>
      <c r="Y46" s="68" t="s">
        <v>42</v>
      </c>
      <c r="Z46" s="96" t="s">
        <v>49</v>
      </c>
      <c r="AA46" s="28">
        <v>44891</v>
      </c>
      <c r="AB46" s="146" t="s">
        <v>2852</v>
      </c>
      <c r="AC46" s="5"/>
    </row>
    <row r="47" spans="1:29" ht="48" x14ac:dyDescent="0.15">
      <c r="A47" s="68">
        <v>2045</v>
      </c>
      <c r="B47" s="3" t="s">
        <v>192</v>
      </c>
      <c r="C47" s="3" t="s">
        <v>294</v>
      </c>
      <c r="D47" s="5" t="s">
        <v>479</v>
      </c>
      <c r="E47" s="3" t="s">
        <v>34</v>
      </c>
      <c r="F47" s="5" t="s">
        <v>480</v>
      </c>
      <c r="G47" s="22" t="s">
        <v>365</v>
      </c>
      <c r="H47" s="5" t="s">
        <v>459</v>
      </c>
      <c r="I47" s="5" t="s">
        <v>481</v>
      </c>
      <c r="J47" s="5" t="s">
        <v>482</v>
      </c>
      <c r="K47" s="5" t="s">
        <v>483</v>
      </c>
      <c r="L47" s="14" t="s">
        <v>41</v>
      </c>
      <c r="M47" s="14" t="s">
        <v>42</v>
      </c>
      <c r="N47" s="14" t="s">
        <v>117</v>
      </c>
      <c r="O47" s="3" t="s">
        <v>484</v>
      </c>
      <c r="P47" s="8">
        <v>41.569975461099098</v>
      </c>
      <c r="Q47" s="8">
        <v>-117.785810940654</v>
      </c>
      <c r="R47" s="33">
        <v>65</v>
      </c>
      <c r="S47" s="92">
        <v>5640</v>
      </c>
      <c r="T47" s="6" t="s">
        <v>44</v>
      </c>
      <c r="U47" s="5" t="s">
        <v>479</v>
      </c>
      <c r="V47" s="5" t="s">
        <v>485</v>
      </c>
      <c r="W47" s="6" t="s">
        <v>65</v>
      </c>
      <c r="X47" s="14" t="s">
        <v>241</v>
      </c>
      <c r="Y47" s="14" t="s">
        <v>66</v>
      </c>
      <c r="Z47" s="14" t="s">
        <v>49</v>
      </c>
      <c r="AA47" s="27">
        <v>44776</v>
      </c>
      <c r="AB47" s="5" t="s">
        <v>486</v>
      </c>
      <c r="AC47" s="5" t="s">
        <v>487</v>
      </c>
    </row>
    <row r="48" spans="1:29" ht="72" x14ac:dyDescent="0.15">
      <c r="A48" s="68">
        <v>2046</v>
      </c>
      <c r="B48" s="3" t="s">
        <v>31</v>
      </c>
      <c r="C48" s="3" t="s">
        <v>294</v>
      </c>
      <c r="D48" s="5" t="s">
        <v>488</v>
      </c>
      <c r="E48" s="3" t="s">
        <v>61</v>
      </c>
      <c r="F48" s="5" t="s">
        <v>489</v>
      </c>
      <c r="G48" s="5" t="s">
        <v>296</v>
      </c>
      <c r="H48" s="5" t="s">
        <v>490</v>
      </c>
      <c r="I48" s="5" t="s">
        <v>491</v>
      </c>
      <c r="J48" s="5" t="s">
        <v>492</v>
      </c>
      <c r="K48" s="5" t="s">
        <v>493</v>
      </c>
      <c r="L48" s="14" t="s">
        <v>48</v>
      </c>
      <c r="M48" s="14" t="s">
        <v>42</v>
      </c>
      <c r="N48" s="14">
        <v>28016</v>
      </c>
      <c r="O48" s="3" t="s">
        <v>494</v>
      </c>
      <c r="P48" s="8">
        <v>35.279777931537602</v>
      </c>
      <c r="Q48" s="8">
        <v>-81.309021189214405</v>
      </c>
      <c r="R48" s="94">
        <v>225</v>
      </c>
      <c r="S48" s="92"/>
      <c r="T48" s="6"/>
      <c r="U48" s="5" t="s">
        <v>488</v>
      </c>
      <c r="V48" s="6" t="s">
        <v>491</v>
      </c>
      <c r="W48" s="6" t="s">
        <v>495</v>
      </c>
      <c r="X48" s="14" t="s">
        <v>496</v>
      </c>
      <c r="Y48" s="14" t="s">
        <v>42</v>
      </c>
      <c r="Z48" s="14" t="s">
        <v>49</v>
      </c>
      <c r="AA48" s="27">
        <v>44776</v>
      </c>
      <c r="AB48" s="5" t="s">
        <v>497</v>
      </c>
      <c r="AC48" s="5" t="s">
        <v>498</v>
      </c>
    </row>
    <row r="49" spans="1:29" ht="72" x14ac:dyDescent="0.15">
      <c r="A49" s="68">
        <v>2047</v>
      </c>
      <c r="B49" s="3" t="s">
        <v>31</v>
      </c>
      <c r="C49" s="3" t="s">
        <v>294</v>
      </c>
      <c r="D49" s="5" t="s">
        <v>488</v>
      </c>
      <c r="E49" s="3" t="s">
        <v>61</v>
      </c>
      <c r="F49" s="5" t="s">
        <v>489</v>
      </c>
      <c r="G49" s="22" t="s">
        <v>365</v>
      </c>
      <c r="H49" s="5" t="s">
        <v>391</v>
      </c>
      <c r="I49" s="5" t="s">
        <v>491</v>
      </c>
      <c r="J49" s="5" t="s">
        <v>492</v>
      </c>
      <c r="K49" s="5" t="s">
        <v>493</v>
      </c>
      <c r="L49" s="14" t="s">
        <v>48</v>
      </c>
      <c r="M49" s="14" t="s">
        <v>42</v>
      </c>
      <c r="N49" s="14">
        <v>28016</v>
      </c>
      <c r="O49" s="3" t="s">
        <v>494</v>
      </c>
      <c r="P49" s="8">
        <v>35.279777931537602</v>
      </c>
      <c r="Q49" s="8">
        <v>-81.309021189214405</v>
      </c>
      <c r="R49" s="94">
        <v>225</v>
      </c>
      <c r="S49" s="92"/>
      <c r="T49" s="6"/>
      <c r="U49" s="5" t="s">
        <v>488</v>
      </c>
      <c r="V49" s="6" t="s">
        <v>491</v>
      </c>
      <c r="W49" s="6" t="s">
        <v>495</v>
      </c>
      <c r="X49" s="14" t="s">
        <v>496</v>
      </c>
      <c r="Y49" s="14" t="s">
        <v>42</v>
      </c>
      <c r="Z49" s="14" t="s">
        <v>49</v>
      </c>
      <c r="AA49" s="27">
        <v>44776</v>
      </c>
      <c r="AB49" s="5" t="s">
        <v>497</v>
      </c>
      <c r="AC49" s="5" t="s">
        <v>498</v>
      </c>
    </row>
    <row r="50" spans="1:29" ht="72" x14ac:dyDescent="0.15">
      <c r="A50" s="68">
        <v>2048</v>
      </c>
      <c r="B50" s="3" t="s">
        <v>499</v>
      </c>
      <c r="C50" s="3" t="s">
        <v>294</v>
      </c>
      <c r="D50" s="5" t="s">
        <v>488</v>
      </c>
      <c r="E50" s="3" t="s">
        <v>61</v>
      </c>
      <c r="F50" s="5" t="s">
        <v>489</v>
      </c>
      <c r="G50" s="22" t="s">
        <v>365</v>
      </c>
      <c r="H50" s="5" t="s">
        <v>391</v>
      </c>
      <c r="I50" s="5" t="s">
        <v>491</v>
      </c>
      <c r="J50" s="5" t="s">
        <v>492</v>
      </c>
      <c r="K50" s="5" t="s">
        <v>493</v>
      </c>
      <c r="L50" s="14" t="s">
        <v>48</v>
      </c>
      <c r="M50" s="14" t="s">
        <v>42</v>
      </c>
      <c r="N50" s="14">
        <v>28016</v>
      </c>
      <c r="O50" s="3" t="s">
        <v>494</v>
      </c>
      <c r="P50" s="8">
        <v>35.279777931537602</v>
      </c>
      <c r="Q50" s="8">
        <v>-81.309021189214405</v>
      </c>
      <c r="R50" s="94">
        <v>30</v>
      </c>
      <c r="S50" s="92">
        <v>1458.3333333333333</v>
      </c>
      <c r="T50" s="6" t="s">
        <v>44</v>
      </c>
      <c r="U50" s="5" t="s">
        <v>488</v>
      </c>
      <c r="V50" s="6" t="s">
        <v>491</v>
      </c>
      <c r="W50" s="6" t="s">
        <v>495</v>
      </c>
      <c r="X50" s="14" t="s">
        <v>496</v>
      </c>
      <c r="Y50" s="14" t="s">
        <v>42</v>
      </c>
      <c r="Z50" s="14" t="s">
        <v>49</v>
      </c>
      <c r="AA50" s="27">
        <v>44776</v>
      </c>
      <c r="AB50" s="5" t="s">
        <v>497</v>
      </c>
      <c r="AC50" s="5" t="s">
        <v>500</v>
      </c>
    </row>
    <row r="51" spans="1:29" ht="36" x14ac:dyDescent="0.15">
      <c r="A51" s="68">
        <v>2049</v>
      </c>
      <c r="B51" s="3" t="s">
        <v>113</v>
      </c>
      <c r="C51" s="3" t="s">
        <v>32</v>
      </c>
      <c r="D51" s="5" t="s">
        <v>4825</v>
      </c>
      <c r="E51" s="3" t="s">
        <v>61</v>
      </c>
      <c r="F51" s="5" t="s">
        <v>4826</v>
      </c>
      <c r="G51" s="5" t="s">
        <v>613</v>
      </c>
      <c r="H51" s="5" t="s">
        <v>4087</v>
      </c>
      <c r="I51" s="5" t="s">
        <v>4827</v>
      </c>
      <c r="J51" s="5" t="s">
        <v>4828</v>
      </c>
      <c r="K51" s="5" t="s">
        <v>4829</v>
      </c>
      <c r="L51" s="14" t="s">
        <v>754</v>
      </c>
      <c r="M51" s="14" t="s">
        <v>42</v>
      </c>
      <c r="N51" s="14">
        <v>63645</v>
      </c>
      <c r="O51" s="3"/>
      <c r="P51" s="8">
        <v>37.5650966269463</v>
      </c>
      <c r="Q51" s="8">
        <v>-90.292589459047704</v>
      </c>
      <c r="R51" s="33">
        <v>250</v>
      </c>
      <c r="S51" s="92"/>
      <c r="T51" s="5"/>
      <c r="U51" s="6" t="s">
        <v>4832</v>
      </c>
      <c r="V51" s="5" t="s">
        <v>4831</v>
      </c>
      <c r="W51" s="6" t="s">
        <v>753</v>
      </c>
      <c r="X51" s="14" t="s">
        <v>754</v>
      </c>
      <c r="Y51" s="14" t="s">
        <v>42</v>
      </c>
      <c r="Z51" s="14" t="s">
        <v>49</v>
      </c>
      <c r="AA51" s="27">
        <v>45094</v>
      </c>
      <c r="AB51" s="5" t="s">
        <v>4830</v>
      </c>
      <c r="AC51" s="5" t="s">
        <v>4834</v>
      </c>
    </row>
    <row r="52" spans="1:29" ht="24" x14ac:dyDescent="0.15">
      <c r="A52" s="68">
        <v>2050</v>
      </c>
      <c r="B52" s="3" t="s">
        <v>59</v>
      </c>
      <c r="C52" s="3" t="s">
        <v>294</v>
      </c>
      <c r="D52" s="5" t="s">
        <v>4211</v>
      </c>
      <c r="E52" s="3" t="s">
        <v>34</v>
      </c>
      <c r="F52" s="5" t="s">
        <v>4214</v>
      </c>
      <c r="G52" s="5" t="s">
        <v>327</v>
      </c>
      <c r="H52" s="5" t="s">
        <v>650</v>
      </c>
      <c r="I52" s="5" t="s">
        <v>4212</v>
      </c>
      <c r="J52" s="5" t="s">
        <v>4215</v>
      </c>
      <c r="K52" s="5" t="s">
        <v>4213</v>
      </c>
      <c r="L52" s="14" t="s">
        <v>394</v>
      </c>
      <c r="M52" s="14" t="s">
        <v>42</v>
      </c>
      <c r="N52" s="14">
        <v>94043</v>
      </c>
      <c r="O52" s="3"/>
      <c r="P52" s="8">
        <v>37.408885467002101</v>
      </c>
      <c r="Q52" s="8">
        <v>-122.079895300811</v>
      </c>
      <c r="R52" s="94">
        <v>30</v>
      </c>
      <c r="S52" s="92"/>
      <c r="T52" s="6"/>
      <c r="U52" s="318" t="s">
        <v>4214</v>
      </c>
      <c r="V52" s="6" t="s">
        <v>4212</v>
      </c>
      <c r="W52" s="5" t="s">
        <v>4213</v>
      </c>
      <c r="X52" s="3" t="s">
        <v>394</v>
      </c>
      <c r="Y52" s="3" t="s">
        <v>42</v>
      </c>
      <c r="Z52" s="14" t="s">
        <v>49</v>
      </c>
      <c r="AA52" s="27">
        <v>44891</v>
      </c>
      <c r="AB52" s="5" t="s">
        <v>4216</v>
      </c>
      <c r="AC52" s="12" t="s">
        <v>4217</v>
      </c>
    </row>
    <row r="53" spans="1:29" ht="24" x14ac:dyDescent="0.15">
      <c r="A53" s="68">
        <v>2051</v>
      </c>
      <c r="B53" s="3" t="s">
        <v>192</v>
      </c>
      <c r="C53" s="3" t="s">
        <v>294</v>
      </c>
      <c r="D53" s="5" t="s">
        <v>2881</v>
      </c>
      <c r="E53" s="3" t="s">
        <v>61</v>
      </c>
      <c r="F53" s="5" t="s">
        <v>4817</v>
      </c>
      <c r="G53" s="5" t="s">
        <v>327</v>
      </c>
      <c r="H53" s="5" t="s">
        <v>650</v>
      </c>
      <c r="I53" s="5" t="s">
        <v>2883</v>
      </c>
      <c r="J53" s="5" t="s">
        <v>4818</v>
      </c>
      <c r="K53" s="5" t="s">
        <v>4816</v>
      </c>
      <c r="L53" s="14" t="s">
        <v>25</v>
      </c>
      <c r="M53" s="14" t="s">
        <v>66</v>
      </c>
      <c r="N53" s="14" t="s">
        <v>4819</v>
      </c>
      <c r="O53" s="3" t="s">
        <v>4820</v>
      </c>
      <c r="P53" s="8">
        <v>45.374029274095101</v>
      </c>
      <c r="Q53" s="8">
        <v>-73.6736126926168</v>
      </c>
      <c r="R53" s="94"/>
      <c r="S53" s="92">
        <v>2400</v>
      </c>
      <c r="T53" s="6" t="s">
        <v>347</v>
      </c>
      <c r="U53" s="318" t="s">
        <v>2888</v>
      </c>
      <c r="V53" s="6" t="s">
        <v>2883</v>
      </c>
      <c r="W53" s="5" t="s">
        <v>2885</v>
      </c>
      <c r="X53" s="3" t="s">
        <v>241</v>
      </c>
      <c r="Y53" s="3" t="s">
        <v>66</v>
      </c>
      <c r="Z53" s="14" t="s">
        <v>49</v>
      </c>
      <c r="AA53" s="28">
        <v>45094</v>
      </c>
      <c r="AB53" s="6" t="s">
        <v>4815</v>
      </c>
      <c r="AC53" s="5" t="s">
        <v>4821</v>
      </c>
    </row>
    <row r="54" spans="1:29" ht="36" x14ac:dyDescent="0.15">
      <c r="A54" s="68">
        <v>2052</v>
      </c>
      <c r="B54" s="3" t="s">
        <v>113</v>
      </c>
      <c r="C54" s="3" t="s">
        <v>294</v>
      </c>
      <c r="D54" s="5" t="s">
        <v>2890</v>
      </c>
      <c r="E54" s="3" t="s">
        <v>61</v>
      </c>
      <c r="F54" s="10" t="s">
        <v>767</v>
      </c>
      <c r="G54" s="5" t="s">
        <v>296</v>
      </c>
      <c r="H54" s="5" t="s">
        <v>4338</v>
      </c>
      <c r="I54" s="5" t="s">
        <v>2891</v>
      </c>
      <c r="J54" s="5" t="s">
        <v>2892</v>
      </c>
      <c r="K54" s="5" t="s">
        <v>314</v>
      </c>
      <c r="L54" s="14" t="s">
        <v>315</v>
      </c>
      <c r="M54" s="14" t="s">
        <v>42</v>
      </c>
      <c r="N54" s="14">
        <v>60616</v>
      </c>
      <c r="O54" s="3" t="s">
        <v>2893</v>
      </c>
      <c r="P54" s="8">
        <v>41.832362236698501</v>
      </c>
      <c r="Q54" s="8">
        <v>-87.628315088795205</v>
      </c>
      <c r="R54" s="94"/>
      <c r="S54" s="94">
        <v>35</v>
      </c>
      <c r="T54" s="6" t="s">
        <v>4417</v>
      </c>
      <c r="U54" s="362" t="s">
        <v>2890</v>
      </c>
      <c r="V54" s="6" t="s">
        <v>2891</v>
      </c>
      <c r="W54" s="5" t="s">
        <v>314</v>
      </c>
      <c r="X54" s="3" t="s">
        <v>315</v>
      </c>
      <c r="Y54" s="3" t="s">
        <v>42</v>
      </c>
      <c r="Z54" s="14" t="s">
        <v>49</v>
      </c>
      <c r="AA54" s="27">
        <v>45092</v>
      </c>
      <c r="AB54" s="22" t="s">
        <v>4733</v>
      </c>
      <c r="AC54" s="5" t="s">
        <v>4734</v>
      </c>
    </row>
    <row r="55" spans="1:29" ht="36" x14ac:dyDescent="0.15">
      <c r="A55" s="68">
        <v>2053</v>
      </c>
      <c r="B55" s="3" t="s">
        <v>59</v>
      </c>
      <c r="C55" s="3" t="s">
        <v>294</v>
      </c>
      <c r="D55" s="5" t="s">
        <v>501</v>
      </c>
      <c r="E55" s="3" t="s">
        <v>61</v>
      </c>
      <c r="F55" s="5" t="s">
        <v>501</v>
      </c>
      <c r="G55" s="5" t="s">
        <v>296</v>
      </c>
      <c r="H55" s="5" t="s">
        <v>318</v>
      </c>
      <c r="I55" s="5" t="s">
        <v>502</v>
      </c>
      <c r="J55" s="5" t="s">
        <v>503</v>
      </c>
      <c r="K55" s="5" t="s">
        <v>504</v>
      </c>
      <c r="L55" s="14" t="s">
        <v>394</v>
      </c>
      <c r="M55" s="14" t="s">
        <v>42</v>
      </c>
      <c r="N55" s="14">
        <v>90025</v>
      </c>
      <c r="O55" s="3" t="s">
        <v>505</v>
      </c>
      <c r="P55" s="8">
        <v>34.043774911117701</v>
      </c>
      <c r="Q55" s="8">
        <v>-118.467491629726</v>
      </c>
      <c r="R55" s="94">
        <v>97</v>
      </c>
      <c r="S55" s="349"/>
      <c r="T55" s="6"/>
      <c r="U55" s="5" t="s">
        <v>501</v>
      </c>
      <c r="V55" s="6" t="s">
        <v>502</v>
      </c>
      <c r="W55" s="6" t="s">
        <v>504</v>
      </c>
      <c r="X55" s="14" t="s">
        <v>394</v>
      </c>
      <c r="Y55" s="14" t="s">
        <v>42</v>
      </c>
      <c r="Z55" s="14" t="s">
        <v>49</v>
      </c>
      <c r="AA55" s="27">
        <v>44776</v>
      </c>
      <c r="AB55" s="5" t="s">
        <v>506</v>
      </c>
      <c r="AC55" s="6"/>
    </row>
    <row r="56" spans="1:29" ht="36" x14ac:dyDescent="0.15">
      <c r="A56" s="68">
        <v>2054</v>
      </c>
      <c r="B56" s="3" t="s">
        <v>59</v>
      </c>
      <c r="C56" s="3" t="s">
        <v>294</v>
      </c>
      <c r="D56" s="5" t="s">
        <v>501</v>
      </c>
      <c r="E56" s="3" t="s">
        <v>61</v>
      </c>
      <c r="F56" s="5" t="s">
        <v>501</v>
      </c>
      <c r="G56" s="5" t="s">
        <v>296</v>
      </c>
      <c r="H56" s="5" t="s">
        <v>4337</v>
      </c>
      <c r="I56" s="5" t="s">
        <v>502</v>
      </c>
      <c r="J56" s="5" t="s">
        <v>503</v>
      </c>
      <c r="K56" s="5" t="s">
        <v>504</v>
      </c>
      <c r="L56" s="14" t="s">
        <v>394</v>
      </c>
      <c r="M56" s="14" t="s">
        <v>42</v>
      </c>
      <c r="N56" s="14">
        <v>90025</v>
      </c>
      <c r="O56" s="3" t="s">
        <v>505</v>
      </c>
      <c r="P56" s="8">
        <v>34.043757131072297</v>
      </c>
      <c r="Q56" s="8">
        <v>-118.46755600274101</v>
      </c>
      <c r="R56" s="94">
        <v>23</v>
      </c>
      <c r="S56" s="349"/>
      <c r="T56" s="6"/>
      <c r="U56" s="318" t="s">
        <v>501</v>
      </c>
      <c r="V56" s="6" t="s">
        <v>502</v>
      </c>
      <c r="W56" s="5" t="s">
        <v>504</v>
      </c>
      <c r="X56" s="3" t="s">
        <v>394</v>
      </c>
      <c r="Y56" s="3" t="s">
        <v>42</v>
      </c>
      <c r="Z56" s="14" t="s">
        <v>49</v>
      </c>
      <c r="AA56" s="27">
        <v>44891</v>
      </c>
      <c r="AB56" s="7" t="s">
        <v>2900</v>
      </c>
      <c r="AC56" s="28" t="s">
        <v>4336</v>
      </c>
    </row>
    <row r="57" spans="1:29" ht="60" x14ac:dyDescent="0.15">
      <c r="A57" s="68">
        <v>2055</v>
      </c>
      <c r="B57" s="3" t="s">
        <v>113</v>
      </c>
      <c r="C57" s="3" t="s">
        <v>294</v>
      </c>
      <c r="D57" s="5" t="s">
        <v>174</v>
      </c>
      <c r="E57" s="3" t="s">
        <v>61</v>
      </c>
      <c r="F57" s="5" t="s">
        <v>507</v>
      </c>
      <c r="G57" s="5" t="s">
        <v>508</v>
      </c>
      <c r="H57" s="5" t="s">
        <v>391</v>
      </c>
      <c r="I57" s="5" t="s">
        <v>177</v>
      </c>
      <c r="J57" s="5" t="s">
        <v>509</v>
      </c>
      <c r="K57" s="5" t="s">
        <v>509</v>
      </c>
      <c r="L57" s="14" t="s">
        <v>25</v>
      </c>
      <c r="M57" s="14" t="s">
        <v>510</v>
      </c>
      <c r="N57" s="14" t="s">
        <v>117</v>
      </c>
      <c r="O57" s="3" t="s">
        <v>180</v>
      </c>
      <c r="P57" s="8">
        <v>46.364110441834001</v>
      </c>
      <c r="Q57" s="8">
        <v>-72.393053931178002</v>
      </c>
      <c r="R57" s="179">
        <v>69</v>
      </c>
      <c r="S57" s="372">
        <v>20000</v>
      </c>
      <c r="T57" s="6" t="s">
        <v>380</v>
      </c>
      <c r="U57" s="5" t="s">
        <v>181</v>
      </c>
      <c r="V57" s="5" t="s">
        <v>182</v>
      </c>
      <c r="W57" s="5" t="s">
        <v>183</v>
      </c>
      <c r="X57" s="14" t="s">
        <v>25</v>
      </c>
      <c r="Y57" s="14" t="s">
        <v>66</v>
      </c>
      <c r="Z57" s="3" t="s">
        <v>49</v>
      </c>
      <c r="AA57" s="27">
        <v>44424</v>
      </c>
      <c r="AB57" s="5" t="s">
        <v>511</v>
      </c>
      <c r="AC57" s="5" t="s">
        <v>512</v>
      </c>
    </row>
    <row r="58" spans="1:29" ht="84" x14ac:dyDescent="0.15">
      <c r="A58" s="68">
        <v>2056</v>
      </c>
      <c r="B58" s="3" t="s">
        <v>113</v>
      </c>
      <c r="C58" s="3" t="s">
        <v>294</v>
      </c>
      <c r="D58" s="5" t="s">
        <v>193</v>
      </c>
      <c r="E58" s="3" t="s">
        <v>61</v>
      </c>
      <c r="F58" s="5" t="s">
        <v>513</v>
      </c>
      <c r="G58" s="5" t="s">
        <v>296</v>
      </c>
      <c r="H58" s="5" t="s">
        <v>318</v>
      </c>
      <c r="I58" s="5" t="s">
        <v>514</v>
      </c>
      <c r="J58" s="5" t="s">
        <v>509</v>
      </c>
      <c r="K58" s="5" t="s">
        <v>509</v>
      </c>
      <c r="L58" s="14" t="s">
        <v>25</v>
      </c>
      <c r="M58" s="14" t="s">
        <v>510</v>
      </c>
      <c r="N58" s="14" t="s">
        <v>117</v>
      </c>
      <c r="O58" s="3" t="s">
        <v>117</v>
      </c>
      <c r="P58" s="8">
        <v>46.351711092549699</v>
      </c>
      <c r="Q58" s="8">
        <v>-72.435137196265003</v>
      </c>
      <c r="R58" s="33">
        <v>89</v>
      </c>
      <c r="S58" s="92">
        <v>2000</v>
      </c>
      <c r="T58" s="5" t="s">
        <v>517</v>
      </c>
      <c r="U58" s="5" t="s">
        <v>193</v>
      </c>
      <c r="V58" s="5" t="s">
        <v>203</v>
      </c>
      <c r="W58" s="6" t="s">
        <v>80</v>
      </c>
      <c r="X58" s="14" t="s">
        <v>25</v>
      </c>
      <c r="Y58" s="14" t="s">
        <v>66</v>
      </c>
      <c r="Z58" s="14" t="s">
        <v>49</v>
      </c>
      <c r="AA58" s="27">
        <v>44776</v>
      </c>
      <c r="AB58" s="5" t="s">
        <v>515</v>
      </c>
      <c r="AC58" s="5" t="s">
        <v>516</v>
      </c>
    </row>
    <row r="59" spans="1:29" ht="36" x14ac:dyDescent="0.15">
      <c r="A59" s="68">
        <v>2057</v>
      </c>
      <c r="B59" s="3" t="s">
        <v>31</v>
      </c>
      <c r="C59" s="3" t="s">
        <v>294</v>
      </c>
      <c r="D59" s="5" t="s">
        <v>4204</v>
      </c>
      <c r="E59" s="3" t="s">
        <v>61</v>
      </c>
      <c r="F59" s="5" t="s">
        <v>4695</v>
      </c>
      <c r="G59" s="5" t="s">
        <v>4205</v>
      </c>
      <c r="H59" s="5" t="s">
        <v>318</v>
      </c>
      <c r="I59" s="5" t="s">
        <v>4206</v>
      </c>
      <c r="J59" s="5" t="s">
        <v>4694</v>
      </c>
      <c r="K59" s="5" t="s">
        <v>2431</v>
      </c>
      <c r="L59" s="14" t="s">
        <v>712</v>
      </c>
      <c r="M59" s="14" t="s">
        <v>42</v>
      </c>
      <c r="N59" s="14">
        <v>37408</v>
      </c>
      <c r="O59" s="3" t="s">
        <v>4208</v>
      </c>
      <c r="P59" s="8">
        <v>35.0388653826694</v>
      </c>
      <c r="Q59" s="8">
        <v>-85.324031516251495</v>
      </c>
      <c r="R59" s="94"/>
      <c r="S59" s="92">
        <v>2000</v>
      </c>
      <c r="T59" s="6" t="s">
        <v>4209</v>
      </c>
      <c r="U59" s="5" t="s">
        <v>4210</v>
      </c>
      <c r="V59" s="6" t="s">
        <v>4206</v>
      </c>
      <c r="W59" s="5" t="s">
        <v>395</v>
      </c>
      <c r="X59" s="3" t="s">
        <v>4706</v>
      </c>
      <c r="Y59" s="3" t="s">
        <v>121</v>
      </c>
      <c r="Z59" s="14" t="s">
        <v>49</v>
      </c>
      <c r="AA59" s="27">
        <v>45091</v>
      </c>
      <c r="AB59" s="5" t="s">
        <v>4697</v>
      </c>
      <c r="AC59" s="5" t="s">
        <v>4698</v>
      </c>
    </row>
    <row r="60" spans="1:29" ht="36" x14ac:dyDescent="0.15">
      <c r="A60" s="68">
        <v>2058</v>
      </c>
      <c r="B60" s="3" t="s">
        <v>192</v>
      </c>
      <c r="C60" s="3" t="s">
        <v>294</v>
      </c>
      <c r="D60" s="5" t="s">
        <v>4204</v>
      </c>
      <c r="E60" s="3" t="s">
        <v>61</v>
      </c>
      <c r="F60" s="5" t="s">
        <v>4695</v>
      </c>
      <c r="G60" s="5" t="s">
        <v>4205</v>
      </c>
      <c r="H60" s="5" t="s">
        <v>318</v>
      </c>
      <c r="I60" s="5" t="s">
        <v>4206</v>
      </c>
      <c r="J60" s="5" t="s">
        <v>4694</v>
      </c>
      <c r="K60" s="5" t="s">
        <v>2431</v>
      </c>
      <c r="L60" s="14" t="s">
        <v>712</v>
      </c>
      <c r="M60" s="14" t="s">
        <v>42</v>
      </c>
      <c r="N60" s="14">
        <v>37408</v>
      </c>
      <c r="O60" s="3" t="s">
        <v>4208</v>
      </c>
      <c r="P60" s="8">
        <v>35.0388653826694</v>
      </c>
      <c r="Q60" s="8">
        <v>-85.324031516251495</v>
      </c>
      <c r="R60" s="94"/>
      <c r="S60" s="92">
        <v>10000</v>
      </c>
      <c r="T60" s="6" t="s">
        <v>4209</v>
      </c>
      <c r="U60" s="5" t="s">
        <v>4210</v>
      </c>
      <c r="V60" s="6" t="s">
        <v>4206</v>
      </c>
      <c r="W60" s="5" t="s">
        <v>395</v>
      </c>
      <c r="X60" s="3" t="s">
        <v>4706</v>
      </c>
      <c r="Y60" s="3" t="s">
        <v>121</v>
      </c>
      <c r="Z60" s="14" t="s">
        <v>49</v>
      </c>
      <c r="AA60" s="27">
        <v>45091</v>
      </c>
      <c r="AB60" s="5" t="s">
        <v>4697</v>
      </c>
      <c r="AC60" s="5" t="s">
        <v>4698</v>
      </c>
    </row>
    <row r="61" spans="1:29" ht="24" x14ac:dyDescent="0.15">
      <c r="A61" s="68">
        <v>2059</v>
      </c>
      <c r="B61" s="3" t="s">
        <v>113</v>
      </c>
      <c r="C61" s="3" t="s">
        <v>294</v>
      </c>
      <c r="D61" s="5" t="s">
        <v>4460</v>
      </c>
      <c r="E61" s="3" t="s">
        <v>61</v>
      </c>
      <c r="F61" s="5" t="s">
        <v>4696</v>
      </c>
      <c r="G61" s="5" t="s">
        <v>4205</v>
      </c>
      <c r="H61" s="5" t="s">
        <v>318</v>
      </c>
      <c r="I61" s="5" t="s">
        <v>4206</v>
      </c>
      <c r="J61" s="5" t="s">
        <v>4207</v>
      </c>
      <c r="K61" s="5" t="s">
        <v>2431</v>
      </c>
      <c r="L61" s="14" t="s">
        <v>712</v>
      </c>
      <c r="M61" s="14" t="s">
        <v>42</v>
      </c>
      <c r="N61" s="14">
        <v>37419</v>
      </c>
      <c r="O61" s="3" t="s">
        <v>4208</v>
      </c>
      <c r="P61" s="8">
        <v>35.012020865607099</v>
      </c>
      <c r="Q61" s="8">
        <v>-85.379126892073899</v>
      </c>
      <c r="R61" s="94">
        <v>1000</v>
      </c>
      <c r="S61" s="92">
        <v>80000</v>
      </c>
      <c r="T61" s="6" t="s">
        <v>4209</v>
      </c>
      <c r="U61" s="5" t="s">
        <v>4210</v>
      </c>
      <c r="V61" s="6" t="s">
        <v>4206</v>
      </c>
      <c r="W61" s="5" t="s">
        <v>395</v>
      </c>
      <c r="X61" s="3" t="s">
        <v>4706</v>
      </c>
      <c r="Y61" s="3" t="s">
        <v>121</v>
      </c>
      <c r="Z61" s="14" t="s">
        <v>49</v>
      </c>
      <c r="AA61" s="27">
        <v>44899</v>
      </c>
      <c r="AB61" s="5" t="s">
        <v>4406</v>
      </c>
      <c r="AC61" s="5" t="s">
        <v>4459</v>
      </c>
    </row>
    <row r="62" spans="1:29" ht="47.25" customHeight="1" x14ac:dyDescent="0.15">
      <c r="A62" s="68">
        <v>2060</v>
      </c>
      <c r="B62" s="3" t="s">
        <v>31</v>
      </c>
      <c r="C62" s="3" t="s">
        <v>294</v>
      </c>
      <c r="D62" s="5" t="s">
        <v>518</v>
      </c>
      <c r="E62" s="3" t="s">
        <v>61</v>
      </c>
      <c r="F62" s="5" t="s">
        <v>518</v>
      </c>
      <c r="G62" s="5" t="s">
        <v>296</v>
      </c>
      <c r="H62" s="5" t="s">
        <v>519</v>
      </c>
      <c r="I62" s="5" t="s">
        <v>520</v>
      </c>
      <c r="J62" s="5" t="s">
        <v>521</v>
      </c>
      <c r="K62" s="5" t="s">
        <v>522</v>
      </c>
      <c r="L62" s="14" t="s">
        <v>127</v>
      </c>
      <c r="M62" s="14" t="s">
        <v>42</v>
      </c>
      <c r="N62" s="14">
        <v>48118</v>
      </c>
      <c r="O62" s="3" t="s">
        <v>523</v>
      </c>
      <c r="P62" s="8">
        <v>42.324164646779103</v>
      </c>
      <c r="Q62" s="8">
        <v>-84.033761317615898</v>
      </c>
      <c r="R62" s="79" t="s">
        <v>524</v>
      </c>
      <c r="S62" s="92"/>
      <c r="T62" s="6"/>
      <c r="U62" s="5" t="s">
        <v>520</v>
      </c>
      <c r="V62" s="6" t="s">
        <v>525</v>
      </c>
      <c r="W62" s="6" t="s">
        <v>522</v>
      </c>
      <c r="X62" s="14" t="s">
        <v>127</v>
      </c>
      <c r="Y62" s="14" t="s">
        <v>42</v>
      </c>
      <c r="Z62" s="14" t="s">
        <v>49</v>
      </c>
      <c r="AA62" s="27">
        <v>44776</v>
      </c>
      <c r="AB62" s="22" t="s">
        <v>526</v>
      </c>
      <c r="AC62" s="22" t="s">
        <v>527</v>
      </c>
    </row>
    <row r="63" spans="1:29" ht="36" x14ac:dyDescent="0.15">
      <c r="A63" s="68">
        <v>2061</v>
      </c>
      <c r="B63" s="3" t="s">
        <v>31</v>
      </c>
      <c r="C63" s="3" t="s">
        <v>294</v>
      </c>
      <c r="D63" s="5" t="s">
        <v>528</v>
      </c>
      <c r="E63" s="3" t="s">
        <v>34</v>
      </c>
      <c r="F63" s="5" t="s">
        <v>529</v>
      </c>
      <c r="G63" s="22" t="s">
        <v>365</v>
      </c>
      <c r="H63" s="5" t="s">
        <v>391</v>
      </c>
      <c r="I63" s="5" t="s">
        <v>530</v>
      </c>
      <c r="J63" s="5" t="s">
        <v>531</v>
      </c>
      <c r="K63" s="5" t="s">
        <v>493</v>
      </c>
      <c r="L63" s="14" t="s">
        <v>48</v>
      </c>
      <c r="M63" s="14" t="s">
        <v>42</v>
      </c>
      <c r="N63" s="14">
        <v>28016</v>
      </c>
      <c r="O63" s="3" t="s">
        <v>532</v>
      </c>
      <c r="P63" s="8">
        <v>35.360361173243497</v>
      </c>
      <c r="Q63" s="8">
        <v>-81.296462248504795</v>
      </c>
      <c r="R63" s="33"/>
      <c r="S63" s="92"/>
      <c r="T63" s="6"/>
      <c r="U63" s="5" t="s">
        <v>528</v>
      </c>
      <c r="V63" s="5" t="s">
        <v>530</v>
      </c>
      <c r="W63" s="6" t="s">
        <v>533</v>
      </c>
      <c r="X63" s="14" t="s">
        <v>48</v>
      </c>
      <c r="Y63" s="14" t="s">
        <v>42</v>
      </c>
      <c r="Z63" s="14" t="s">
        <v>49</v>
      </c>
      <c r="AA63" s="27">
        <v>44422</v>
      </c>
      <c r="AB63" s="5" t="s">
        <v>534</v>
      </c>
      <c r="AC63" s="5"/>
    </row>
    <row r="64" spans="1:29" ht="80.25" customHeight="1" x14ac:dyDescent="0.15">
      <c r="A64" s="68">
        <v>2062</v>
      </c>
      <c r="B64" s="3" t="s">
        <v>113</v>
      </c>
      <c r="C64" s="3" t="s">
        <v>294</v>
      </c>
      <c r="D64" s="5" t="s">
        <v>528</v>
      </c>
      <c r="E64" s="3" t="s">
        <v>34</v>
      </c>
      <c r="F64" s="5" t="s">
        <v>4307</v>
      </c>
      <c r="G64" s="5" t="s">
        <v>365</v>
      </c>
      <c r="H64" s="5" t="s">
        <v>4308</v>
      </c>
      <c r="I64" s="5" t="s">
        <v>530</v>
      </c>
      <c r="J64" s="5"/>
      <c r="K64" s="5" t="s">
        <v>4309</v>
      </c>
      <c r="L64" s="14" t="s">
        <v>712</v>
      </c>
      <c r="M64" s="14" t="s">
        <v>42</v>
      </c>
      <c r="O64" s="3"/>
      <c r="P64" s="8"/>
      <c r="Q64" s="8"/>
      <c r="R64" s="352">
        <v>120</v>
      </c>
      <c r="S64" s="92">
        <v>8700</v>
      </c>
      <c r="T64" s="6" t="s">
        <v>44</v>
      </c>
      <c r="U64" s="5" t="s">
        <v>528</v>
      </c>
      <c r="V64" s="6" t="s">
        <v>530</v>
      </c>
      <c r="W64" s="6" t="s">
        <v>533</v>
      </c>
      <c r="X64" s="14" t="s">
        <v>48</v>
      </c>
      <c r="Y64" s="14" t="s">
        <v>42</v>
      </c>
      <c r="Z64" s="14" t="s">
        <v>49</v>
      </c>
      <c r="AA64" s="27">
        <v>44899</v>
      </c>
      <c r="AB64" s="165" t="s">
        <v>4462</v>
      </c>
      <c r="AC64" s="5" t="s">
        <v>4461</v>
      </c>
    </row>
    <row r="65" spans="1:29" ht="60" x14ac:dyDescent="0.15">
      <c r="A65" s="68">
        <v>2063</v>
      </c>
      <c r="B65" s="3" t="s">
        <v>59</v>
      </c>
      <c r="C65" s="3" t="s">
        <v>294</v>
      </c>
      <c r="D65" s="5" t="s">
        <v>2958</v>
      </c>
      <c r="E65" s="3" t="s">
        <v>61</v>
      </c>
      <c r="F65" s="5" t="s">
        <v>2959</v>
      </c>
      <c r="G65" s="5" t="s">
        <v>4331</v>
      </c>
      <c r="H65" s="5" t="s">
        <v>4332</v>
      </c>
      <c r="I65" s="5" t="s">
        <v>2960</v>
      </c>
      <c r="J65" s="5" t="s">
        <v>2961</v>
      </c>
      <c r="K65" s="5" t="s">
        <v>1205</v>
      </c>
      <c r="L65" s="14" t="s">
        <v>321</v>
      </c>
      <c r="M65" s="14" t="s">
        <v>42</v>
      </c>
      <c r="N65" s="14">
        <v>14850</v>
      </c>
      <c r="O65" s="3" t="s">
        <v>2962</v>
      </c>
      <c r="P65" s="8">
        <v>42.422580836428203</v>
      </c>
      <c r="Q65" s="8">
        <v>-76.501857393269404</v>
      </c>
      <c r="R65" s="94"/>
      <c r="S65" s="92"/>
      <c r="T65" s="6"/>
      <c r="U65" s="361" t="s">
        <v>2958</v>
      </c>
      <c r="V65" s="6" t="s">
        <v>2960</v>
      </c>
      <c r="W65" s="5" t="s">
        <v>1205</v>
      </c>
      <c r="X65" s="3" t="s">
        <v>321</v>
      </c>
      <c r="Y65" s="3" t="s">
        <v>42</v>
      </c>
      <c r="Z65" s="27" t="s">
        <v>49</v>
      </c>
      <c r="AA65" s="27">
        <v>44891</v>
      </c>
      <c r="AB65" s="22" t="s">
        <v>2963</v>
      </c>
      <c r="AC65" s="5" t="s">
        <v>4333</v>
      </c>
    </row>
    <row r="66" spans="1:29" ht="48" x14ac:dyDescent="0.15">
      <c r="A66" s="68">
        <v>2064</v>
      </c>
      <c r="B66" s="3" t="s">
        <v>31</v>
      </c>
      <c r="C66" s="3" t="s">
        <v>294</v>
      </c>
      <c r="D66" s="5" t="s">
        <v>535</v>
      </c>
      <c r="E66" s="3" t="s">
        <v>61</v>
      </c>
      <c r="F66" s="5" t="s">
        <v>536</v>
      </c>
      <c r="G66" s="5" t="s">
        <v>296</v>
      </c>
      <c r="H66" s="5" t="s">
        <v>297</v>
      </c>
      <c r="I66" s="5" t="s">
        <v>537</v>
      </c>
      <c r="J66" s="5" t="s">
        <v>538</v>
      </c>
      <c r="K66" s="5" t="s">
        <v>539</v>
      </c>
      <c r="L66" s="14" t="s">
        <v>48</v>
      </c>
      <c r="M66" s="14" t="s">
        <v>42</v>
      </c>
      <c r="N66" s="14">
        <v>28655</v>
      </c>
      <c r="O66" s="3" t="s">
        <v>540</v>
      </c>
      <c r="P66" s="8">
        <v>35.7317910373324</v>
      </c>
      <c r="Q66" s="8">
        <v>-81.724254443171006</v>
      </c>
      <c r="T66" s="6"/>
      <c r="U66" s="5" t="s">
        <v>535</v>
      </c>
      <c r="V66" s="5" t="s">
        <v>537</v>
      </c>
      <c r="W66" s="6" t="s">
        <v>541</v>
      </c>
      <c r="X66" s="14" t="s">
        <v>542</v>
      </c>
      <c r="Y66" s="14" t="s">
        <v>543</v>
      </c>
      <c r="Z66" s="14" t="s">
        <v>49</v>
      </c>
      <c r="AA66" s="27">
        <v>44899</v>
      </c>
      <c r="AB66" s="5" t="s">
        <v>537</v>
      </c>
      <c r="AC66" s="5" t="s">
        <v>544</v>
      </c>
    </row>
    <row r="67" spans="1:29" ht="36" x14ac:dyDescent="0.15">
      <c r="A67" s="68">
        <v>2065</v>
      </c>
      <c r="B67" s="3" t="s">
        <v>31</v>
      </c>
      <c r="C67" s="3" t="s">
        <v>294</v>
      </c>
      <c r="D67" s="5" t="s">
        <v>535</v>
      </c>
      <c r="E67" s="3" t="s">
        <v>61</v>
      </c>
      <c r="F67" s="5" t="s">
        <v>545</v>
      </c>
      <c r="G67" s="5" t="s">
        <v>296</v>
      </c>
      <c r="H67" s="5" t="s">
        <v>297</v>
      </c>
      <c r="I67" s="5" t="s">
        <v>537</v>
      </c>
      <c r="J67" s="5" t="s">
        <v>546</v>
      </c>
      <c r="K67" s="5" t="s">
        <v>547</v>
      </c>
      <c r="L67" s="14" t="s">
        <v>496</v>
      </c>
      <c r="M67" s="14" t="s">
        <v>42</v>
      </c>
      <c r="N67" s="14">
        <v>19608</v>
      </c>
      <c r="O67" s="3" t="s">
        <v>548</v>
      </c>
      <c r="P67" s="8">
        <v>40.304335499614503</v>
      </c>
      <c r="Q67" s="8">
        <v>-76.046881712878104</v>
      </c>
      <c r="T67" s="6"/>
      <c r="U67" s="5" t="s">
        <v>535</v>
      </c>
      <c r="V67" s="5" t="s">
        <v>537</v>
      </c>
      <c r="W67" s="6" t="s">
        <v>541</v>
      </c>
      <c r="X67" s="14" t="s">
        <v>542</v>
      </c>
      <c r="Y67" s="14" t="s">
        <v>543</v>
      </c>
      <c r="Z67" s="14" t="s">
        <v>49</v>
      </c>
      <c r="AA67" s="27">
        <v>44899</v>
      </c>
      <c r="AB67" s="5" t="s">
        <v>549</v>
      </c>
      <c r="AC67" s="6"/>
    </row>
    <row r="68" spans="1:29" ht="36" x14ac:dyDescent="0.15">
      <c r="A68" s="68">
        <v>2066</v>
      </c>
      <c r="B68" s="3" t="s">
        <v>31</v>
      </c>
      <c r="C68" s="3" t="s">
        <v>294</v>
      </c>
      <c r="D68" s="5" t="s">
        <v>535</v>
      </c>
      <c r="E68" s="3" t="s">
        <v>61</v>
      </c>
      <c r="F68" s="5" t="s">
        <v>550</v>
      </c>
      <c r="G68" s="5" t="s">
        <v>296</v>
      </c>
      <c r="H68" s="5" t="s">
        <v>297</v>
      </c>
      <c r="I68" s="5" t="s">
        <v>537</v>
      </c>
      <c r="J68" s="5" t="s">
        <v>551</v>
      </c>
      <c r="K68" s="5" t="s">
        <v>552</v>
      </c>
      <c r="L68" s="14" t="s">
        <v>496</v>
      </c>
      <c r="M68" s="14" t="s">
        <v>42</v>
      </c>
      <c r="N68" s="14">
        <v>15857</v>
      </c>
      <c r="O68" s="3" t="s">
        <v>553</v>
      </c>
      <c r="P68" s="8">
        <v>41.431434406432999</v>
      </c>
      <c r="Q68" s="8">
        <v>-78.543045646695305</v>
      </c>
      <c r="S68" s="61"/>
      <c r="T68" s="6"/>
      <c r="U68" s="5" t="s">
        <v>535</v>
      </c>
      <c r="V68" s="5" t="s">
        <v>537</v>
      </c>
      <c r="W68" s="6" t="s">
        <v>541</v>
      </c>
      <c r="X68" s="14" t="s">
        <v>542</v>
      </c>
      <c r="Y68" s="14" t="s">
        <v>543</v>
      </c>
      <c r="Z68" s="14" t="s">
        <v>49</v>
      </c>
      <c r="AA68" s="27">
        <v>44899</v>
      </c>
      <c r="AB68" s="5" t="s">
        <v>537</v>
      </c>
      <c r="AC68" s="6"/>
    </row>
    <row r="69" spans="1:29" ht="36" x14ac:dyDescent="0.15">
      <c r="A69" s="68">
        <v>2067</v>
      </c>
      <c r="B69" s="3" t="s">
        <v>31</v>
      </c>
      <c r="C69" s="3" t="s">
        <v>294</v>
      </c>
      <c r="D69" s="5" t="s">
        <v>535</v>
      </c>
      <c r="E69" s="3" t="s">
        <v>61</v>
      </c>
      <c r="F69" s="5" t="s">
        <v>554</v>
      </c>
      <c r="G69" s="5" t="s">
        <v>296</v>
      </c>
      <c r="H69" s="5" t="s">
        <v>297</v>
      </c>
      <c r="I69" s="5" t="s">
        <v>537</v>
      </c>
      <c r="J69" s="5" t="s">
        <v>555</v>
      </c>
      <c r="K69" s="5" t="s">
        <v>556</v>
      </c>
      <c r="L69" s="14" t="s">
        <v>394</v>
      </c>
      <c r="M69" s="14" t="s">
        <v>42</v>
      </c>
      <c r="N69" s="14">
        <v>91355</v>
      </c>
      <c r="O69" s="3" t="s">
        <v>557</v>
      </c>
      <c r="P69" s="8">
        <v>34.436055757100398</v>
      </c>
      <c r="Q69" s="8">
        <v>-118.588908832101</v>
      </c>
      <c r="S69" s="61"/>
      <c r="T69" s="6"/>
      <c r="U69" s="5" t="s">
        <v>535</v>
      </c>
      <c r="V69" s="6" t="s">
        <v>537</v>
      </c>
      <c r="W69" s="6" t="s">
        <v>541</v>
      </c>
      <c r="X69" s="14" t="s">
        <v>542</v>
      </c>
      <c r="Y69" s="14" t="s">
        <v>543</v>
      </c>
      <c r="Z69" s="14" t="s">
        <v>49</v>
      </c>
      <c r="AA69" s="27">
        <v>44899</v>
      </c>
      <c r="AB69" s="5" t="s">
        <v>537</v>
      </c>
      <c r="AC69" s="6"/>
    </row>
    <row r="70" spans="1:29" ht="72" x14ac:dyDescent="0.15">
      <c r="A70" s="68">
        <v>2068</v>
      </c>
      <c r="B70" s="3" t="s">
        <v>31</v>
      </c>
      <c r="C70" s="3" t="s">
        <v>294</v>
      </c>
      <c r="D70" s="5" t="s">
        <v>558</v>
      </c>
      <c r="E70" s="3" t="s">
        <v>61</v>
      </c>
      <c r="F70" s="5" t="s">
        <v>559</v>
      </c>
      <c r="G70" s="5" t="s">
        <v>365</v>
      </c>
      <c r="H70" s="5" t="s">
        <v>560</v>
      </c>
      <c r="I70" s="5" t="s">
        <v>163</v>
      </c>
      <c r="J70" s="5" t="s">
        <v>561</v>
      </c>
      <c r="K70" s="5" t="s">
        <v>559</v>
      </c>
      <c r="L70" s="14" t="s">
        <v>405</v>
      </c>
      <c r="M70" s="14" t="s">
        <v>66</v>
      </c>
      <c r="N70" s="14" t="s">
        <v>562</v>
      </c>
      <c r="O70" s="3" t="s">
        <v>563</v>
      </c>
      <c r="P70" s="8">
        <v>53.719682066525301</v>
      </c>
      <c r="Q70" s="8">
        <v>-113.190432815544</v>
      </c>
      <c r="R70" s="94">
        <v>750</v>
      </c>
      <c r="S70" s="342">
        <v>31184</v>
      </c>
      <c r="T70" s="6" t="s">
        <v>567</v>
      </c>
      <c r="U70" s="5" t="s">
        <v>558</v>
      </c>
      <c r="V70" s="5" t="s">
        <v>564</v>
      </c>
      <c r="W70" s="6" t="s">
        <v>70</v>
      </c>
      <c r="X70" s="14" t="s">
        <v>130</v>
      </c>
      <c r="Y70" s="14" t="s">
        <v>70</v>
      </c>
      <c r="Z70" s="14" t="s">
        <v>49</v>
      </c>
      <c r="AA70" s="27">
        <v>44776</v>
      </c>
      <c r="AB70" s="165" t="s">
        <v>565</v>
      </c>
      <c r="AC70" s="5" t="s">
        <v>566</v>
      </c>
    </row>
    <row r="71" spans="1:29" ht="72" x14ac:dyDescent="0.15">
      <c r="A71" s="68">
        <v>2069</v>
      </c>
      <c r="B71" s="3" t="s">
        <v>31</v>
      </c>
      <c r="C71" s="3" t="s">
        <v>294</v>
      </c>
      <c r="D71" s="5" t="s">
        <v>558</v>
      </c>
      <c r="E71" s="3" t="s">
        <v>61</v>
      </c>
      <c r="F71" s="5" t="s">
        <v>559</v>
      </c>
      <c r="G71" s="5" t="s">
        <v>365</v>
      </c>
      <c r="H71" s="5" t="s">
        <v>568</v>
      </c>
      <c r="I71" s="5" t="s">
        <v>163</v>
      </c>
      <c r="J71" s="5" t="s">
        <v>561</v>
      </c>
      <c r="K71" s="5" t="s">
        <v>559</v>
      </c>
      <c r="L71" s="14" t="s">
        <v>405</v>
      </c>
      <c r="M71" s="14" t="s">
        <v>66</v>
      </c>
      <c r="N71" s="14" t="s">
        <v>562</v>
      </c>
      <c r="O71" s="3" t="s">
        <v>563</v>
      </c>
      <c r="P71" s="8">
        <v>53.719682066525301</v>
      </c>
      <c r="Q71" s="8">
        <v>-113.190432815544</v>
      </c>
      <c r="R71" s="94">
        <v>750</v>
      </c>
      <c r="S71" s="342">
        <v>3526</v>
      </c>
      <c r="T71" s="6" t="s">
        <v>570</v>
      </c>
      <c r="U71" s="5" t="s">
        <v>558</v>
      </c>
      <c r="V71" s="5" t="s">
        <v>569</v>
      </c>
      <c r="W71" s="6" t="s">
        <v>70</v>
      </c>
      <c r="X71" s="14" t="s">
        <v>170</v>
      </c>
      <c r="Y71" s="14" t="s">
        <v>66</v>
      </c>
      <c r="Z71" s="14" t="s">
        <v>49</v>
      </c>
      <c r="AA71" s="27">
        <v>44776</v>
      </c>
      <c r="AB71" s="165" t="s">
        <v>565</v>
      </c>
      <c r="AC71" s="5" t="s">
        <v>566</v>
      </c>
    </row>
    <row r="72" spans="1:29" ht="84" x14ac:dyDescent="0.15">
      <c r="A72" s="68">
        <v>2070</v>
      </c>
      <c r="B72" s="3" t="s">
        <v>59</v>
      </c>
      <c r="C72" s="3" t="s">
        <v>294</v>
      </c>
      <c r="D72" s="5" t="s">
        <v>4736</v>
      </c>
      <c r="E72" s="3" t="s">
        <v>34</v>
      </c>
      <c r="F72" s="5" t="s">
        <v>574</v>
      </c>
      <c r="G72" s="5" t="s">
        <v>420</v>
      </c>
      <c r="H72" s="5" t="s">
        <v>421</v>
      </c>
      <c r="I72" s="5" t="s">
        <v>572</v>
      </c>
      <c r="J72" s="5" t="s">
        <v>573</v>
      </c>
      <c r="K72" s="5" t="s">
        <v>574</v>
      </c>
      <c r="L72" s="14" t="s">
        <v>394</v>
      </c>
      <c r="M72" s="14" t="s">
        <v>42</v>
      </c>
      <c r="N72" s="14">
        <v>94501</v>
      </c>
      <c r="O72" s="3" t="s">
        <v>575</v>
      </c>
      <c r="P72" s="8">
        <v>37.7871635582854</v>
      </c>
      <c r="Q72" s="8">
        <v>-122.277362231468</v>
      </c>
      <c r="R72" s="94">
        <v>350</v>
      </c>
      <c r="S72" s="178">
        <v>20</v>
      </c>
      <c r="T72" s="6" t="s">
        <v>4463</v>
      </c>
      <c r="U72" s="5" t="s">
        <v>571</v>
      </c>
      <c r="V72" s="5" t="s">
        <v>576</v>
      </c>
      <c r="W72" s="6" t="s">
        <v>574</v>
      </c>
      <c r="X72" s="14" t="s">
        <v>394</v>
      </c>
      <c r="Y72" s="14" t="s">
        <v>42</v>
      </c>
      <c r="Z72" s="14" t="s">
        <v>49</v>
      </c>
      <c r="AA72" s="27">
        <v>45092</v>
      </c>
      <c r="AB72" s="5" t="s">
        <v>4737</v>
      </c>
      <c r="AC72" s="5" t="s">
        <v>4735</v>
      </c>
    </row>
    <row r="73" spans="1:29" ht="131.25" customHeight="1" x14ac:dyDescent="0.15">
      <c r="A73" s="68">
        <v>2071</v>
      </c>
      <c r="B73" s="3" t="s">
        <v>113</v>
      </c>
      <c r="C73" s="3" t="s">
        <v>294</v>
      </c>
      <c r="D73" s="5" t="s">
        <v>571</v>
      </c>
      <c r="E73" s="3" t="s">
        <v>34</v>
      </c>
      <c r="F73" s="5" t="s">
        <v>2767</v>
      </c>
      <c r="G73" s="5" t="s">
        <v>420</v>
      </c>
      <c r="H73" s="5" t="s">
        <v>421</v>
      </c>
      <c r="I73" s="5" t="s">
        <v>572</v>
      </c>
      <c r="J73" s="5" t="s">
        <v>4738</v>
      </c>
      <c r="K73" s="5" t="s">
        <v>2767</v>
      </c>
      <c r="L73" s="14" t="s">
        <v>445</v>
      </c>
      <c r="M73" s="14" t="s">
        <v>42</v>
      </c>
      <c r="N73" s="14">
        <v>98837</v>
      </c>
      <c r="O73" s="3"/>
      <c r="P73" s="8">
        <v>47.141408317326203</v>
      </c>
      <c r="Q73" s="8">
        <v>-119.19109836871201</v>
      </c>
      <c r="R73" s="94">
        <v>300</v>
      </c>
      <c r="S73" s="178">
        <v>150</v>
      </c>
      <c r="T73" s="6" t="s">
        <v>4463</v>
      </c>
      <c r="U73" s="5" t="s">
        <v>571</v>
      </c>
      <c r="V73" s="5" t="s">
        <v>576</v>
      </c>
      <c r="W73" s="6" t="s">
        <v>574</v>
      </c>
      <c r="X73" s="14" t="s">
        <v>394</v>
      </c>
      <c r="Y73" s="14" t="s">
        <v>42</v>
      </c>
      <c r="Z73" s="14" t="s">
        <v>49</v>
      </c>
      <c r="AA73" s="27">
        <v>45092</v>
      </c>
      <c r="AB73" s="5" t="s">
        <v>4464</v>
      </c>
      <c r="AC73" s="5" t="s">
        <v>4465</v>
      </c>
    </row>
    <row r="74" spans="1:29" ht="60" x14ac:dyDescent="0.15">
      <c r="A74" s="68">
        <v>2072</v>
      </c>
      <c r="B74" s="351" t="s">
        <v>113</v>
      </c>
      <c r="C74" s="3" t="s">
        <v>294</v>
      </c>
      <c r="D74" s="350" t="s">
        <v>577</v>
      </c>
      <c r="E74" s="351" t="s">
        <v>61</v>
      </c>
      <c r="F74" s="350" t="s">
        <v>578</v>
      </c>
      <c r="G74" s="5" t="s">
        <v>365</v>
      </c>
      <c r="H74" s="350" t="s">
        <v>459</v>
      </c>
      <c r="I74" s="353" t="s">
        <v>579</v>
      </c>
      <c r="J74" s="350" t="s">
        <v>580</v>
      </c>
      <c r="K74" s="350" t="s">
        <v>581</v>
      </c>
      <c r="L74" s="371" t="s">
        <v>582</v>
      </c>
      <c r="M74" s="371" t="s">
        <v>371</v>
      </c>
      <c r="N74" s="371" t="s">
        <v>117</v>
      </c>
      <c r="O74" s="3" t="s">
        <v>583</v>
      </c>
      <c r="P74" s="8">
        <v>29.809914301978001</v>
      </c>
      <c r="Q74" s="8">
        <v>-109.141236942421</v>
      </c>
      <c r="R74" s="15">
        <v>169</v>
      </c>
      <c r="S74" s="59">
        <v>6580</v>
      </c>
      <c r="T74" s="5" t="s">
        <v>44</v>
      </c>
      <c r="U74" s="350" t="s">
        <v>584</v>
      </c>
      <c r="V74" s="353" t="s">
        <v>579</v>
      </c>
      <c r="W74" s="353" t="s">
        <v>585</v>
      </c>
      <c r="X74" s="351" t="s">
        <v>586</v>
      </c>
      <c r="Y74" s="371" t="s">
        <v>587</v>
      </c>
      <c r="Z74" s="371" t="s">
        <v>49</v>
      </c>
      <c r="AA74" s="373">
        <v>44776</v>
      </c>
      <c r="AB74" s="5" t="s">
        <v>588</v>
      </c>
      <c r="AC74" s="5" t="s">
        <v>589</v>
      </c>
    </row>
    <row r="75" spans="1:29" ht="36" x14ac:dyDescent="0.15">
      <c r="A75" s="68">
        <v>2073</v>
      </c>
      <c r="B75" s="3" t="s">
        <v>31</v>
      </c>
      <c r="C75" s="3" t="s">
        <v>294</v>
      </c>
      <c r="D75" s="5" t="s">
        <v>590</v>
      </c>
      <c r="E75" s="3" t="s">
        <v>61</v>
      </c>
      <c r="F75" s="5" t="s">
        <v>591</v>
      </c>
      <c r="G75" s="5" t="s">
        <v>296</v>
      </c>
      <c r="H75" s="5" t="s">
        <v>318</v>
      </c>
      <c r="I75" s="5" t="s">
        <v>592</v>
      </c>
      <c r="J75" s="5" t="s">
        <v>593</v>
      </c>
      <c r="K75" s="5" t="s">
        <v>594</v>
      </c>
      <c r="L75" s="14" t="s">
        <v>315</v>
      </c>
      <c r="M75" s="14" t="s">
        <v>42</v>
      </c>
      <c r="N75" s="14">
        <v>60638</v>
      </c>
      <c r="O75" s="3" t="s">
        <v>595</v>
      </c>
      <c r="P75" s="8">
        <v>41.773344110620798</v>
      </c>
      <c r="Q75" s="8">
        <v>-87.752246344006295</v>
      </c>
      <c r="R75" s="20">
        <v>300</v>
      </c>
      <c r="S75" s="180"/>
      <c r="T75" s="181"/>
      <c r="U75" s="5" t="s">
        <v>590</v>
      </c>
      <c r="V75" s="6" t="s">
        <v>592</v>
      </c>
      <c r="W75" s="6" t="s">
        <v>314</v>
      </c>
      <c r="X75" s="14" t="s">
        <v>315</v>
      </c>
      <c r="Y75" s="14" t="s">
        <v>42</v>
      </c>
      <c r="Z75" s="14" t="s">
        <v>49</v>
      </c>
      <c r="AA75" s="27">
        <v>44780</v>
      </c>
      <c r="AB75" s="5" t="s">
        <v>596</v>
      </c>
      <c r="AC75" s="6" t="s">
        <v>597</v>
      </c>
    </row>
    <row r="76" spans="1:29" ht="36" x14ac:dyDescent="0.15">
      <c r="A76" s="68">
        <v>2074</v>
      </c>
      <c r="B76" s="3" t="s">
        <v>31</v>
      </c>
      <c r="C76" s="3" t="s">
        <v>294</v>
      </c>
      <c r="D76" s="5" t="s">
        <v>590</v>
      </c>
      <c r="E76" s="3" t="s">
        <v>61</v>
      </c>
      <c r="F76" s="5" t="s">
        <v>598</v>
      </c>
      <c r="G76" s="5" t="s">
        <v>296</v>
      </c>
      <c r="H76" s="5" t="s">
        <v>318</v>
      </c>
      <c r="I76" s="5" t="s">
        <v>592</v>
      </c>
      <c r="J76" s="5" t="s">
        <v>599</v>
      </c>
      <c r="K76" s="5" t="s">
        <v>314</v>
      </c>
      <c r="L76" s="14" t="s">
        <v>315</v>
      </c>
      <c r="M76" s="14" t="s">
        <v>42</v>
      </c>
      <c r="N76" s="14">
        <v>60632</v>
      </c>
      <c r="O76" s="3" t="s">
        <v>600</v>
      </c>
      <c r="P76" s="8">
        <v>41.827085773592003</v>
      </c>
      <c r="Q76" s="8">
        <v>-87.731517745859804</v>
      </c>
      <c r="R76" s="20">
        <v>300</v>
      </c>
      <c r="S76" s="61"/>
      <c r="T76" s="6"/>
      <c r="U76" s="5" t="s">
        <v>590</v>
      </c>
      <c r="V76" s="6" t="s">
        <v>592</v>
      </c>
      <c r="W76" s="6" t="s">
        <v>314</v>
      </c>
      <c r="X76" s="14" t="s">
        <v>315</v>
      </c>
      <c r="Y76" s="14" t="s">
        <v>42</v>
      </c>
      <c r="Z76" s="14" t="s">
        <v>49</v>
      </c>
      <c r="AA76" s="27">
        <v>44780</v>
      </c>
      <c r="AB76" s="5" t="s">
        <v>601</v>
      </c>
      <c r="AC76" s="6" t="s">
        <v>597</v>
      </c>
    </row>
    <row r="77" spans="1:29" ht="36" x14ac:dyDescent="0.15">
      <c r="A77" s="68">
        <v>2075</v>
      </c>
      <c r="B77" s="3" t="s">
        <v>192</v>
      </c>
      <c r="C77" s="3" t="s">
        <v>294</v>
      </c>
      <c r="D77" s="5" t="s">
        <v>4414</v>
      </c>
      <c r="E77" s="3" t="s">
        <v>61</v>
      </c>
      <c r="F77" s="5" t="s">
        <v>4415</v>
      </c>
      <c r="G77" s="5" t="s">
        <v>420</v>
      </c>
      <c r="H77" s="5" t="s">
        <v>4416</v>
      </c>
      <c r="I77" s="5" t="s">
        <v>4418</v>
      </c>
      <c r="J77" s="5" t="s">
        <v>4422</v>
      </c>
      <c r="K77" s="5" t="s">
        <v>4423</v>
      </c>
      <c r="L77" s="14" t="s">
        <v>2270</v>
      </c>
      <c r="M77" s="14" t="s">
        <v>42</v>
      </c>
      <c r="N77" s="14">
        <v>71373</v>
      </c>
      <c r="O77" s="3"/>
      <c r="P77" s="8">
        <v>31.5480766284055</v>
      </c>
      <c r="Q77" s="8">
        <v>-91.487466659750297</v>
      </c>
      <c r="R77" s="94">
        <v>101</v>
      </c>
      <c r="S77" s="178">
        <v>11250</v>
      </c>
      <c r="T77" s="6" t="s">
        <v>4417</v>
      </c>
      <c r="U77" s="5" t="s">
        <v>4420</v>
      </c>
      <c r="V77" s="6" t="s">
        <v>4418</v>
      </c>
      <c r="W77" s="5" t="s">
        <v>4421</v>
      </c>
      <c r="X77" s="3" t="s">
        <v>120</v>
      </c>
      <c r="Y77" s="3" t="s">
        <v>121</v>
      </c>
      <c r="Z77" s="14" t="s">
        <v>49</v>
      </c>
      <c r="AA77" s="27">
        <v>44892</v>
      </c>
      <c r="AB77" s="165" t="s">
        <v>4419</v>
      </c>
      <c r="AC77" s="5" t="s">
        <v>4732</v>
      </c>
    </row>
    <row r="78" spans="1:29" ht="72" x14ac:dyDescent="0.15">
      <c r="A78" s="68">
        <v>2076</v>
      </c>
      <c r="B78" s="3" t="s">
        <v>192</v>
      </c>
      <c r="C78" s="3" t="s">
        <v>294</v>
      </c>
      <c r="D78" s="5" t="s">
        <v>958</v>
      </c>
      <c r="E78" s="3" t="s">
        <v>61</v>
      </c>
      <c r="F78" s="5" t="s">
        <v>4809</v>
      </c>
      <c r="G78" s="5" t="s">
        <v>365</v>
      </c>
      <c r="H78" s="5" t="s">
        <v>4308</v>
      </c>
      <c r="I78" s="5" t="s">
        <v>959</v>
      </c>
      <c r="J78" s="5" t="s">
        <v>4810</v>
      </c>
      <c r="K78" s="5" t="s">
        <v>4811</v>
      </c>
      <c r="L78" s="14" t="s">
        <v>741</v>
      </c>
      <c r="M78" s="14" t="s">
        <v>42</v>
      </c>
      <c r="N78" s="14">
        <v>78380</v>
      </c>
      <c r="O78" s="3"/>
      <c r="P78" s="8">
        <v>28.337244202207401</v>
      </c>
      <c r="Q78" s="8">
        <v>-97.671116644717202</v>
      </c>
      <c r="R78" s="94">
        <v>400</v>
      </c>
      <c r="S78" s="178">
        <v>50</v>
      </c>
      <c r="T78" s="6" t="s">
        <v>4812</v>
      </c>
      <c r="U78" s="5" t="s">
        <v>958</v>
      </c>
      <c r="V78" s="6" t="s">
        <v>959</v>
      </c>
      <c r="W78" s="5" t="s">
        <v>956</v>
      </c>
      <c r="X78" s="3" t="s">
        <v>741</v>
      </c>
      <c r="Y78" s="3" t="s">
        <v>42</v>
      </c>
      <c r="Z78" s="14" t="s">
        <v>49</v>
      </c>
      <c r="AA78" s="27">
        <v>45094</v>
      </c>
      <c r="AB78" s="5" t="s">
        <v>4813</v>
      </c>
      <c r="AC78" s="5" t="s">
        <v>4814</v>
      </c>
    </row>
    <row r="79" spans="1:29" ht="36" x14ac:dyDescent="0.15">
      <c r="A79" s="68">
        <v>2077</v>
      </c>
      <c r="B79" s="3" t="s">
        <v>192</v>
      </c>
      <c r="C79" s="3" t="s">
        <v>294</v>
      </c>
      <c r="D79" s="5" t="s">
        <v>958</v>
      </c>
      <c r="E79" s="3" t="s">
        <v>61</v>
      </c>
      <c r="F79" s="5" t="s">
        <v>5081</v>
      </c>
      <c r="G79" s="5" t="s">
        <v>365</v>
      </c>
      <c r="H79" s="5" t="s">
        <v>327</v>
      </c>
      <c r="I79" s="5" t="s">
        <v>959</v>
      </c>
      <c r="J79" s="5" t="s">
        <v>955</v>
      </c>
      <c r="K79" s="5" t="s">
        <v>956</v>
      </c>
      <c r="L79" s="3" t="s">
        <v>741</v>
      </c>
      <c r="M79" s="3" t="s">
        <v>42</v>
      </c>
      <c r="N79" s="3">
        <v>78725</v>
      </c>
      <c r="O79" s="3" t="s">
        <v>957</v>
      </c>
      <c r="P79" s="8">
        <v>30.23</v>
      </c>
      <c r="Q79" s="25">
        <v>-97.6</v>
      </c>
      <c r="R79" s="62" t="s">
        <v>703</v>
      </c>
      <c r="S79" s="421"/>
      <c r="T79" s="60"/>
      <c r="U79" s="5" t="s">
        <v>958</v>
      </c>
      <c r="V79" s="6" t="s">
        <v>959</v>
      </c>
      <c r="W79" s="5" t="s">
        <v>956</v>
      </c>
      <c r="X79" s="3" t="s">
        <v>741</v>
      </c>
      <c r="Y79" s="3" t="s">
        <v>42</v>
      </c>
      <c r="Z79" s="14" t="s">
        <v>49</v>
      </c>
      <c r="AA79" s="27">
        <v>45094</v>
      </c>
      <c r="AB79" s="30" t="s">
        <v>960</v>
      </c>
      <c r="AC79" s="5"/>
    </row>
    <row r="80" spans="1:29" ht="36" x14ac:dyDescent="0.15">
      <c r="A80" s="68">
        <v>2078</v>
      </c>
      <c r="B80" s="3" t="s">
        <v>59</v>
      </c>
      <c r="C80" s="3" t="s">
        <v>294</v>
      </c>
      <c r="D80" s="5" t="s">
        <v>237</v>
      </c>
      <c r="E80" s="3" t="s">
        <v>34</v>
      </c>
      <c r="F80" s="5" t="s">
        <v>608</v>
      </c>
      <c r="G80" s="5" t="s">
        <v>365</v>
      </c>
      <c r="H80" s="5" t="s">
        <v>410</v>
      </c>
      <c r="I80" s="5" t="s">
        <v>239</v>
      </c>
      <c r="J80" s="5" t="s">
        <v>4218</v>
      </c>
      <c r="K80" s="5" t="s">
        <v>117</v>
      </c>
      <c r="L80" s="14" t="s">
        <v>741</v>
      </c>
      <c r="M80" s="14" t="s">
        <v>42</v>
      </c>
      <c r="N80" s="14" t="s">
        <v>117</v>
      </c>
      <c r="O80" s="14" t="s">
        <v>117</v>
      </c>
      <c r="P80" s="8">
        <v>29.6072933822301</v>
      </c>
      <c r="Q80" s="8">
        <v>-95.523344038028199</v>
      </c>
      <c r="R80" s="94">
        <v>1170</v>
      </c>
      <c r="S80" s="178">
        <v>5500</v>
      </c>
      <c r="T80" s="6" t="s">
        <v>69</v>
      </c>
      <c r="U80" s="5" t="s">
        <v>237</v>
      </c>
      <c r="V80" s="6" t="s">
        <v>239</v>
      </c>
      <c r="W80" s="5" t="s">
        <v>65</v>
      </c>
      <c r="X80" s="3" t="s">
        <v>241</v>
      </c>
      <c r="Y80" s="3" t="s">
        <v>66</v>
      </c>
      <c r="Z80" s="14" t="s">
        <v>49</v>
      </c>
      <c r="AA80" s="27">
        <v>44780</v>
      </c>
      <c r="AB80" s="5" t="s">
        <v>609</v>
      </c>
      <c r="AC80" s="5"/>
    </row>
    <row r="81" spans="1:29" ht="36" x14ac:dyDescent="0.15">
      <c r="A81" s="68">
        <v>2079</v>
      </c>
      <c r="B81" s="3" t="s">
        <v>59</v>
      </c>
      <c r="C81" s="3" t="s">
        <v>294</v>
      </c>
      <c r="D81" s="5" t="s">
        <v>237</v>
      </c>
      <c r="E81" s="3" t="s">
        <v>34</v>
      </c>
      <c r="F81" s="5" t="s">
        <v>608</v>
      </c>
      <c r="G81" s="5" t="s">
        <v>365</v>
      </c>
      <c r="H81" s="5" t="s">
        <v>610</v>
      </c>
      <c r="I81" s="5" t="s">
        <v>239</v>
      </c>
      <c r="J81" s="5" t="s">
        <v>4218</v>
      </c>
      <c r="K81" s="5" t="s">
        <v>117</v>
      </c>
      <c r="L81" s="14" t="s">
        <v>741</v>
      </c>
      <c r="M81" s="14" t="s">
        <v>42</v>
      </c>
      <c r="N81" s="14" t="s">
        <v>117</v>
      </c>
      <c r="O81" s="14" t="s">
        <v>117</v>
      </c>
      <c r="P81" s="8">
        <v>29.6072933822301</v>
      </c>
      <c r="Q81" s="8">
        <v>-95.523344038028199</v>
      </c>
      <c r="R81" s="94">
        <v>1170</v>
      </c>
      <c r="S81" s="178">
        <v>62700</v>
      </c>
      <c r="T81" s="6" t="s">
        <v>94</v>
      </c>
      <c r="U81" s="5" t="s">
        <v>237</v>
      </c>
      <c r="V81" s="6" t="s">
        <v>239</v>
      </c>
      <c r="W81" s="5" t="s">
        <v>65</v>
      </c>
      <c r="X81" s="3" t="s">
        <v>241</v>
      </c>
      <c r="Y81" s="3" t="s">
        <v>66</v>
      </c>
      <c r="Z81" s="14" t="s">
        <v>49</v>
      </c>
      <c r="AA81" s="27">
        <v>44780</v>
      </c>
      <c r="AB81" s="5" t="s">
        <v>609</v>
      </c>
      <c r="AC81" s="5"/>
    </row>
    <row r="82" spans="1:29" ht="48" x14ac:dyDescent="0.15">
      <c r="A82" s="68">
        <v>2080</v>
      </c>
      <c r="B82" s="3" t="s">
        <v>31</v>
      </c>
      <c r="C82" s="3" t="s">
        <v>294</v>
      </c>
      <c r="D82" s="5" t="s">
        <v>611</v>
      </c>
      <c r="E82" s="3" t="s">
        <v>61</v>
      </c>
      <c r="F82" s="5" t="s">
        <v>612</v>
      </c>
      <c r="G82" s="5" t="s">
        <v>613</v>
      </c>
      <c r="H82" s="5" t="s">
        <v>614</v>
      </c>
      <c r="I82" s="167" t="s">
        <v>615</v>
      </c>
      <c r="J82" s="5" t="s">
        <v>616</v>
      </c>
      <c r="K82" s="5" t="s">
        <v>617</v>
      </c>
      <c r="L82" s="14" t="s">
        <v>130</v>
      </c>
      <c r="M82" s="14" t="s">
        <v>66</v>
      </c>
      <c r="N82" s="14" t="s">
        <v>618</v>
      </c>
      <c r="O82" s="3" t="s">
        <v>619</v>
      </c>
      <c r="P82" s="8">
        <v>42.9459691278389</v>
      </c>
      <c r="Q82" s="8">
        <v>-82.418163399797606</v>
      </c>
      <c r="R82" s="20">
        <v>32</v>
      </c>
      <c r="S82" s="61">
        <v>4000</v>
      </c>
      <c r="T82" s="6" t="s">
        <v>624</v>
      </c>
      <c r="U82" s="5" t="s">
        <v>620</v>
      </c>
      <c r="V82" s="22" t="s">
        <v>621</v>
      </c>
      <c r="W82" s="6" t="s">
        <v>355</v>
      </c>
      <c r="X82" s="14" t="s">
        <v>355</v>
      </c>
      <c r="Y82" s="14" t="s">
        <v>356</v>
      </c>
      <c r="Z82" s="14" t="s">
        <v>49</v>
      </c>
      <c r="AA82" s="27">
        <v>44776</v>
      </c>
      <c r="AB82" s="5" t="s">
        <v>622</v>
      </c>
      <c r="AC82" s="5" t="s">
        <v>623</v>
      </c>
    </row>
    <row r="83" spans="1:29" ht="36" x14ac:dyDescent="0.15">
      <c r="A83" s="68">
        <v>2081</v>
      </c>
      <c r="B83" s="3" t="s">
        <v>192</v>
      </c>
      <c r="C83" s="3" t="s">
        <v>294</v>
      </c>
      <c r="D83" s="5" t="s">
        <v>4799</v>
      </c>
      <c r="E83" s="3" t="s">
        <v>61</v>
      </c>
      <c r="F83" s="5" t="s">
        <v>4800</v>
      </c>
      <c r="G83" s="5" t="s">
        <v>365</v>
      </c>
      <c r="H83" s="5" t="s">
        <v>4087</v>
      </c>
      <c r="I83" s="5" t="s">
        <v>4804</v>
      </c>
      <c r="J83" s="5"/>
      <c r="K83" s="5" t="s">
        <v>509</v>
      </c>
      <c r="L83" s="14" t="s">
        <v>25</v>
      </c>
      <c r="M83" s="14" t="s">
        <v>66</v>
      </c>
      <c r="O83" s="3"/>
      <c r="P83" s="8">
        <v>46.353216995090001</v>
      </c>
      <c r="Q83" s="8">
        <v>-72.431768926018194</v>
      </c>
      <c r="R83" s="94">
        <v>200</v>
      </c>
      <c r="S83" s="178">
        <v>30000</v>
      </c>
      <c r="T83" s="6" t="s">
        <v>347</v>
      </c>
      <c r="U83" s="5" t="s">
        <v>4801</v>
      </c>
      <c r="V83" s="5" t="s">
        <v>4805</v>
      </c>
      <c r="W83" s="5" t="s">
        <v>4806</v>
      </c>
      <c r="X83" s="3" t="s">
        <v>4807</v>
      </c>
      <c r="Y83" s="3" t="s">
        <v>4808</v>
      </c>
      <c r="Z83" s="14" t="s">
        <v>49</v>
      </c>
      <c r="AA83" s="27">
        <v>45094</v>
      </c>
      <c r="AB83" s="5" t="s">
        <v>4802</v>
      </c>
      <c r="AC83" s="5" t="s">
        <v>4803</v>
      </c>
    </row>
    <row r="84" spans="1:29" ht="48" x14ac:dyDescent="0.15">
      <c r="A84" s="68">
        <v>2082</v>
      </c>
      <c r="B84" s="3" t="s">
        <v>113</v>
      </c>
      <c r="C84" s="3" t="s">
        <v>294</v>
      </c>
      <c r="D84" s="5" t="s">
        <v>4836</v>
      </c>
      <c r="E84" s="3" t="s">
        <v>61</v>
      </c>
      <c r="F84" s="5" t="s">
        <v>4839</v>
      </c>
      <c r="G84" s="5" t="s">
        <v>327</v>
      </c>
      <c r="H84" s="5" t="s">
        <v>4087</v>
      </c>
      <c r="I84" s="5" t="s">
        <v>4837</v>
      </c>
      <c r="J84" s="5"/>
      <c r="K84" s="5" t="s">
        <v>4835</v>
      </c>
      <c r="L84" s="14" t="s">
        <v>130</v>
      </c>
      <c r="M84" s="14" t="s">
        <v>66</v>
      </c>
      <c r="O84" s="3"/>
      <c r="P84" s="8">
        <v>44.278312020813097</v>
      </c>
      <c r="Q84" s="8">
        <v>-76.712296150783104</v>
      </c>
      <c r="R84" s="94">
        <v>600</v>
      </c>
      <c r="S84" s="178"/>
      <c r="T84" s="6"/>
      <c r="U84" s="5" t="s">
        <v>3048</v>
      </c>
      <c r="V84" s="5" t="s">
        <v>3044</v>
      </c>
      <c r="W84" s="5" t="s">
        <v>3049</v>
      </c>
      <c r="X84" s="3" t="s">
        <v>3050</v>
      </c>
      <c r="Y84" s="3" t="s">
        <v>3051</v>
      </c>
      <c r="Z84" s="3" t="s">
        <v>49</v>
      </c>
      <c r="AA84" s="27">
        <v>45094</v>
      </c>
      <c r="AB84" s="5" t="s">
        <v>4838</v>
      </c>
      <c r="AC84" s="5" t="s">
        <v>4840</v>
      </c>
    </row>
    <row r="85" spans="1:29" ht="36" x14ac:dyDescent="0.15">
      <c r="A85" s="68">
        <v>2083</v>
      </c>
      <c r="B85" s="3" t="s">
        <v>31</v>
      </c>
      <c r="C85" s="3" t="s">
        <v>294</v>
      </c>
      <c r="D85" s="5" t="s">
        <v>248</v>
      </c>
      <c r="E85" s="3" t="s">
        <v>61</v>
      </c>
      <c r="F85" s="5" t="s">
        <v>631</v>
      </c>
      <c r="G85" s="5" t="s">
        <v>365</v>
      </c>
      <c r="H85" s="5" t="s">
        <v>560</v>
      </c>
      <c r="I85" s="165" t="s">
        <v>632</v>
      </c>
      <c r="J85" s="5" t="s">
        <v>633</v>
      </c>
      <c r="K85" s="5" t="s">
        <v>107</v>
      </c>
      <c r="L85" s="14" t="s">
        <v>130</v>
      </c>
      <c r="M85" s="14" t="s">
        <v>66</v>
      </c>
      <c r="N85" s="14" t="s">
        <v>634</v>
      </c>
      <c r="O85" s="3" t="s">
        <v>635</v>
      </c>
      <c r="P85" s="8">
        <v>46.448134425030702</v>
      </c>
      <c r="Q85" s="8">
        <v>-81.0841214581597</v>
      </c>
      <c r="R85" s="94">
        <v>4000</v>
      </c>
      <c r="S85" s="59">
        <v>66000</v>
      </c>
      <c r="T85" s="6" t="s">
        <v>94</v>
      </c>
      <c r="U85" s="5" t="s">
        <v>255</v>
      </c>
      <c r="V85" s="6" t="s">
        <v>250</v>
      </c>
      <c r="W85" s="5" t="s">
        <v>256</v>
      </c>
      <c r="X85" s="3" t="s">
        <v>256</v>
      </c>
      <c r="Y85" s="3" t="s">
        <v>257</v>
      </c>
      <c r="Z85" s="14" t="s">
        <v>49</v>
      </c>
      <c r="AA85" s="27">
        <v>44780</v>
      </c>
      <c r="AB85" s="5" t="s">
        <v>636</v>
      </c>
      <c r="AC85" s="5" t="s">
        <v>637</v>
      </c>
    </row>
    <row r="86" spans="1:29" ht="36" x14ac:dyDescent="0.15">
      <c r="A86" s="68">
        <v>2084</v>
      </c>
      <c r="B86" s="3" t="s">
        <v>31</v>
      </c>
      <c r="C86" s="3" t="s">
        <v>294</v>
      </c>
      <c r="D86" s="369" t="s">
        <v>248</v>
      </c>
      <c r="E86" s="3" t="s">
        <v>61</v>
      </c>
      <c r="F86" s="5" t="s">
        <v>631</v>
      </c>
      <c r="G86" s="350" t="s">
        <v>365</v>
      </c>
      <c r="H86" s="5" t="s">
        <v>568</v>
      </c>
      <c r="I86" s="5" t="s">
        <v>632</v>
      </c>
      <c r="J86" s="5" t="s">
        <v>633</v>
      </c>
      <c r="K86" s="5" t="s">
        <v>107</v>
      </c>
      <c r="L86" s="14" t="s">
        <v>130</v>
      </c>
      <c r="M86" s="14" t="s">
        <v>66</v>
      </c>
      <c r="N86" s="14" t="s">
        <v>634</v>
      </c>
      <c r="O86" s="3" t="s">
        <v>635</v>
      </c>
      <c r="P86" s="8">
        <v>46.448134425030702</v>
      </c>
      <c r="Q86" s="8">
        <v>-81.0841214581597</v>
      </c>
      <c r="R86" s="94">
        <v>4000</v>
      </c>
      <c r="S86" s="59">
        <v>1400</v>
      </c>
      <c r="T86" s="6" t="s">
        <v>69</v>
      </c>
      <c r="U86" s="5" t="s">
        <v>255</v>
      </c>
      <c r="V86" s="6" t="s">
        <v>250</v>
      </c>
      <c r="W86" s="5" t="s">
        <v>256</v>
      </c>
      <c r="X86" s="3" t="s">
        <v>256</v>
      </c>
      <c r="Y86" s="3" t="s">
        <v>257</v>
      </c>
      <c r="Z86" s="14" t="s">
        <v>49</v>
      </c>
      <c r="AA86" s="27">
        <v>44780</v>
      </c>
      <c r="AB86" s="350" t="s">
        <v>638</v>
      </c>
      <c r="AC86" s="5" t="s">
        <v>637</v>
      </c>
    </row>
    <row r="87" spans="1:29" ht="36" x14ac:dyDescent="0.15">
      <c r="A87" s="68">
        <v>2085</v>
      </c>
      <c r="B87" s="3" t="s">
        <v>31</v>
      </c>
      <c r="C87" s="3" t="s">
        <v>294</v>
      </c>
      <c r="D87" s="5" t="s">
        <v>248</v>
      </c>
      <c r="E87" s="3" t="s">
        <v>61</v>
      </c>
      <c r="F87" s="5" t="s">
        <v>639</v>
      </c>
      <c r="G87" s="5" t="s">
        <v>365</v>
      </c>
      <c r="H87" s="5" t="s">
        <v>560</v>
      </c>
      <c r="I87" s="5" t="s">
        <v>640</v>
      </c>
      <c r="J87" s="5" t="s">
        <v>641</v>
      </c>
      <c r="K87" s="5" t="s">
        <v>642</v>
      </c>
      <c r="L87" s="14" t="s">
        <v>643</v>
      </c>
      <c r="M87" s="14" t="s">
        <v>66</v>
      </c>
      <c r="N87" s="14" t="s">
        <v>644</v>
      </c>
      <c r="O87" s="3" t="s">
        <v>271</v>
      </c>
      <c r="P87" s="8">
        <v>47.424355706583398</v>
      </c>
      <c r="Q87" s="8">
        <v>-53.816613358123199</v>
      </c>
      <c r="R87" s="94">
        <v>500</v>
      </c>
      <c r="S87" s="59">
        <v>50000</v>
      </c>
      <c r="T87" s="6" t="s">
        <v>94</v>
      </c>
      <c r="U87" s="5" t="s">
        <v>255</v>
      </c>
      <c r="V87" s="6" t="s">
        <v>250</v>
      </c>
      <c r="W87" s="5" t="s">
        <v>256</v>
      </c>
      <c r="X87" s="3" t="s">
        <v>256</v>
      </c>
      <c r="Y87" s="3" t="s">
        <v>257</v>
      </c>
      <c r="Z87" s="14" t="s">
        <v>49</v>
      </c>
      <c r="AA87" s="27">
        <v>44780</v>
      </c>
      <c r="AB87" s="5" t="s">
        <v>645</v>
      </c>
      <c r="AC87" s="5"/>
    </row>
    <row r="88" spans="1:29" ht="48" x14ac:dyDescent="0.15">
      <c r="A88" s="68">
        <v>2086</v>
      </c>
      <c r="B88" s="3" t="s">
        <v>31</v>
      </c>
      <c r="C88" s="3" t="s">
        <v>294</v>
      </c>
      <c r="D88" s="5" t="s">
        <v>248</v>
      </c>
      <c r="E88" s="3" t="s">
        <v>61</v>
      </c>
      <c r="F88" s="5" t="s">
        <v>639</v>
      </c>
      <c r="G88" s="5" t="s">
        <v>365</v>
      </c>
      <c r="H88" s="5" t="s">
        <v>568</v>
      </c>
      <c r="I88" s="5" t="s">
        <v>640</v>
      </c>
      <c r="J88" s="5" t="s">
        <v>641</v>
      </c>
      <c r="K88" s="5" t="s">
        <v>642</v>
      </c>
      <c r="L88" s="14" t="s">
        <v>643</v>
      </c>
      <c r="M88" s="14" t="s">
        <v>66</v>
      </c>
      <c r="N88" s="14" t="s">
        <v>644</v>
      </c>
      <c r="O88" s="3" t="s">
        <v>271</v>
      </c>
      <c r="P88" s="8">
        <v>47.424355706583398</v>
      </c>
      <c r="Q88" s="8">
        <v>-53.816613358123199</v>
      </c>
      <c r="R88" s="94">
        <v>500</v>
      </c>
      <c r="S88" s="59">
        <v>1700</v>
      </c>
      <c r="T88" s="6" t="s">
        <v>69</v>
      </c>
      <c r="U88" s="5" t="s">
        <v>255</v>
      </c>
      <c r="V88" s="6" t="s">
        <v>250</v>
      </c>
      <c r="W88" s="5" t="s">
        <v>256</v>
      </c>
      <c r="X88" s="3" t="s">
        <v>256</v>
      </c>
      <c r="Y88" s="3" t="s">
        <v>257</v>
      </c>
      <c r="Z88" s="14" t="s">
        <v>49</v>
      </c>
      <c r="AA88" s="27">
        <v>44780</v>
      </c>
      <c r="AB88" s="5" t="s">
        <v>646</v>
      </c>
      <c r="AC88" s="5"/>
    </row>
    <row r="89" spans="1:29" ht="12" x14ac:dyDescent="0.15">
      <c r="A89" s="68" t="s">
        <v>3959</v>
      </c>
      <c r="B89" s="3"/>
      <c r="C89" s="3"/>
      <c r="G89" s="3"/>
      <c r="H89" s="3"/>
    </row>
    <row r="90" spans="1:29" ht="12" x14ac:dyDescent="0.15">
      <c r="A90" s="68" t="s">
        <v>3959</v>
      </c>
      <c r="B90" s="3"/>
      <c r="C90" s="3"/>
      <c r="G90" s="3"/>
      <c r="H90" s="3"/>
    </row>
    <row r="91" spans="1:29" ht="12" x14ac:dyDescent="0.15">
      <c r="A91" s="68" t="s">
        <v>3959</v>
      </c>
      <c r="B91" s="3"/>
      <c r="C91" s="3"/>
      <c r="G91" s="3"/>
      <c r="H91" s="3"/>
    </row>
    <row r="92" spans="1:29" ht="12" x14ac:dyDescent="0.15">
      <c r="A92" s="68" t="s">
        <v>3959</v>
      </c>
      <c r="B92" s="3"/>
      <c r="C92" s="3"/>
      <c r="G92" s="3"/>
      <c r="H92" s="3"/>
    </row>
    <row r="93" spans="1:29" ht="12" x14ac:dyDescent="0.15">
      <c r="A93" s="68" t="s">
        <v>3959</v>
      </c>
      <c r="B93" s="3"/>
      <c r="C93" s="3"/>
      <c r="G93" s="3"/>
      <c r="H93" s="3"/>
    </row>
    <row r="94" spans="1:29" ht="12" x14ac:dyDescent="0.15">
      <c r="A94" s="68" t="s">
        <v>3959</v>
      </c>
      <c r="B94" s="3"/>
      <c r="C94" s="3"/>
      <c r="G94" s="3"/>
      <c r="H94" s="3"/>
    </row>
    <row r="95" spans="1:29" ht="12" x14ac:dyDescent="0.15">
      <c r="A95" s="68" t="s">
        <v>3959</v>
      </c>
      <c r="B95" s="3"/>
      <c r="C95" s="3"/>
      <c r="G95" s="3"/>
      <c r="H95" s="3"/>
    </row>
  </sheetData>
  <phoneticPr fontId="5" type="noConversion"/>
  <dataValidations count="4">
    <dataValidation type="list" allowBlank="1" showInputMessage="1" showErrorMessage="1" sqref="F89:F95 F74:F87" xr:uid="{8FF6330C-C2E3-42B6-B96E-573F699D34EE}">
      <formula1>IF(H74="Cathode",Cathode_Raw_Matl,IF(H74="Anode",Anode_Raw_Matl,IF(H74="Liquid electrolyte",Liquid_Electrolyte,IF(H74="Solid electrolyte",Solid_Electrolyte,IF(H74="Current collectors",Current_Collectors,"")))))</formula1>
    </dataValidation>
    <dataValidation type="list" allowBlank="1" showInputMessage="1" showErrorMessage="1" sqref="G89:G95 G72:G87" xr:uid="{9A375D11-9825-4BB7-A1DC-5548A42F1EEF}">
      <formula1>IF(#REF!="Housing",Housing_Type,IF(#REF!="Electrode materials",Electrode_Material,""))</formula1>
    </dataValidation>
    <dataValidation type="list" allowBlank="1" showInputMessage="1" showErrorMessage="1" sqref="H89:H95 H72:H87" xr:uid="{31887FA0-6959-4C95-B172-8394CC01A7AB}">
      <formula1>IF(G72="Cathode",Cathode_Raw_Matl,IF(G72="Anode",Anode_Raw_Matl,IF(G72="Liquid electrolyte",Liquid_Electrolyte,IF(G72="Solid electrolyte",Solid_Electrolyte,IF(G72="Current collectors",Current_Collectors,"")))))</formula1>
    </dataValidation>
    <dataValidation type="list" allowBlank="1" showInputMessage="1" showErrorMessage="1" sqref="G7:G8 G15:G16" xr:uid="{3A2582EF-CB19-40FA-AF50-C1B72419F492}">
      <formula1>EOL_Facilities</formula1>
    </dataValidation>
  </dataValidations>
  <hyperlinks>
    <hyperlink ref="V4" r:id="rId1" display="vale.com" xr:uid="{F194F8ED-2926-4D04-B28C-6207F62C578A}"/>
    <hyperlink ref="V11" r:id="rId2" display="https://www.pyrotek.com/; https://www.zoominfo.com/pic/pyrotek-incorporated/31720101" xr:uid="{E78F6269-767D-4151-8222-1A0DB0FA2514}"/>
    <hyperlink ref="I23" r:id="rId3" xr:uid="{DEB2F123-4265-4C49-8FE5-6D11CE3E1104}"/>
    <hyperlink ref="V23" r:id="rId4" xr:uid="{32D498AE-9941-495C-A963-F5D9B680D10D}"/>
    <hyperlink ref="I24" r:id="rId5" xr:uid="{219CAE0F-3498-4B4C-92D0-D9E37E262D90}"/>
    <hyperlink ref="O24" r:id="rId6" display=" (770) 792-9400" xr:uid="{E831DB06-CD8A-4A1A-A537-6E8D0CC5826D}"/>
    <hyperlink ref="V24" r:id="rId7" xr:uid="{F2C0A0AC-D07D-4B0A-A15C-68D6A3325D60}"/>
    <hyperlink ref="I46" r:id="rId8" xr:uid="{F1F41DB4-F77C-461B-BB39-F976E010E812}"/>
    <hyperlink ref="V12" r:id="rId9" display="https://www.pyrotek.com/; https://www.zoominfo.com/pic/pyrotek-incorporated/31720101" xr:uid="{1607171E-F874-4D53-BF53-FF8056DAF1AC}"/>
  </hyperlinks>
  <pageMargins left="0.7" right="0.7" top="0.75" bottom="0.75" header="0.3" footer="0.3"/>
  <pageSetup orientation="portrait" r:id="rId10"/>
  <tableParts count="1">
    <tablePart r:id="rId1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7C1D-0D7C-451F-BCFF-9ED3FC8ACB43}">
  <sheetPr codeName="Sheet10">
    <tabColor theme="7" tint="-0.249977111117893"/>
  </sheetPr>
  <dimension ref="A1:AF55"/>
  <sheetViews>
    <sheetView zoomScale="110" zoomScaleNormal="110" workbookViewId="0">
      <pane xSplit="4" ySplit="1" topLeftCell="E2" activePane="bottomRight" state="frozen"/>
      <selection pane="topRight" activeCell="E1" sqref="E1"/>
      <selection pane="bottomLeft" activeCell="A2" sqref="A2"/>
      <selection pane="bottomRight" activeCell="H5" sqref="H5"/>
    </sheetView>
  </sheetViews>
  <sheetFormatPr baseColWidth="10" defaultColWidth="9.1640625" defaultRowHeight="11" x14ac:dyDescent="0.15"/>
  <cols>
    <col min="1" max="1" width="8.33203125" style="146" customWidth="1"/>
    <col min="2" max="2" width="10.5" style="6" customWidth="1"/>
    <col min="3" max="3" width="18.83203125" style="6" customWidth="1"/>
    <col min="4" max="4" width="20.5" style="5" customWidth="1"/>
    <col min="5" max="5" width="7.83203125" style="5" customWidth="1"/>
    <col min="6" max="6" width="18.1640625" style="6" customWidth="1"/>
    <col min="7" max="7" width="23.5" style="5" customWidth="1"/>
    <col min="8" max="8" width="16" style="5" customWidth="1"/>
    <col min="9" max="9" width="18.33203125" style="5" customWidth="1"/>
    <col min="10" max="10" width="22.6640625" style="5" bestFit="1" customWidth="1"/>
    <col min="11" max="11" width="10.6640625" style="5" customWidth="1"/>
    <col min="12" max="12" width="7.1640625" style="6" customWidth="1"/>
    <col min="13" max="13" width="13.5" style="6" customWidth="1"/>
    <col min="14" max="14" width="10.1640625" style="6" customWidth="1"/>
    <col min="15" max="15" width="12.5" style="30" customWidth="1"/>
    <col min="16" max="16" width="10.6640625" style="6" customWidth="1"/>
    <col min="17" max="17" width="11.6640625" style="6" customWidth="1"/>
    <col min="18" max="18" width="11.6640625" style="20" customWidth="1"/>
    <col min="19" max="19" width="16.5" style="294" customWidth="1"/>
    <col min="20" max="20" width="14.33203125" style="6" customWidth="1"/>
    <col min="21" max="22" width="18.5" style="6" customWidth="1"/>
    <col min="23" max="23" width="10.33203125" style="6" customWidth="1"/>
    <col min="24" max="24" width="11.5" style="6" customWidth="1"/>
    <col min="25" max="25" width="13.1640625" style="6" customWidth="1"/>
    <col min="26" max="26" width="8.33203125" style="14" customWidth="1"/>
    <col min="27" max="27" width="13.1640625" style="13" customWidth="1"/>
    <col min="28" max="28" width="57.33203125" style="5" customWidth="1"/>
    <col min="29" max="29" width="53" style="6" customWidth="1"/>
    <col min="30" max="16384" width="9.1640625" style="6"/>
  </cols>
  <sheetData>
    <row r="1" spans="1:29" s="142" customFormat="1" ht="36" x14ac:dyDescent="0.15">
      <c r="A1" s="143" t="s">
        <v>1</v>
      </c>
      <c r="B1" s="142" t="s">
        <v>2</v>
      </c>
      <c r="C1" s="142" t="s">
        <v>3</v>
      </c>
      <c r="D1" s="142" t="s">
        <v>4</v>
      </c>
      <c r="E1" s="142" t="s">
        <v>5</v>
      </c>
      <c r="F1" s="142" t="s">
        <v>6</v>
      </c>
      <c r="G1" s="142" t="s">
        <v>7</v>
      </c>
      <c r="H1" s="142" t="s">
        <v>8</v>
      </c>
      <c r="I1" s="142" t="s">
        <v>9</v>
      </c>
      <c r="J1" s="142" t="s">
        <v>10</v>
      </c>
      <c r="K1" s="142" t="s">
        <v>11</v>
      </c>
      <c r="L1" s="142" t="s">
        <v>12</v>
      </c>
      <c r="M1" s="142" t="s">
        <v>13</v>
      </c>
      <c r="N1" s="142" t="s">
        <v>14</v>
      </c>
      <c r="O1" s="144" t="s">
        <v>15</v>
      </c>
      <c r="P1" s="142" t="s">
        <v>16</v>
      </c>
      <c r="Q1" s="142" t="s">
        <v>17</v>
      </c>
      <c r="R1" s="203" t="s">
        <v>18</v>
      </c>
      <c r="S1" s="293" t="s">
        <v>19</v>
      </c>
      <c r="T1" s="142" t="s">
        <v>29</v>
      </c>
      <c r="U1" s="142" t="s">
        <v>20</v>
      </c>
      <c r="V1" s="142" t="s">
        <v>21</v>
      </c>
      <c r="W1" s="142" t="s">
        <v>22</v>
      </c>
      <c r="X1" s="142" t="s">
        <v>23</v>
      </c>
      <c r="Y1" s="142" t="s">
        <v>24</v>
      </c>
      <c r="Z1" s="91" t="s">
        <v>25</v>
      </c>
      <c r="AA1" s="145" t="s">
        <v>26</v>
      </c>
      <c r="AB1" s="142" t="s">
        <v>27</v>
      </c>
      <c r="AC1" s="142" t="s">
        <v>28</v>
      </c>
    </row>
    <row r="2" spans="1:29" ht="48" x14ac:dyDescent="0.15">
      <c r="A2" s="32">
        <v>3000</v>
      </c>
      <c r="B2" s="5" t="s">
        <v>59</v>
      </c>
      <c r="C2" s="5" t="s">
        <v>294</v>
      </c>
      <c r="D2" s="5" t="s">
        <v>4376</v>
      </c>
      <c r="E2" s="5" t="s">
        <v>61</v>
      </c>
      <c r="F2" s="82" t="s">
        <v>4377</v>
      </c>
      <c r="G2" s="5" t="s">
        <v>3920</v>
      </c>
      <c r="H2" s="5" t="s">
        <v>4378</v>
      </c>
      <c r="I2" s="5" t="s">
        <v>4379</v>
      </c>
      <c r="J2" s="5" t="s">
        <v>4256</v>
      </c>
      <c r="K2" s="5" t="s">
        <v>1778</v>
      </c>
      <c r="L2" s="6" t="s">
        <v>850</v>
      </c>
      <c r="M2" s="6" t="s">
        <v>42</v>
      </c>
      <c r="N2" s="6">
        <v>85706</v>
      </c>
      <c r="P2" s="35">
        <v>32.1352471838158</v>
      </c>
      <c r="Q2" s="35">
        <v>-110.919408557889</v>
      </c>
      <c r="R2" s="20">
        <v>11</v>
      </c>
      <c r="S2" s="374">
        <v>10.5</v>
      </c>
      <c r="T2" s="6" t="s">
        <v>3312</v>
      </c>
      <c r="U2" s="6" t="s">
        <v>4381</v>
      </c>
      <c r="V2" s="6" t="s">
        <v>4379</v>
      </c>
      <c r="W2" s="6" t="s">
        <v>1778</v>
      </c>
      <c r="X2" s="6" t="s">
        <v>850</v>
      </c>
      <c r="Y2" s="6" t="s">
        <v>42</v>
      </c>
      <c r="Z2" s="14" t="s">
        <v>49</v>
      </c>
      <c r="AA2" s="13">
        <v>44892</v>
      </c>
      <c r="AB2" s="5" t="s">
        <v>4382</v>
      </c>
      <c r="AC2" s="5" t="s">
        <v>4383</v>
      </c>
    </row>
    <row r="3" spans="1:29" ht="24" x14ac:dyDescent="0.15">
      <c r="A3" s="32">
        <v>3001</v>
      </c>
      <c r="B3" s="5" t="s">
        <v>59</v>
      </c>
      <c r="C3" s="5" t="s">
        <v>294</v>
      </c>
      <c r="D3" s="5" t="s">
        <v>2521</v>
      </c>
      <c r="E3" s="5" t="s">
        <v>2522</v>
      </c>
      <c r="F3" s="82" t="s">
        <v>2523</v>
      </c>
      <c r="G3" s="5" t="s">
        <v>2524</v>
      </c>
      <c r="H3" s="5" t="s">
        <v>4373</v>
      </c>
      <c r="I3" s="5" t="s">
        <v>2525</v>
      </c>
      <c r="J3" s="5" t="s">
        <v>2526</v>
      </c>
      <c r="K3" s="5" t="s">
        <v>2527</v>
      </c>
      <c r="L3" s="6" t="s">
        <v>1498</v>
      </c>
      <c r="M3" s="6" t="s">
        <v>42</v>
      </c>
      <c r="N3" s="6">
        <v>20742</v>
      </c>
      <c r="O3" s="30" t="s">
        <v>4380</v>
      </c>
      <c r="P3" s="8">
        <v>38.992705314830999</v>
      </c>
      <c r="Q3" s="35">
        <v>-76.938531547373998</v>
      </c>
      <c r="R3" s="94">
        <v>2</v>
      </c>
      <c r="S3" s="93"/>
      <c r="U3" s="362" t="s">
        <v>2528</v>
      </c>
      <c r="V3" s="6" t="s">
        <v>2529</v>
      </c>
      <c r="W3" s="6" t="s">
        <v>2527</v>
      </c>
      <c r="X3" s="6" t="s">
        <v>1498</v>
      </c>
      <c r="Y3" s="6" t="s">
        <v>42</v>
      </c>
      <c r="Z3" s="14" t="s">
        <v>49</v>
      </c>
      <c r="AA3" s="13">
        <v>44888</v>
      </c>
      <c r="AB3" s="5" t="s">
        <v>4372</v>
      </c>
      <c r="AC3" s="12" t="s">
        <v>4276</v>
      </c>
    </row>
    <row r="4" spans="1:29" ht="24" x14ac:dyDescent="0.15">
      <c r="A4" s="32">
        <v>3002</v>
      </c>
      <c r="B4" s="5" t="s">
        <v>31</v>
      </c>
      <c r="C4" s="5" t="s">
        <v>294</v>
      </c>
      <c r="D4" s="5" t="s">
        <v>1124</v>
      </c>
      <c r="E4" s="5" t="s">
        <v>34</v>
      </c>
      <c r="F4" s="10" t="s">
        <v>3280</v>
      </c>
      <c r="G4" s="5" t="s">
        <v>2524</v>
      </c>
      <c r="H4" s="5" t="s">
        <v>3281</v>
      </c>
      <c r="I4" s="5" t="s">
        <v>1126</v>
      </c>
      <c r="J4" s="5" t="s">
        <v>3282</v>
      </c>
      <c r="K4" s="5" t="s">
        <v>3283</v>
      </c>
      <c r="L4" s="6" t="s">
        <v>702</v>
      </c>
      <c r="M4" s="6" t="s">
        <v>42</v>
      </c>
      <c r="N4" s="6">
        <v>42029</v>
      </c>
      <c r="O4" s="30" t="s">
        <v>1129</v>
      </c>
      <c r="P4" s="35">
        <v>37.049776139148499</v>
      </c>
      <c r="Q4" s="35">
        <v>-88.366252687082607</v>
      </c>
      <c r="R4" s="20">
        <v>252</v>
      </c>
      <c r="S4" s="93"/>
      <c r="U4" s="6" t="s">
        <v>1124</v>
      </c>
      <c r="V4" s="6" t="s">
        <v>1126</v>
      </c>
      <c r="W4" s="5" t="s">
        <v>1130</v>
      </c>
      <c r="X4" s="6" t="s">
        <v>496</v>
      </c>
      <c r="Y4" s="6" t="s">
        <v>42</v>
      </c>
      <c r="Z4" s="14" t="s">
        <v>49</v>
      </c>
      <c r="AA4" s="13">
        <v>44776</v>
      </c>
      <c r="AB4" s="5" t="s">
        <v>3284</v>
      </c>
    </row>
    <row r="5" spans="1:29" ht="36" x14ac:dyDescent="0.15">
      <c r="A5" s="32">
        <v>3003</v>
      </c>
      <c r="B5" s="5" t="s">
        <v>31</v>
      </c>
      <c r="C5" s="5" t="s">
        <v>294</v>
      </c>
      <c r="D5" s="5" t="s">
        <v>1124</v>
      </c>
      <c r="E5" s="5" t="s">
        <v>34</v>
      </c>
      <c r="F5" s="5" t="s">
        <v>1125</v>
      </c>
      <c r="G5" s="5" t="s">
        <v>2524</v>
      </c>
      <c r="H5" s="5" t="s">
        <v>1132</v>
      </c>
      <c r="I5" s="5" t="s">
        <v>1126</v>
      </c>
      <c r="J5" s="5" t="s">
        <v>1127</v>
      </c>
      <c r="K5" s="5" t="s">
        <v>1128</v>
      </c>
      <c r="L5" s="6" t="s">
        <v>732</v>
      </c>
      <c r="M5" s="6" t="s">
        <v>42</v>
      </c>
      <c r="N5" s="6">
        <v>53226</v>
      </c>
      <c r="O5" s="30" t="s">
        <v>3285</v>
      </c>
      <c r="P5" s="35">
        <v>43.046096428291399</v>
      </c>
      <c r="Q5" s="35">
        <v>-88.054938126525101</v>
      </c>
      <c r="S5" s="61"/>
      <c r="U5" s="6" t="s">
        <v>1124</v>
      </c>
      <c r="V5" s="5" t="s">
        <v>1126</v>
      </c>
      <c r="W5" s="5" t="s">
        <v>1130</v>
      </c>
      <c r="X5" s="6" t="s">
        <v>496</v>
      </c>
      <c r="Y5" s="6" t="s">
        <v>42</v>
      </c>
      <c r="Z5" s="14" t="s">
        <v>49</v>
      </c>
      <c r="AA5" s="13">
        <v>44776</v>
      </c>
      <c r="AB5" s="5" t="s">
        <v>3286</v>
      </c>
    </row>
    <row r="6" spans="1:29" ht="36" x14ac:dyDescent="0.15">
      <c r="A6" s="32">
        <v>3004</v>
      </c>
      <c r="B6" s="5" t="s">
        <v>31</v>
      </c>
      <c r="C6" s="32" t="s">
        <v>294</v>
      </c>
      <c r="D6" s="5" t="s">
        <v>3287</v>
      </c>
      <c r="E6" s="32" t="s">
        <v>3288</v>
      </c>
      <c r="F6" s="10" t="s">
        <v>3289</v>
      </c>
      <c r="G6" s="32" t="s">
        <v>3290</v>
      </c>
      <c r="H6" s="5" t="s">
        <v>3291</v>
      </c>
      <c r="I6" s="32" t="s">
        <v>3292</v>
      </c>
      <c r="J6" s="5" t="s">
        <v>3293</v>
      </c>
      <c r="K6" s="32" t="s">
        <v>3294</v>
      </c>
      <c r="L6" s="5" t="s">
        <v>130</v>
      </c>
      <c r="M6" s="32" t="s">
        <v>66</v>
      </c>
      <c r="N6" s="5" t="s">
        <v>3487</v>
      </c>
      <c r="O6" s="32" t="s">
        <v>3295</v>
      </c>
      <c r="P6" s="5">
        <v>30.04</v>
      </c>
      <c r="Q6" s="35">
        <v>-94</v>
      </c>
      <c r="R6" s="3"/>
      <c r="S6" s="76"/>
      <c r="T6" s="5"/>
      <c r="U6" s="32" t="s">
        <v>3289</v>
      </c>
      <c r="V6" s="5" t="s">
        <v>3292</v>
      </c>
      <c r="W6" s="32" t="s">
        <v>3296</v>
      </c>
      <c r="X6" s="5" t="s">
        <v>3297</v>
      </c>
      <c r="Y6" s="32" t="s">
        <v>3298</v>
      </c>
      <c r="Z6" s="3" t="s">
        <v>73</v>
      </c>
      <c r="AA6" s="12">
        <v>44755</v>
      </c>
      <c r="AB6" s="167" t="s">
        <v>3299</v>
      </c>
      <c r="AC6" s="32"/>
    </row>
    <row r="7" spans="1:29" ht="48" x14ac:dyDescent="0.15">
      <c r="A7" s="32">
        <v>3005</v>
      </c>
      <c r="B7" s="5" t="s">
        <v>31</v>
      </c>
      <c r="C7" s="5" t="s">
        <v>294</v>
      </c>
      <c r="D7" s="5" t="s">
        <v>343</v>
      </c>
      <c r="E7" s="5" t="s">
        <v>61</v>
      </c>
      <c r="F7" s="6" t="s">
        <v>3300</v>
      </c>
      <c r="G7" s="5" t="s">
        <v>3301</v>
      </c>
      <c r="H7" s="5" t="s">
        <v>3302</v>
      </c>
      <c r="I7" s="5" t="s">
        <v>338</v>
      </c>
      <c r="J7" s="167" t="s">
        <v>4647</v>
      </c>
      <c r="K7" s="5" t="s">
        <v>3300</v>
      </c>
      <c r="L7" s="6" t="s">
        <v>2270</v>
      </c>
      <c r="M7" s="6" t="s">
        <v>42</v>
      </c>
      <c r="N7" s="6">
        <v>70734</v>
      </c>
      <c r="O7" s="30" t="s">
        <v>3303</v>
      </c>
      <c r="P7" s="35">
        <v>30.1901518954691</v>
      </c>
      <c r="Q7" s="35">
        <v>-91.011508117941801</v>
      </c>
      <c r="R7" s="20">
        <v>2200</v>
      </c>
      <c r="S7" s="61"/>
      <c r="U7" s="5" t="s">
        <v>343</v>
      </c>
      <c r="V7" s="5" t="s">
        <v>338</v>
      </c>
      <c r="W7" s="6" t="s">
        <v>3304</v>
      </c>
      <c r="X7" s="6" t="s">
        <v>3304</v>
      </c>
      <c r="Y7" s="6" t="s">
        <v>543</v>
      </c>
      <c r="Z7" s="14" t="s">
        <v>49</v>
      </c>
      <c r="AA7" s="13">
        <v>45090</v>
      </c>
      <c r="AB7" s="5" t="s">
        <v>3305</v>
      </c>
      <c r="AC7" s="5" t="s">
        <v>3306</v>
      </c>
    </row>
    <row r="8" spans="1:29" ht="12" x14ac:dyDescent="0.15">
      <c r="A8" s="32">
        <v>3006</v>
      </c>
      <c r="B8" s="5" t="s">
        <v>31</v>
      </c>
      <c r="C8" s="5" t="s">
        <v>294</v>
      </c>
      <c r="D8" s="5" t="s">
        <v>3307</v>
      </c>
      <c r="E8" s="5" t="s">
        <v>34</v>
      </c>
      <c r="F8" s="5" t="s">
        <v>3307</v>
      </c>
      <c r="G8" s="5" t="s">
        <v>2551</v>
      </c>
      <c r="H8" s="5" t="s">
        <v>4243</v>
      </c>
      <c r="I8" s="5" t="s">
        <v>3308</v>
      </c>
      <c r="J8" s="5" t="s">
        <v>4252</v>
      </c>
      <c r="K8" s="5" t="s">
        <v>4245</v>
      </c>
      <c r="L8" s="14" t="s">
        <v>2270</v>
      </c>
      <c r="M8" s="14" t="s">
        <v>42</v>
      </c>
      <c r="N8" s="14">
        <v>70522</v>
      </c>
      <c r="O8" s="3" t="s">
        <v>4246</v>
      </c>
      <c r="P8" s="8">
        <v>29.682028224720899</v>
      </c>
      <c r="Q8" s="8">
        <v>-91.456384674051804</v>
      </c>
      <c r="R8" s="94">
        <v>150</v>
      </c>
      <c r="S8" s="92"/>
      <c r="U8" s="5" t="s">
        <v>3307</v>
      </c>
      <c r="V8" s="6" t="s">
        <v>3308</v>
      </c>
      <c r="W8" s="5" t="s">
        <v>3310</v>
      </c>
      <c r="X8" s="3" t="s">
        <v>918</v>
      </c>
      <c r="Y8" s="3" t="s">
        <v>42</v>
      </c>
      <c r="Z8" s="14" t="s">
        <v>49</v>
      </c>
      <c r="AA8" s="27">
        <v>44865</v>
      </c>
      <c r="AB8" s="339" t="s">
        <v>1364</v>
      </c>
      <c r="AC8" s="220"/>
    </row>
    <row r="9" spans="1:29" ht="36" x14ac:dyDescent="0.15">
      <c r="A9" s="32">
        <v>3007</v>
      </c>
      <c r="B9" s="5" t="s">
        <v>31</v>
      </c>
      <c r="C9" s="5" t="s">
        <v>294</v>
      </c>
      <c r="D9" s="5" t="s">
        <v>3313</v>
      </c>
      <c r="E9" s="5" t="s">
        <v>61</v>
      </c>
      <c r="F9" s="6" t="s">
        <v>3314</v>
      </c>
      <c r="G9" s="5" t="s">
        <v>2524</v>
      </c>
      <c r="H9" s="5" t="s">
        <v>2551</v>
      </c>
      <c r="I9" s="5" t="s">
        <v>3315</v>
      </c>
      <c r="J9" s="5" t="s">
        <v>3316</v>
      </c>
      <c r="K9" s="5" t="s">
        <v>956</v>
      </c>
      <c r="L9" s="6" t="s">
        <v>741</v>
      </c>
      <c r="M9" s="6" t="s">
        <v>42</v>
      </c>
      <c r="N9" s="6">
        <v>78737</v>
      </c>
      <c r="O9" s="30" t="s">
        <v>3317</v>
      </c>
      <c r="P9" s="35">
        <v>30.228820750892702</v>
      </c>
      <c r="Q9" s="35">
        <v>-98.004790402596797</v>
      </c>
      <c r="R9" s="20">
        <v>22</v>
      </c>
      <c r="S9" s="297">
        <v>3.3</v>
      </c>
      <c r="T9" s="6" t="s">
        <v>3320</v>
      </c>
      <c r="U9" s="5" t="s">
        <v>3313</v>
      </c>
      <c r="V9" s="5" t="s">
        <v>3315</v>
      </c>
      <c r="W9" s="6" t="s">
        <v>3318</v>
      </c>
      <c r="X9" s="6" t="s">
        <v>741</v>
      </c>
      <c r="Y9" s="6" t="s">
        <v>42</v>
      </c>
      <c r="Z9" s="14" t="s">
        <v>49</v>
      </c>
      <c r="AA9" s="13">
        <v>44776</v>
      </c>
      <c r="AB9" s="5" t="s">
        <v>3319</v>
      </c>
      <c r="AC9" s="5"/>
    </row>
    <row r="10" spans="1:29" ht="24" x14ac:dyDescent="0.15">
      <c r="A10" s="32">
        <v>3008</v>
      </c>
      <c r="B10" s="5" t="s">
        <v>59</v>
      </c>
      <c r="C10" s="5" t="s">
        <v>294</v>
      </c>
      <c r="D10" s="5" t="s">
        <v>4050</v>
      </c>
      <c r="E10" s="5" t="s">
        <v>34</v>
      </c>
      <c r="F10" s="5" t="s">
        <v>2740</v>
      </c>
      <c r="G10" s="5" t="s">
        <v>3920</v>
      </c>
      <c r="H10" s="5" t="s">
        <v>4051</v>
      </c>
      <c r="I10" s="5" t="s">
        <v>4052</v>
      </c>
      <c r="J10" s="5" t="s">
        <v>4053</v>
      </c>
      <c r="K10" s="5" t="s">
        <v>4054</v>
      </c>
      <c r="L10" s="5" t="s">
        <v>628</v>
      </c>
      <c r="M10" s="5" t="s">
        <v>42</v>
      </c>
      <c r="N10" s="5">
        <v>47449</v>
      </c>
      <c r="O10" s="30" t="s">
        <v>2064</v>
      </c>
      <c r="P10" s="8">
        <v>38.904471818180298</v>
      </c>
      <c r="Q10" s="8">
        <v>-86.9193165602899</v>
      </c>
      <c r="R10" s="100">
        <v>16</v>
      </c>
      <c r="S10" s="59"/>
      <c r="U10" s="116" t="s">
        <v>4050</v>
      </c>
      <c r="V10" s="5" t="s">
        <v>4052</v>
      </c>
      <c r="W10" s="5" t="s">
        <v>4055</v>
      </c>
      <c r="X10" s="5" t="s">
        <v>445</v>
      </c>
      <c r="Y10" s="5" t="s">
        <v>42</v>
      </c>
      <c r="Z10" s="14" t="s">
        <v>49</v>
      </c>
      <c r="AA10" s="12">
        <v>44888</v>
      </c>
      <c r="AB10" s="14" t="s">
        <v>4056</v>
      </c>
      <c r="AC10" s="5" t="s">
        <v>4278</v>
      </c>
    </row>
    <row r="11" spans="1:29" ht="48" x14ac:dyDescent="0.15">
      <c r="A11" s="32">
        <v>3009</v>
      </c>
      <c r="B11" s="5" t="s">
        <v>31</v>
      </c>
      <c r="C11" s="5" t="s">
        <v>294</v>
      </c>
      <c r="D11" s="5" t="s">
        <v>2557</v>
      </c>
      <c r="E11" s="5" t="s">
        <v>34</v>
      </c>
      <c r="F11" s="6" t="s">
        <v>3321</v>
      </c>
      <c r="G11" s="5" t="s">
        <v>2524</v>
      </c>
      <c r="H11" s="5" t="s">
        <v>2551</v>
      </c>
      <c r="I11" s="5" t="s">
        <v>2558</v>
      </c>
      <c r="J11" s="5" t="s">
        <v>3322</v>
      </c>
      <c r="K11" s="5" t="s">
        <v>3323</v>
      </c>
      <c r="L11" s="6" t="s">
        <v>741</v>
      </c>
      <c r="M11" s="6" t="s">
        <v>42</v>
      </c>
      <c r="N11" s="6">
        <v>79065</v>
      </c>
      <c r="O11" s="30" t="s">
        <v>3324</v>
      </c>
      <c r="P11" s="35">
        <v>35.5102384491897</v>
      </c>
      <c r="Q11" s="35">
        <v>-101.014396617812</v>
      </c>
      <c r="R11" s="20">
        <v>100</v>
      </c>
      <c r="S11" s="59"/>
      <c r="U11" s="6" t="s">
        <v>2557</v>
      </c>
      <c r="V11" s="5" t="s">
        <v>2558</v>
      </c>
      <c r="W11" s="6" t="s">
        <v>1534</v>
      </c>
      <c r="X11" s="6" t="s">
        <v>334</v>
      </c>
      <c r="Y11" s="6" t="s">
        <v>42</v>
      </c>
      <c r="Z11" s="14" t="s">
        <v>49</v>
      </c>
      <c r="AA11" s="13">
        <v>44776</v>
      </c>
      <c r="AB11" s="5" t="s">
        <v>3325</v>
      </c>
      <c r="AC11" s="5" t="s">
        <v>3326</v>
      </c>
    </row>
    <row r="12" spans="1:29" ht="24" x14ac:dyDescent="0.15">
      <c r="A12" s="32">
        <v>3010</v>
      </c>
      <c r="B12" s="5" t="s">
        <v>31</v>
      </c>
      <c r="C12" s="5" t="s">
        <v>294</v>
      </c>
      <c r="D12" s="5" t="s">
        <v>3327</v>
      </c>
      <c r="E12" s="5" t="s">
        <v>34</v>
      </c>
      <c r="F12" s="5" t="s">
        <v>3328</v>
      </c>
      <c r="G12" s="5" t="s">
        <v>3329</v>
      </c>
      <c r="H12" s="5" t="s">
        <v>3329</v>
      </c>
      <c r="I12" s="5" t="s">
        <v>3330</v>
      </c>
      <c r="J12" s="5" t="s">
        <v>3331</v>
      </c>
      <c r="K12" s="5" t="s">
        <v>47</v>
      </c>
      <c r="L12" s="5" t="s">
        <v>48</v>
      </c>
      <c r="M12" s="5" t="s">
        <v>42</v>
      </c>
      <c r="N12" s="5">
        <v>28273</v>
      </c>
      <c r="O12" s="30" t="s">
        <v>3332</v>
      </c>
      <c r="P12" s="8">
        <v>35.1088675784722</v>
      </c>
      <c r="Q12" s="8">
        <v>-80.961428745998603</v>
      </c>
      <c r="S12" s="59">
        <v>150</v>
      </c>
      <c r="T12" s="116" t="s">
        <v>3335</v>
      </c>
      <c r="U12" s="104" t="s">
        <v>3327</v>
      </c>
      <c r="V12" s="5" t="s">
        <v>3333</v>
      </c>
      <c r="W12" s="6" t="s">
        <v>47</v>
      </c>
      <c r="X12" s="6" t="s">
        <v>48</v>
      </c>
      <c r="Y12" s="6" t="s">
        <v>42</v>
      </c>
      <c r="Z12" s="14" t="s">
        <v>49</v>
      </c>
      <c r="AA12" s="13">
        <v>44776</v>
      </c>
      <c r="AB12" s="5" t="s">
        <v>3334</v>
      </c>
      <c r="AC12" s="5"/>
    </row>
    <row r="13" spans="1:29" ht="24" x14ac:dyDescent="0.15">
      <c r="A13" s="32">
        <v>3011</v>
      </c>
      <c r="B13" s="5" t="s">
        <v>31</v>
      </c>
      <c r="C13" s="5" t="s">
        <v>294</v>
      </c>
      <c r="D13" s="5" t="s">
        <v>3327</v>
      </c>
      <c r="E13" s="5" t="s">
        <v>34</v>
      </c>
      <c r="F13" s="5" t="s">
        <v>3336</v>
      </c>
      <c r="G13" s="5" t="s">
        <v>3329</v>
      </c>
      <c r="H13" s="5" t="s">
        <v>3329</v>
      </c>
      <c r="I13" s="5" t="s">
        <v>3330</v>
      </c>
      <c r="J13" s="5" t="s">
        <v>3337</v>
      </c>
      <c r="K13" s="5" t="s">
        <v>3338</v>
      </c>
      <c r="L13" s="6" t="s">
        <v>48</v>
      </c>
      <c r="M13" s="5" t="s">
        <v>42</v>
      </c>
      <c r="N13" s="6">
        <v>28027</v>
      </c>
      <c r="O13" s="30" t="s">
        <v>3339</v>
      </c>
      <c r="P13" s="8">
        <v>35.418851636933503</v>
      </c>
      <c r="Q13" s="8">
        <v>-80.660078984610493</v>
      </c>
      <c r="S13" s="59">
        <v>60</v>
      </c>
      <c r="T13" s="116" t="s">
        <v>3335</v>
      </c>
      <c r="U13" s="104" t="s">
        <v>3327</v>
      </c>
      <c r="V13" s="5" t="s">
        <v>3333</v>
      </c>
      <c r="W13" s="6" t="s">
        <v>47</v>
      </c>
      <c r="X13" s="6" t="s">
        <v>48</v>
      </c>
      <c r="Y13" s="6" t="s">
        <v>42</v>
      </c>
      <c r="Z13" s="14" t="s">
        <v>49</v>
      </c>
      <c r="AA13" s="13">
        <v>44776</v>
      </c>
      <c r="AB13" s="5" t="s">
        <v>3340</v>
      </c>
      <c r="AC13" s="5"/>
    </row>
    <row r="14" spans="1:29" ht="36" x14ac:dyDescent="0.15">
      <c r="A14" s="32">
        <v>3012</v>
      </c>
      <c r="B14" s="3" t="s">
        <v>31</v>
      </c>
      <c r="C14" s="5" t="s">
        <v>294</v>
      </c>
      <c r="D14" s="5" t="s">
        <v>4230</v>
      </c>
      <c r="E14" s="3" t="s">
        <v>61</v>
      </c>
      <c r="F14" s="5" t="s">
        <v>4231</v>
      </c>
      <c r="G14" s="5" t="s">
        <v>3301</v>
      </c>
      <c r="H14" s="5" t="s">
        <v>3374</v>
      </c>
      <c r="I14" s="5" t="s">
        <v>4232</v>
      </c>
      <c r="J14" s="5" t="s">
        <v>4233</v>
      </c>
      <c r="K14" s="5" t="s">
        <v>2339</v>
      </c>
      <c r="L14" s="14" t="s">
        <v>341</v>
      </c>
      <c r="M14" s="14" t="s">
        <v>42</v>
      </c>
      <c r="N14" s="14">
        <v>44110</v>
      </c>
      <c r="O14" s="3" t="s">
        <v>4234</v>
      </c>
      <c r="P14" s="8">
        <v>41.551600000000001</v>
      </c>
      <c r="Q14" s="347" t="s">
        <v>4235</v>
      </c>
      <c r="R14" s="15"/>
      <c r="S14" s="59"/>
      <c r="U14" s="6" t="s">
        <v>4236</v>
      </c>
      <c r="V14" s="6" t="s">
        <v>4232</v>
      </c>
      <c r="W14" s="6" t="s">
        <v>2339</v>
      </c>
      <c r="X14" s="14" t="s">
        <v>341</v>
      </c>
      <c r="Y14" s="14" t="s">
        <v>42</v>
      </c>
      <c r="Z14" s="14" t="s">
        <v>49</v>
      </c>
      <c r="AA14" s="13">
        <v>44865</v>
      </c>
      <c r="AB14" s="5" t="s">
        <v>4238</v>
      </c>
      <c r="AC14" s="30" t="s">
        <v>4237</v>
      </c>
    </row>
    <row r="15" spans="1:29" ht="24.75" customHeight="1" x14ac:dyDescent="0.15">
      <c r="A15" s="32">
        <v>3013</v>
      </c>
      <c r="B15" s="5" t="s">
        <v>31</v>
      </c>
      <c r="C15" s="5" t="s">
        <v>294</v>
      </c>
      <c r="D15" s="5" t="s">
        <v>3341</v>
      </c>
      <c r="E15" s="5" t="s">
        <v>34</v>
      </c>
      <c r="F15" s="5" t="s">
        <v>3342</v>
      </c>
      <c r="G15" s="5" t="s">
        <v>2524</v>
      </c>
      <c r="H15" s="5" t="s">
        <v>2551</v>
      </c>
      <c r="I15" s="5" t="s">
        <v>3343</v>
      </c>
      <c r="J15" s="5" t="s">
        <v>3344</v>
      </c>
      <c r="K15" s="5" t="s">
        <v>3345</v>
      </c>
      <c r="L15" s="6" t="s">
        <v>284</v>
      </c>
      <c r="M15" s="5" t="s">
        <v>42</v>
      </c>
      <c r="N15" s="6">
        <v>35601</v>
      </c>
      <c r="O15" s="30" t="s">
        <v>3346</v>
      </c>
      <c r="P15" s="8">
        <v>34.630190410947399</v>
      </c>
      <c r="Q15" s="8">
        <v>-87.040453891204905</v>
      </c>
      <c r="R15" s="20">
        <v>400</v>
      </c>
      <c r="S15" s="59">
        <v>2000</v>
      </c>
      <c r="T15" s="6" t="s">
        <v>3312</v>
      </c>
      <c r="U15" s="6" t="s">
        <v>3347</v>
      </c>
      <c r="V15" s="6" t="s">
        <v>3348</v>
      </c>
      <c r="W15" s="6" t="s">
        <v>3349</v>
      </c>
      <c r="X15" s="6" t="s">
        <v>321</v>
      </c>
      <c r="Y15" s="6" t="s">
        <v>42</v>
      </c>
      <c r="Z15" s="14" t="s">
        <v>49</v>
      </c>
      <c r="AA15" s="13">
        <v>44776</v>
      </c>
      <c r="AB15" s="5" t="s">
        <v>3350</v>
      </c>
      <c r="AC15" s="6" t="s">
        <v>3351</v>
      </c>
    </row>
    <row r="16" spans="1:29" ht="36" x14ac:dyDescent="0.15">
      <c r="A16" s="32">
        <v>3014</v>
      </c>
      <c r="B16" s="5" t="s">
        <v>31</v>
      </c>
      <c r="C16" s="5" t="s">
        <v>294</v>
      </c>
      <c r="D16" s="5" t="s">
        <v>3352</v>
      </c>
      <c r="E16" s="5" t="s">
        <v>34</v>
      </c>
      <c r="F16" s="5" t="s">
        <v>3353</v>
      </c>
      <c r="G16" s="5" t="s">
        <v>3354</v>
      </c>
      <c r="H16" s="5" t="s">
        <v>3355</v>
      </c>
      <c r="I16" s="5" t="s">
        <v>3356</v>
      </c>
      <c r="J16" s="5" t="s">
        <v>3357</v>
      </c>
      <c r="K16" s="5" t="s">
        <v>3358</v>
      </c>
      <c r="L16" s="6" t="s">
        <v>1162</v>
      </c>
      <c r="M16" s="6" t="s">
        <v>42</v>
      </c>
      <c r="N16" s="6">
        <v>29020</v>
      </c>
      <c r="O16" s="5" t="s">
        <v>3359</v>
      </c>
      <c r="P16" s="8">
        <v>34.245213575593098</v>
      </c>
      <c r="Q16" s="8">
        <v>-80.637172895293503</v>
      </c>
      <c r="R16" s="20">
        <v>75</v>
      </c>
      <c r="S16" s="59">
        <v>4000</v>
      </c>
      <c r="T16" s="6" t="s">
        <v>3312</v>
      </c>
      <c r="U16" s="6" t="s">
        <v>3360</v>
      </c>
      <c r="V16" s="5" t="s">
        <v>3361</v>
      </c>
      <c r="W16" s="6" t="s">
        <v>3362</v>
      </c>
      <c r="X16" s="6" t="s">
        <v>3363</v>
      </c>
      <c r="Y16" s="6" t="s">
        <v>356</v>
      </c>
      <c r="Z16" s="14" t="s">
        <v>49</v>
      </c>
      <c r="AA16" s="13">
        <v>44776</v>
      </c>
      <c r="AB16" s="5" t="s">
        <v>3364</v>
      </c>
    </row>
    <row r="17" spans="1:29" ht="24" x14ac:dyDescent="0.15">
      <c r="A17" s="32">
        <v>3015</v>
      </c>
      <c r="B17" s="5" t="s">
        <v>192</v>
      </c>
      <c r="C17" s="5" t="s">
        <v>294</v>
      </c>
      <c r="D17" s="5" t="s">
        <v>4648</v>
      </c>
      <c r="E17" s="5" t="s">
        <v>61</v>
      </c>
      <c r="F17" s="5" t="s">
        <v>4649</v>
      </c>
      <c r="G17" s="5" t="s">
        <v>3301</v>
      </c>
      <c r="H17" s="5" t="s">
        <v>3374</v>
      </c>
      <c r="I17" s="5" t="s">
        <v>4654</v>
      </c>
      <c r="J17" s="5" t="s">
        <v>4651</v>
      </c>
      <c r="K17" s="5" t="s">
        <v>885</v>
      </c>
      <c r="L17" s="6" t="s">
        <v>712</v>
      </c>
      <c r="M17" s="6" t="s">
        <v>42</v>
      </c>
      <c r="N17" s="6">
        <v>37040</v>
      </c>
      <c r="P17" s="8">
        <v>36.620493660396299</v>
      </c>
      <c r="Q17" s="8">
        <v>-87.233381818991802</v>
      </c>
      <c r="R17" s="20">
        <v>68</v>
      </c>
      <c r="S17" s="59">
        <v>80000</v>
      </c>
      <c r="T17" s="6" t="s">
        <v>3312</v>
      </c>
      <c r="U17" s="5" t="s">
        <v>4652</v>
      </c>
      <c r="V17" s="5" t="s">
        <v>4653</v>
      </c>
      <c r="W17" s="6" t="s">
        <v>919</v>
      </c>
      <c r="X17" s="6" t="s">
        <v>831</v>
      </c>
      <c r="Y17" s="6" t="s">
        <v>2844</v>
      </c>
      <c r="Z17" s="14" t="s">
        <v>49</v>
      </c>
      <c r="AA17" s="13">
        <v>45090</v>
      </c>
      <c r="AB17" s="5" t="s">
        <v>4655</v>
      </c>
      <c r="AC17" s="5" t="s">
        <v>4650</v>
      </c>
    </row>
    <row r="18" spans="1:29" ht="60" x14ac:dyDescent="0.15">
      <c r="A18" s="32">
        <v>3016</v>
      </c>
      <c r="B18" s="5" t="s">
        <v>192</v>
      </c>
      <c r="C18" s="5" t="s">
        <v>294</v>
      </c>
      <c r="D18" s="5" t="s">
        <v>4656</v>
      </c>
      <c r="E18" s="5" t="s">
        <v>61</v>
      </c>
      <c r="F18" s="5" t="s">
        <v>4666</v>
      </c>
      <c r="G18" s="5" t="s">
        <v>3301</v>
      </c>
      <c r="H18" s="5" t="s">
        <v>3374</v>
      </c>
      <c r="J18" s="5" t="s">
        <v>4660</v>
      </c>
      <c r="K18" s="5" t="s">
        <v>4657</v>
      </c>
      <c r="L18" s="6" t="s">
        <v>712</v>
      </c>
      <c r="M18" s="6" t="s">
        <v>42</v>
      </c>
      <c r="N18" s="6">
        <v>37160</v>
      </c>
      <c r="P18" s="8">
        <v>35.573341600080902</v>
      </c>
      <c r="Q18" s="8">
        <v>-86.4532116957771</v>
      </c>
      <c r="R18" s="20">
        <v>101</v>
      </c>
      <c r="S18" s="59">
        <v>60000</v>
      </c>
      <c r="T18" s="6" t="s">
        <v>4659</v>
      </c>
      <c r="U18" s="5" t="s">
        <v>4658</v>
      </c>
      <c r="V18" s="5" t="s">
        <v>4665</v>
      </c>
      <c r="W18" s="6" t="s">
        <v>4663</v>
      </c>
      <c r="X18" s="6" t="s">
        <v>4664</v>
      </c>
      <c r="Y18" s="6" t="s">
        <v>2844</v>
      </c>
      <c r="Z18" s="14" t="s">
        <v>49</v>
      </c>
      <c r="AA18" s="13">
        <v>45090</v>
      </c>
      <c r="AB18" s="5" t="s">
        <v>4662</v>
      </c>
      <c r="AC18" s="5" t="s">
        <v>4661</v>
      </c>
    </row>
    <row r="19" spans="1:29" ht="24" x14ac:dyDescent="0.15">
      <c r="A19" s="32">
        <v>3017</v>
      </c>
      <c r="B19" s="5" t="s">
        <v>31</v>
      </c>
      <c r="C19" s="5" t="s">
        <v>294</v>
      </c>
      <c r="D19" s="5" t="s">
        <v>3365</v>
      </c>
      <c r="E19" s="5" t="s">
        <v>34</v>
      </c>
      <c r="F19" s="5" t="s">
        <v>3366</v>
      </c>
      <c r="G19" s="5" t="s">
        <v>2524</v>
      </c>
      <c r="H19" s="5" t="s">
        <v>2551</v>
      </c>
      <c r="I19" s="5" t="s">
        <v>3367</v>
      </c>
      <c r="J19" s="5" t="s">
        <v>3368</v>
      </c>
      <c r="K19" s="5" t="s">
        <v>2599</v>
      </c>
      <c r="L19" s="6" t="s">
        <v>2594</v>
      </c>
      <c r="M19" s="6" t="s">
        <v>42</v>
      </c>
      <c r="N19" s="6">
        <v>19805</v>
      </c>
      <c r="O19" s="30" t="s">
        <v>3369</v>
      </c>
      <c r="P19" s="8">
        <v>39.755632986089203</v>
      </c>
      <c r="Q19" s="8">
        <v>-75.605074929555698</v>
      </c>
      <c r="S19" s="59"/>
      <c r="U19" s="6" t="s">
        <v>3365</v>
      </c>
      <c r="V19" s="5" t="s">
        <v>3367</v>
      </c>
      <c r="W19" s="6" t="s">
        <v>2599</v>
      </c>
      <c r="X19" s="6" t="s">
        <v>2594</v>
      </c>
      <c r="Y19" s="6" t="s">
        <v>42</v>
      </c>
      <c r="Z19" s="14" t="s">
        <v>49</v>
      </c>
      <c r="AA19" s="13">
        <v>44776</v>
      </c>
      <c r="AB19" s="5" t="s">
        <v>3370</v>
      </c>
      <c r="AC19" s="5" t="s">
        <v>3371</v>
      </c>
    </row>
    <row r="20" spans="1:29" ht="72" x14ac:dyDescent="0.15">
      <c r="A20" s="32">
        <v>3018</v>
      </c>
      <c r="B20" s="5" t="s">
        <v>113</v>
      </c>
      <c r="C20" s="5" t="s">
        <v>294</v>
      </c>
      <c r="D20" s="5" t="s">
        <v>3372</v>
      </c>
      <c r="E20" s="5" t="s">
        <v>61</v>
      </c>
      <c r="F20" s="5" t="s">
        <v>3373</v>
      </c>
      <c r="G20" s="5" t="s">
        <v>3301</v>
      </c>
      <c r="H20" s="5" t="s">
        <v>3374</v>
      </c>
      <c r="I20" s="5" t="s">
        <v>3375</v>
      </c>
      <c r="J20" s="36" t="s">
        <v>3376</v>
      </c>
      <c r="K20" s="36" t="s">
        <v>917</v>
      </c>
      <c r="L20" s="5" t="s">
        <v>918</v>
      </c>
      <c r="M20" s="5" t="s">
        <v>42</v>
      </c>
      <c r="N20" s="5">
        <v>30529</v>
      </c>
      <c r="O20" s="5" t="s">
        <v>3377</v>
      </c>
      <c r="P20" s="35">
        <v>34.173772984579898</v>
      </c>
      <c r="Q20" s="35">
        <v>-83.4361416159946</v>
      </c>
      <c r="R20" s="20">
        <v>300</v>
      </c>
      <c r="S20" s="61">
        <v>120000</v>
      </c>
      <c r="T20" s="6" t="s">
        <v>3312</v>
      </c>
      <c r="U20" s="6" t="s">
        <v>3378</v>
      </c>
      <c r="V20" s="6" t="s">
        <v>3379</v>
      </c>
      <c r="W20" s="6" t="s">
        <v>3380</v>
      </c>
      <c r="X20" s="6" t="s">
        <v>3381</v>
      </c>
      <c r="Y20" s="6" t="s">
        <v>377</v>
      </c>
      <c r="Z20" s="14" t="s">
        <v>49</v>
      </c>
      <c r="AA20" s="13">
        <v>45090</v>
      </c>
      <c r="AB20" s="5" t="s">
        <v>3382</v>
      </c>
      <c r="AC20" s="5" t="s">
        <v>4667</v>
      </c>
    </row>
    <row r="21" spans="1:29" ht="72" x14ac:dyDescent="0.15">
      <c r="A21" s="32">
        <v>3019</v>
      </c>
      <c r="B21" s="5" t="s">
        <v>31</v>
      </c>
      <c r="C21" s="5" t="s">
        <v>294</v>
      </c>
      <c r="D21" s="5" t="s">
        <v>3372</v>
      </c>
      <c r="E21" s="5" t="s">
        <v>61</v>
      </c>
      <c r="F21" s="5" t="s">
        <v>3373</v>
      </c>
      <c r="G21" s="5" t="s">
        <v>3301</v>
      </c>
      <c r="H21" s="5" t="s">
        <v>3374</v>
      </c>
      <c r="I21" s="5" t="s">
        <v>3375</v>
      </c>
      <c r="J21" s="36" t="s">
        <v>3376</v>
      </c>
      <c r="K21" s="36" t="s">
        <v>917</v>
      </c>
      <c r="L21" s="5" t="s">
        <v>918</v>
      </c>
      <c r="M21" s="5" t="s">
        <v>42</v>
      </c>
      <c r="N21" s="5">
        <v>30529</v>
      </c>
      <c r="O21" s="5" t="s">
        <v>3377</v>
      </c>
      <c r="P21" s="35">
        <v>34.173772984579898</v>
      </c>
      <c r="Q21" s="35">
        <v>-83.4361416159946</v>
      </c>
      <c r="R21" s="20">
        <v>300</v>
      </c>
      <c r="S21" s="61">
        <v>20000</v>
      </c>
      <c r="T21" s="6" t="s">
        <v>3312</v>
      </c>
      <c r="U21" s="6" t="s">
        <v>3378</v>
      </c>
      <c r="V21" s="6" t="s">
        <v>3379</v>
      </c>
      <c r="W21" s="6" t="s">
        <v>3380</v>
      </c>
      <c r="X21" s="6" t="s">
        <v>3381</v>
      </c>
      <c r="Y21" s="6" t="s">
        <v>377</v>
      </c>
      <c r="Z21" s="14" t="s">
        <v>49</v>
      </c>
      <c r="AA21" s="13">
        <v>45090</v>
      </c>
      <c r="AB21" s="5" t="s">
        <v>3382</v>
      </c>
      <c r="AC21" s="5" t="s">
        <v>4668</v>
      </c>
    </row>
    <row r="22" spans="1:29" ht="24" x14ac:dyDescent="0.15">
      <c r="A22" s="32">
        <v>3020</v>
      </c>
      <c r="B22" s="5" t="s">
        <v>113</v>
      </c>
      <c r="C22" s="5" t="s">
        <v>294</v>
      </c>
      <c r="D22" s="5" t="s">
        <v>3372</v>
      </c>
      <c r="E22" s="5" t="s">
        <v>61</v>
      </c>
      <c r="F22" s="5" t="s">
        <v>4669</v>
      </c>
      <c r="G22" s="5" t="s">
        <v>3301</v>
      </c>
      <c r="H22" s="5" t="s">
        <v>3374</v>
      </c>
      <c r="I22" s="5" t="s">
        <v>3375</v>
      </c>
      <c r="L22" s="5" t="s">
        <v>127</v>
      </c>
      <c r="M22" s="5" t="s">
        <v>42</v>
      </c>
      <c r="N22" s="5"/>
      <c r="P22" s="35">
        <v>44.537733054858698</v>
      </c>
      <c r="Q22" s="35">
        <v>-85.663783220836606</v>
      </c>
      <c r="S22" s="61">
        <v>60000</v>
      </c>
      <c r="T22" s="6" t="s">
        <v>3312</v>
      </c>
      <c r="U22" s="6" t="s">
        <v>3378</v>
      </c>
      <c r="V22" s="6" t="s">
        <v>3379</v>
      </c>
      <c r="W22" s="6" t="s">
        <v>3380</v>
      </c>
      <c r="X22" s="6" t="s">
        <v>3381</v>
      </c>
      <c r="Y22" s="6" t="s">
        <v>377</v>
      </c>
      <c r="Z22" s="14" t="s">
        <v>49</v>
      </c>
      <c r="AA22" s="13">
        <v>45090</v>
      </c>
      <c r="AB22" s="5" t="s">
        <v>4676</v>
      </c>
      <c r="AC22" s="5" t="s">
        <v>4673</v>
      </c>
    </row>
    <row r="23" spans="1:29" ht="24" x14ac:dyDescent="0.15">
      <c r="A23" s="32">
        <v>3021</v>
      </c>
      <c r="B23" s="5" t="s">
        <v>113</v>
      </c>
      <c r="C23" s="5" t="s">
        <v>294</v>
      </c>
      <c r="D23" s="5" t="s">
        <v>3372</v>
      </c>
      <c r="E23" s="5" t="s">
        <v>61</v>
      </c>
      <c r="F23" s="5" t="s">
        <v>4670</v>
      </c>
      <c r="G23" s="5" t="s">
        <v>3301</v>
      </c>
      <c r="H23" s="5" t="s">
        <v>3374</v>
      </c>
      <c r="I23" s="5" t="s">
        <v>3375</v>
      </c>
      <c r="L23" s="5" t="s">
        <v>712</v>
      </c>
      <c r="M23" s="5" t="s">
        <v>42</v>
      </c>
      <c r="N23" s="5"/>
      <c r="P23" s="35">
        <v>35.873531820579501</v>
      </c>
      <c r="Q23" s="35">
        <v>-86.546639470085395</v>
      </c>
      <c r="S23" s="61">
        <v>40000</v>
      </c>
      <c r="T23" s="6" t="s">
        <v>3312</v>
      </c>
      <c r="U23" s="6" t="s">
        <v>3378</v>
      </c>
      <c r="V23" s="6" t="s">
        <v>3379</v>
      </c>
      <c r="W23" s="6" t="s">
        <v>3380</v>
      </c>
      <c r="X23" s="6" t="s">
        <v>3381</v>
      </c>
      <c r="Y23" s="6" t="s">
        <v>377</v>
      </c>
      <c r="Z23" s="14" t="s">
        <v>49</v>
      </c>
      <c r="AA23" s="13">
        <v>45090</v>
      </c>
      <c r="AB23" s="5" t="s">
        <v>4676</v>
      </c>
      <c r="AC23" s="5" t="s">
        <v>4675</v>
      </c>
    </row>
    <row r="24" spans="1:29" ht="24" x14ac:dyDescent="0.15">
      <c r="A24" s="32">
        <v>3022</v>
      </c>
      <c r="B24" s="5" t="s">
        <v>113</v>
      </c>
      <c r="C24" s="5" t="s">
        <v>294</v>
      </c>
      <c r="D24" s="5" t="s">
        <v>3372</v>
      </c>
      <c r="E24" s="5" t="s">
        <v>61</v>
      </c>
      <c r="F24" s="5" t="s">
        <v>4671</v>
      </c>
      <c r="G24" s="5" t="s">
        <v>3301</v>
      </c>
      <c r="H24" s="5" t="s">
        <v>3374</v>
      </c>
      <c r="I24" s="5" t="s">
        <v>3375</v>
      </c>
      <c r="L24" s="5" t="s">
        <v>702</v>
      </c>
      <c r="M24" s="5" t="s">
        <v>42</v>
      </c>
      <c r="N24" s="5"/>
      <c r="P24" s="35">
        <v>38.1138330202389</v>
      </c>
      <c r="Q24" s="35">
        <v>-84.185196441281704</v>
      </c>
      <c r="S24" s="61">
        <v>40000</v>
      </c>
      <c r="T24" s="6" t="s">
        <v>3312</v>
      </c>
      <c r="U24" s="6" t="s">
        <v>3378</v>
      </c>
      <c r="V24" s="6" t="s">
        <v>3379</v>
      </c>
      <c r="W24" s="6" t="s">
        <v>3380</v>
      </c>
      <c r="X24" s="6" t="s">
        <v>3381</v>
      </c>
      <c r="Y24" s="6" t="s">
        <v>377</v>
      </c>
      <c r="Z24" s="14" t="s">
        <v>49</v>
      </c>
      <c r="AA24" s="13">
        <v>45090</v>
      </c>
      <c r="AB24" s="5" t="s">
        <v>4676</v>
      </c>
      <c r="AC24" s="5" t="s">
        <v>4674</v>
      </c>
    </row>
    <row r="25" spans="1:29" ht="24" x14ac:dyDescent="0.15">
      <c r="A25" s="32">
        <v>3023</v>
      </c>
      <c r="B25" s="5" t="s">
        <v>113</v>
      </c>
      <c r="C25" s="5" t="s">
        <v>294</v>
      </c>
      <c r="D25" s="5" t="s">
        <v>3372</v>
      </c>
      <c r="E25" s="5" t="s">
        <v>61</v>
      </c>
      <c r="F25" s="5" t="s">
        <v>4672</v>
      </c>
      <c r="G25" s="5" t="s">
        <v>3301</v>
      </c>
      <c r="H25" s="5" t="s">
        <v>3374</v>
      </c>
      <c r="I25" s="5" t="s">
        <v>3375</v>
      </c>
      <c r="L25" s="5" t="s">
        <v>341</v>
      </c>
      <c r="M25" s="5" t="s">
        <v>42</v>
      </c>
      <c r="N25" s="5"/>
      <c r="P25" s="35">
        <v>41.077137031444302</v>
      </c>
      <c r="Q25" s="35">
        <v>-82.721765449655905</v>
      </c>
      <c r="S25" s="61">
        <v>20000</v>
      </c>
      <c r="T25" s="6" t="s">
        <v>3312</v>
      </c>
      <c r="U25" s="6" t="s">
        <v>3378</v>
      </c>
      <c r="V25" s="6" t="s">
        <v>3379</v>
      </c>
      <c r="W25" s="6" t="s">
        <v>3380</v>
      </c>
      <c r="X25" s="6" t="s">
        <v>3381</v>
      </c>
      <c r="Y25" s="6" t="s">
        <v>377</v>
      </c>
      <c r="Z25" s="14" t="s">
        <v>49</v>
      </c>
      <c r="AA25" s="13">
        <v>45090</v>
      </c>
      <c r="AB25" s="5" t="s">
        <v>4676</v>
      </c>
      <c r="AC25" s="5" t="s">
        <v>4673</v>
      </c>
    </row>
    <row r="26" spans="1:29" ht="108" x14ac:dyDescent="0.15">
      <c r="A26" s="32">
        <v>3024</v>
      </c>
      <c r="B26" s="5" t="s">
        <v>31</v>
      </c>
      <c r="C26" s="5" t="s">
        <v>294</v>
      </c>
      <c r="D26" s="5" t="s">
        <v>4841</v>
      </c>
      <c r="E26" s="5" t="s">
        <v>61</v>
      </c>
      <c r="F26" s="5" t="s">
        <v>4853</v>
      </c>
      <c r="G26" s="5" t="s">
        <v>3329</v>
      </c>
      <c r="H26" s="5" t="s">
        <v>3329</v>
      </c>
      <c r="I26" s="5" t="s">
        <v>3383</v>
      </c>
      <c r="J26" s="5" t="s">
        <v>3384</v>
      </c>
      <c r="K26" s="5" t="s">
        <v>3385</v>
      </c>
      <c r="L26" s="6" t="s">
        <v>1814</v>
      </c>
      <c r="M26" s="5" t="s">
        <v>42</v>
      </c>
      <c r="N26" s="6">
        <v>97355</v>
      </c>
      <c r="O26" s="8" t="s">
        <v>3386</v>
      </c>
      <c r="P26" s="8">
        <v>44.549052367809303</v>
      </c>
      <c r="Q26" s="8">
        <v>-122.91976220768601</v>
      </c>
      <c r="R26" s="295">
        <v>460</v>
      </c>
      <c r="S26" s="59">
        <v>50</v>
      </c>
      <c r="T26" s="6" t="s">
        <v>3312</v>
      </c>
      <c r="U26" s="6" t="s">
        <v>4841</v>
      </c>
      <c r="V26" s="6" t="s">
        <v>3383</v>
      </c>
      <c r="W26" s="6" t="s">
        <v>3385</v>
      </c>
      <c r="X26" s="6" t="s">
        <v>1814</v>
      </c>
      <c r="Y26" s="6" t="s">
        <v>42</v>
      </c>
      <c r="Z26" s="14" t="s">
        <v>49</v>
      </c>
      <c r="AA26" s="13">
        <v>45095</v>
      </c>
      <c r="AB26" s="5" t="s">
        <v>3387</v>
      </c>
      <c r="AC26" s="6" t="s">
        <v>3388</v>
      </c>
    </row>
    <row r="27" spans="1:29" ht="36" x14ac:dyDescent="0.15">
      <c r="A27" s="32">
        <v>3025</v>
      </c>
      <c r="B27" s="5" t="s">
        <v>113</v>
      </c>
      <c r="C27" s="5" t="s">
        <v>294</v>
      </c>
      <c r="D27" s="5" t="s">
        <v>4841</v>
      </c>
      <c r="E27" s="5" t="s">
        <v>61</v>
      </c>
      <c r="F27" s="5" t="s">
        <v>4851</v>
      </c>
      <c r="G27" s="5" t="s">
        <v>3329</v>
      </c>
      <c r="H27" s="5" t="s">
        <v>3329</v>
      </c>
      <c r="I27" s="5" t="s">
        <v>3383</v>
      </c>
      <c r="K27" s="5" t="s">
        <v>4842</v>
      </c>
      <c r="L27" s="6" t="s">
        <v>628</v>
      </c>
      <c r="M27" s="5" t="s">
        <v>42</v>
      </c>
      <c r="O27" s="8"/>
      <c r="P27" s="8">
        <v>39.4803078209464</v>
      </c>
      <c r="Q27" s="8">
        <v>-87.411791887882302</v>
      </c>
      <c r="R27" s="295">
        <v>640</v>
      </c>
      <c r="S27" s="407">
        <v>1.4</v>
      </c>
      <c r="T27" s="6" t="s">
        <v>4444</v>
      </c>
      <c r="U27" s="6" t="s">
        <v>4841</v>
      </c>
      <c r="V27" s="6" t="s">
        <v>3383</v>
      </c>
      <c r="W27" s="6" t="s">
        <v>3385</v>
      </c>
      <c r="X27" s="6" t="s">
        <v>1814</v>
      </c>
      <c r="Y27" s="6" t="s">
        <v>42</v>
      </c>
      <c r="Z27" s="14" t="s">
        <v>49</v>
      </c>
      <c r="AA27" s="13">
        <v>45095</v>
      </c>
      <c r="AB27" s="165" t="s">
        <v>4428</v>
      </c>
      <c r="AC27" s="5" t="s">
        <v>4855</v>
      </c>
    </row>
    <row r="28" spans="1:29" ht="24" x14ac:dyDescent="0.15">
      <c r="A28" s="32">
        <v>3026</v>
      </c>
      <c r="B28" s="5" t="s">
        <v>113</v>
      </c>
      <c r="C28" s="5" t="s">
        <v>294</v>
      </c>
      <c r="D28" s="5" t="s">
        <v>4841</v>
      </c>
      <c r="E28" s="5" t="s">
        <v>61</v>
      </c>
      <c r="F28" s="5" t="s">
        <v>4852</v>
      </c>
      <c r="G28" s="5" t="s">
        <v>3329</v>
      </c>
      <c r="H28" s="5" t="s">
        <v>3329</v>
      </c>
      <c r="I28" s="5" t="s">
        <v>3383</v>
      </c>
      <c r="K28" s="5" t="s">
        <v>4842</v>
      </c>
      <c r="L28" s="6" t="s">
        <v>628</v>
      </c>
      <c r="M28" s="5" t="s">
        <v>42</v>
      </c>
      <c r="O28" s="422"/>
      <c r="P28" s="8">
        <v>39.4803078209464</v>
      </c>
      <c r="Q28" s="8">
        <v>-87.411791887882302</v>
      </c>
      <c r="R28" s="112">
        <v>640</v>
      </c>
      <c r="S28" s="407">
        <v>1.8</v>
      </c>
      <c r="T28" s="6" t="s">
        <v>4444</v>
      </c>
      <c r="U28" s="6" t="s">
        <v>4841</v>
      </c>
      <c r="V28" s="6" t="s">
        <v>3383</v>
      </c>
      <c r="W28" s="6" t="s">
        <v>3385</v>
      </c>
      <c r="X28" s="6" t="s">
        <v>1814</v>
      </c>
      <c r="Y28" s="6" t="s">
        <v>42</v>
      </c>
      <c r="Z28" s="14" t="s">
        <v>49</v>
      </c>
      <c r="AA28" s="13">
        <v>45095</v>
      </c>
      <c r="AB28" s="5" t="s">
        <v>4843</v>
      </c>
      <c r="AC28" s="5" t="s">
        <v>4854</v>
      </c>
    </row>
    <row r="29" spans="1:29" ht="24" x14ac:dyDescent="0.15">
      <c r="A29" s="32">
        <v>3027</v>
      </c>
      <c r="B29" s="5" t="s">
        <v>31</v>
      </c>
      <c r="C29" s="5" t="s">
        <v>294</v>
      </c>
      <c r="D29" s="5" t="s">
        <v>3389</v>
      </c>
      <c r="F29" s="5" t="s">
        <v>3390</v>
      </c>
      <c r="G29" s="5" t="s">
        <v>2524</v>
      </c>
      <c r="H29" s="5" t="s">
        <v>2551</v>
      </c>
      <c r="I29" s="5" t="s">
        <v>3391</v>
      </c>
      <c r="J29" s="5" t="s">
        <v>3392</v>
      </c>
      <c r="K29" s="5" t="s">
        <v>3393</v>
      </c>
      <c r="L29" s="6" t="s">
        <v>1162</v>
      </c>
      <c r="M29" s="6" t="s">
        <v>42</v>
      </c>
      <c r="N29" s="6">
        <v>29841</v>
      </c>
      <c r="O29" s="30" t="s">
        <v>3394</v>
      </c>
      <c r="P29" s="35">
        <v>33.477461016908201</v>
      </c>
      <c r="Q29" s="35">
        <v>-81.931766685047194</v>
      </c>
      <c r="R29" s="295"/>
      <c r="S29" s="59"/>
      <c r="U29" s="6" t="s">
        <v>3389</v>
      </c>
      <c r="V29" s="6" t="s">
        <v>3395</v>
      </c>
      <c r="W29" s="6" t="s">
        <v>3396</v>
      </c>
      <c r="X29" s="6" t="s">
        <v>918</v>
      </c>
      <c r="Y29" s="6" t="s">
        <v>42</v>
      </c>
      <c r="Z29" s="14" t="s">
        <v>49</v>
      </c>
      <c r="AA29" s="13">
        <v>44776</v>
      </c>
      <c r="AB29" s="5" t="s">
        <v>3397</v>
      </c>
      <c r="AC29" s="5"/>
    </row>
    <row r="30" spans="1:29" ht="24" x14ac:dyDescent="0.15">
      <c r="A30" s="32">
        <v>3028</v>
      </c>
      <c r="B30" s="5" t="s">
        <v>31</v>
      </c>
      <c r="C30" s="5" t="s">
        <v>294</v>
      </c>
      <c r="D30" s="5" t="s">
        <v>3398</v>
      </c>
      <c r="E30" s="5" t="s">
        <v>34</v>
      </c>
      <c r="F30" s="5" t="s">
        <v>3399</v>
      </c>
      <c r="G30" s="5" t="s">
        <v>3301</v>
      </c>
      <c r="H30" s="5" t="s">
        <v>3374</v>
      </c>
      <c r="I30" s="6" t="s">
        <v>3400</v>
      </c>
      <c r="J30" s="5" t="s">
        <v>3401</v>
      </c>
      <c r="K30" s="5" t="s">
        <v>630</v>
      </c>
      <c r="L30" s="6" t="s">
        <v>321</v>
      </c>
      <c r="M30" s="5" t="s">
        <v>42</v>
      </c>
      <c r="N30" s="6">
        <v>14210</v>
      </c>
      <c r="O30" s="30" t="s">
        <v>3402</v>
      </c>
      <c r="P30" s="35">
        <v>42.868162064212903</v>
      </c>
      <c r="Q30" s="35">
        <v>-78.8403631004022</v>
      </c>
      <c r="R30" s="296">
        <v>170</v>
      </c>
      <c r="S30" s="178"/>
      <c r="U30" s="6" t="s">
        <v>3403</v>
      </c>
      <c r="V30" s="6" t="s">
        <v>3400</v>
      </c>
      <c r="W30" s="6" t="s">
        <v>47</v>
      </c>
      <c r="X30" s="6" t="s">
        <v>48</v>
      </c>
      <c r="Y30" s="6" t="s">
        <v>42</v>
      </c>
      <c r="Z30" s="14" t="s">
        <v>49</v>
      </c>
      <c r="AA30" s="13">
        <v>44780</v>
      </c>
      <c r="AB30" s="5" t="s">
        <v>3404</v>
      </c>
      <c r="AC30" s="5" t="s">
        <v>3405</v>
      </c>
    </row>
    <row r="31" spans="1:29" ht="57.75" customHeight="1" x14ac:dyDescent="0.15">
      <c r="A31" s="32">
        <v>3029</v>
      </c>
      <c r="B31" s="5" t="s">
        <v>31</v>
      </c>
      <c r="C31" s="5" t="s">
        <v>294</v>
      </c>
      <c r="D31" s="5" t="s">
        <v>3406</v>
      </c>
      <c r="E31" s="5" t="s">
        <v>34</v>
      </c>
      <c r="F31" s="6" t="s">
        <v>3407</v>
      </c>
      <c r="G31" s="5" t="s">
        <v>3301</v>
      </c>
      <c r="H31" s="5" t="s">
        <v>3302</v>
      </c>
      <c r="I31" s="5" t="s">
        <v>3408</v>
      </c>
      <c r="J31" s="5" t="s">
        <v>3409</v>
      </c>
      <c r="K31" s="5" t="s">
        <v>3410</v>
      </c>
      <c r="L31" s="6" t="s">
        <v>741</v>
      </c>
      <c r="M31" s="6" t="s">
        <v>42</v>
      </c>
      <c r="N31" s="6">
        <v>77301</v>
      </c>
      <c r="O31" s="30" t="s">
        <v>3411</v>
      </c>
      <c r="P31" s="35">
        <v>30.313858072617201</v>
      </c>
      <c r="Q31" s="35">
        <v>-95.388507847018005</v>
      </c>
      <c r="R31" s="295">
        <v>175</v>
      </c>
      <c r="S31" s="59">
        <v>36287</v>
      </c>
      <c r="T31" s="6" t="s">
        <v>3312</v>
      </c>
      <c r="U31" s="6" t="s">
        <v>3412</v>
      </c>
      <c r="V31" s="6" t="s">
        <v>3408</v>
      </c>
      <c r="W31" s="6" t="s">
        <v>3413</v>
      </c>
      <c r="X31" s="6" t="s">
        <v>741</v>
      </c>
      <c r="Y31" s="6" t="s">
        <v>42</v>
      </c>
      <c r="Z31" s="14" t="s">
        <v>49</v>
      </c>
      <c r="AA31" s="13">
        <v>45091</v>
      </c>
      <c r="AB31" s="5" t="s">
        <v>4688</v>
      </c>
    </row>
    <row r="32" spans="1:29" ht="57.75" customHeight="1" x14ac:dyDescent="0.15">
      <c r="A32" s="32">
        <v>3030</v>
      </c>
      <c r="B32" s="3" t="s">
        <v>113</v>
      </c>
      <c r="C32" s="5" t="s">
        <v>294</v>
      </c>
      <c r="D32" s="5" t="s">
        <v>2827</v>
      </c>
      <c r="E32" s="3" t="s">
        <v>34</v>
      </c>
      <c r="F32" s="5" t="s">
        <v>4450</v>
      </c>
      <c r="G32" s="5" t="s">
        <v>3301</v>
      </c>
      <c r="H32" s="5" t="s">
        <v>4451</v>
      </c>
      <c r="I32" s="5" t="s">
        <v>2267</v>
      </c>
      <c r="J32" s="5" t="s">
        <v>2835</v>
      </c>
      <c r="K32" s="5" t="s">
        <v>2836</v>
      </c>
      <c r="L32" s="3" t="s">
        <v>2270</v>
      </c>
      <c r="M32" s="3" t="s">
        <v>42</v>
      </c>
      <c r="N32" s="3">
        <v>70776</v>
      </c>
      <c r="O32" s="3" t="s">
        <v>2832</v>
      </c>
      <c r="P32" s="8">
        <v>30.235844451886202</v>
      </c>
      <c r="Q32" s="8">
        <v>-91.099597389348105</v>
      </c>
      <c r="R32" s="17">
        <v>80</v>
      </c>
      <c r="S32" s="59">
        <v>10000</v>
      </c>
      <c r="T32" s="6" t="s">
        <v>4452</v>
      </c>
      <c r="U32" s="5" t="s">
        <v>2265</v>
      </c>
      <c r="V32" s="5" t="s">
        <v>2267</v>
      </c>
      <c r="W32" s="5" t="s">
        <v>2486</v>
      </c>
      <c r="X32" s="5" t="s">
        <v>334</v>
      </c>
      <c r="Y32" s="5" t="s">
        <v>42</v>
      </c>
      <c r="Z32" s="14" t="s">
        <v>49</v>
      </c>
      <c r="AA32" s="13">
        <v>44899</v>
      </c>
      <c r="AB32" s="165" t="s">
        <v>4429</v>
      </c>
      <c r="AC32" s="5" t="s">
        <v>4453</v>
      </c>
    </row>
    <row r="33" spans="1:32" ht="57.75" customHeight="1" x14ac:dyDescent="0.15">
      <c r="A33" s="32">
        <v>3031</v>
      </c>
      <c r="B33" s="3" t="s">
        <v>113</v>
      </c>
      <c r="C33" s="5" t="s">
        <v>294</v>
      </c>
      <c r="D33" s="5" t="s">
        <v>4750</v>
      </c>
      <c r="E33" s="5" t="s">
        <v>61</v>
      </c>
      <c r="F33" s="5" t="s">
        <v>4746</v>
      </c>
      <c r="G33" s="5" t="s">
        <v>2524</v>
      </c>
      <c r="H33" s="5" t="s">
        <v>4747</v>
      </c>
      <c r="I33" s="5" t="s">
        <v>4748</v>
      </c>
      <c r="J33" s="5" t="s">
        <v>4751</v>
      </c>
      <c r="K33" s="5" t="s">
        <v>1315</v>
      </c>
      <c r="L33" s="5" t="s">
        <v>702</v>
      </c>
      <c r="M33" s="5" t="s">
        <v>42</v>
      </c>
      <c r="N33" s="5"/>
      <c r="P33" s="8">
        <v>36.721824066493397</v>
      </c>
      <c r="Q33" s="8">
        <v>-86.577893793652095</v>
      </c>
      <c r="R33" s="100">
        <v>141</v>
      </c>
      <c r="S33" s="59"/>
      <c r="U33" s="5" t="s">
        <v>4753</v>
      </c>
      <c r="V33" s="5" t="s">
        <v>4752</v>
      </c>
      <c r="W33" s="5" t="s">
        <v>3420</v>
      </c>
      <c r="X33" s="5" t="s">
        <v>4754</v>
      </c>
      <c r="Y33" s="5" t="s">
        <v>356</v>
      </c>
      <c r="Z33" s="14" t="s">
        <v>49</v>
      </c>
      <c r="AA33" s="13">
        <v>45091</v>
      </c>
      <c r="AB33" s="5" t="s">
        <v>4749</v>
      </c>
      <c r="AC33" s="5" t="s">
        <v>4755</v>
      </c>
    </row>
    <row r="34" spans="1:32" ht="85.5" customHeight="1" x14ac:dyDescent="0.15">
      <c r="A34" s="32">
        <v>3032</v>
      </c>
      <c r="B34" s="5" t="s">
        <v>113</v>
      </c>
      <c r="C34" s="5" t="s">
        <v>294</v>
      </c>
      <c r="D34" s="5" t="s">
        <v>881</v>
      </c>
      <c r="E34" s="5" t="s">
        <v>61</v>
      </c>
      <c r="F34" s="5" t="s">
        <v>882</v>
      </c>
      <c r="G34" s="5" t="s">
        <v>3329</v>
      </c>
      <c r="H34" s="5" t="s">
        <v>3329</v>
      </c>
      <c r="I34" s="5" t="s">
        <v>883</v>
      </c>
      <c r="J34" s="5" t="s">
        <v>884</v>
      </c>
      <c r="K34" s="5" t="s">
        <v>885</v>
      </c>
      <c r="L34" s="6" t="s">
        <v>712</v>
      </c>
      <c r="M34" s="6" t="s">
        <v>42</v>
      </c>
      <c r="N34" s="6">
        <v>37040</v>
      </c>
      <c r="O34" s="30" t="s">
        <v>3414</v>
      </c>
      <c r="P34" s="35">
        <v>35.271288560079398</v>
      </c>
      <c r="Q34" s="217">
        <v>-89.973535490835104</v>
      </c>
      <c r="R34" s="295" t="s">
        <v>117</v>
      </c>
      <c r="S34" s="59">
        <v>10</v>
      </c>
      <c r="T34" s="6" t="s">
        <v>3335</v>
      </c>
      <c r="U34" s="6" t="s">
        <v>881</v>
      </c>
      <c r="V34" s="6" t="s">
        <v>883</v>
      </c>
      <c r="W34" s="6" t="s">
        <v>5057</v>
      </c>
      <c r="X34" s="6" t="s">
        <v>741</v>
      </c>
      <c r="Y34" s="6" t="s">
        <v>42</v>
      </c>
      <c r="Z34" s="14" t="s">
        <v>49</v>
      </c>
      <c r="AA34" s="13">
        <v>45096</v>
      </c>
      <c r="AB34" s="5" t="s">
        <v>5060</v>
      </c>
      <c r="AC34" s="5" t="s">
        <v>5061</v>
      </c>
    </row>
    <row r="35" spans="1:32" ht="85.5" customHeight="1" x14ac:dyDescent="0.15">
      <c r="A35" s="32">
        <v>3033</v>
      </c>
      <c r="B35" s="5" t="s">
        <v>31</v>
      </c>
      <c r="C35" s="5" t="s">
        <v>294</v>
      </c>
      <c r="D35" s="5" t="s">
        <v>3415</v>
      </c>
      <c r="E35" s="5" t="s">
        <v>61</v>
      </c>
      <c r="F35" s="5" t="s">
        <v>3416</v>
      </c>
      <c r="G35" s="5" t="s">
        <v>3301</v>
      </c>
      <c r="H35" s="5" t="s">
        <v>3374</v>
      </c>
      <c r="I35" s="5" t="s">
        <v>4635</v>
      </c>
      <c r="J35" s="5" t="s">
        <v>3417</v>
      </c>
      <c r="K35" s="5" t="s">
        <v>3418</v>
      </c>
      <c r="L35" s="6" t="s">
        <v>712</v>
      </c>
      <c r="M35" s="5" t="s">
        <v>42</v>
      </c>
      <c r="N35" s="6">
        <v>38127</v>
      </c>
      <c r="P35" s="35">
        <v>30.313922906032602</v>
      </c>
      <c r="Q35" s="217">
        <v>-95.388550762119394</v>
      </c>
      <c r="R35" s="295"/>
      <c r="S35" s="59">
        <v>30000</v>
      </c>
      <c r="T35" s="6" t="s">
        <v>3312</v>
      </c>
      <c r="U35" s="6" t="s">
        <v>3419</v>
      </c>
      <c r="V35" s="5" t="s">
        <v>4635</v>
      </c>
      <c r="W35" s="6" t="s">
        <v>3420</v>
      </c>
      <c r="X35" s="6" t="s">
        <v>3421</v>
      </c>
      <c r="Y35" s="6" t="s">
        <v>356</v>
      </c>
      <c r="Z35" s="27" t="s">
        <v>49</v>
      </c>
      <c r="AA35" s="13">
        <v>44780</v>
      </c>
      <c r="AB35" s="5" t="s">
        <v>3422</v>
      </c>
      <c r="AC35" s="6" t="s">
        <v>3423</v>
      </c>
    </row>
    <row r="36" spans="1:32" ht="80.25" customHeight="1" x14ac:dyDescent="0.15">
      <c r="A36" s="32">
        <v>3034</v>
      </c>
      <c r="B36" s="5" t="s">
        <v>31</v>
      </c>
      <c r="C36" s="5" t="s">
        <v>294</v>
      </c>
      <c r="D36" s="5" t="s">
        <v>1569</v>
      </c>
      <c r="E36" s="5" t="s">
        <v>34</v>
      </c>
      <c r="F36" s="6" t="s">
        <v>3424</v>
      </c>
      <c r="G36" s="5" t="s">
        <v>2524</v>
      </c>
      <c r="H36" s="5" t="s">
        <v>1132</v>
      </c>
      <c r="I36" s="5" t="s">
        <v>1571</v>
      </c>
      <c r="J36" s="5" t="s">
        <v>3425</v>
      </c>
      <c r="K36" s="5" t="s">
        <v>3426</v>
      </c>
      <c r="L36" s="6" t="s">
        <v>496</v>
      </c>
      <c r="M36" s="6" t="s">
        <v>42</v>
      </c>
      <c r="N36" s="6">
        <v>16433</v>
      </c>
      <c r="O36" s="30" t="s">
        <v>1573</v>
      </c>
      <c r="P36" s="35">
        <v>41.714734150127299</v>
      </c>
      <c r="Q36" s="217">
        <v>-80.143557888798796</v>
      </c>
      <c r="R36" s="295">
        <v>230</v>
      </c>
      <c r="S36" s="59"/>
      <c r="U36" s="6" t="s">
        <v>1574</v>
      </c>
      <c r="V36" s="6" t="s">
        <v>1571</v>
      </c>
      <c r="W36" s="6" t="s">
        <v>1575</v>
      </c>
      <c r="X36" s="6" t="s">
        <v>48</v>
      </c>
      <c r="Y36" s="6" t="s">
        <v>42</v>
      </c>
      <c r="Z36" s="14" t="s">
        <v>49</v>
      </c>
      <c r="AA36" s="13">
        <v>44780</v>
      </c>
      <c r="AB36" s="163" t="s">
        <v>3427</v>
      </c>
    </row>
    <row r="37" spans="1:32" ht="48" x14ac:dyDescent="0.15">
      <c r="A37" s="32">
        <v>3035</v>
      </c>
      <c r="B37" s="5" t="s">
        <v>31</v>
      </c>
      <c r="C37" s="5" t="s">
        <v>294</v>
      </c>
      <c r="D37" s="5" t="s">
        <v>3428</v>
      </c>
      <c r="E37" s="5" t="s">
        <v>34</v>
      </c>
      <c r="F37" s="6" t="s">
        <v>3429</v>
      </c>
      <c r="G37" s="5" t="s">
        <v>2524</v>
      </c>
      <c r="H37" s="5" t="s">
        <v>382</v>
      </c>
      <c r="I37" s="5" t="s">
        <v>3430</v>
      </c>
      <c r="J37" s="5" t="s">
        <v>3431</v>
      </c>
      <c r="K37" s="5" t="s">
        <v>1726</v>
      </c>
      <c r="L37" s="6" t="s">
        <v>496</v>
      </c>
      <c r="M37" s="6" t="s">
        <v>42</v>
      </c>
      <c r="N37" s="6">
        <v>15222</v>
      </c>
      <c r="O37" s="30" t="s">
        <v>3432</v>
      </c>
      <c r="P37" s="35">
        <v>40.440118680692898</v>
      </c>
      <c r="Q37" s="217">
        <v>-80.003446616041103</v>
      </c>
      <c r="S37" s="59"/>
      <c r="U37" s="6" t="s">
        <v>3433</v>
      </c>
      <c r="V37" s="6" t="s">
        <v>3434</v>
      </c>
      <c r="W37" s="6" t="s">
        <v>1726</v>
      </c>
      <c r="X37" s="6" t="s">
        <v>496</v>
      </c>
      <c r="Y37" s="6" t="s">
        <v>42</v>
      </c>
      <c r="Z37" s="14" t="s">
        <v>49</v>
      </c>
      <c r="AA37" s="13">
        <v>44443</v>
      </c>
      <c r="AB37" s="5" t="s">
        <v>3435</v>
      </c>
      <c r="AC37" s="5" t="s">
        <v>3436</v>
      </c>
      <c r="AD37" s="32"/>
      <c r="AE37" s="32"/>
      <c r="AF37" s="32"/>
    </row>
    <row r="38" spans="1:32" ht="24" x14ac:dyDescent="0.15">
      <c r="A38" s="32">
        <v>3036</v>
      </c>
      <c r="B38" s="5" t="s">
        <v>31</v>
      </c>
      <c r="C38" s="5" t="s">
        <v>294</v>
      </c>
      <c r="D38" s="5" t="s">
        <v>3983</v>
      </c>
      <c r="E38" s="5" t="s">
        <v>34</v>
      </c>
      <c r="F38" s="5" t="s">
        <v>3984</v>
      </c>
      <c r="G38" s="5" t="s">
        <v>382</v>
      </c>
      <c r="H38" s="5" t="s">
        <v>3985</v>
      </c>
      <c r="I38" s="5" t="s">
        <v>3990</v>
      </c>
      <c r="J38" s="5" t="s">
        <v>3986</v>
      </c>
      <c r="K38" s="5" t="s">
        <v>3987</v>
      </c>
      <c r="L38" s="6" t="s">
        <v>334</v>
      </c>
      <c r="M38" s="6" t="s">
        <v>42</v>
      </c>
      <c r="N38" s="338" t="s">
        <v>3988</v>
      </c>
      <c r="O38" s="30" t="s">
        <v>3989</v>
      </c>
      <c r="P38" s="35">
        <v>42.244432084595303</v>
      </c>
      <c r="Q38" s="35">
        <v>-71.434142989010496</v>
      </c>
      <c r="S38" s="59">
        <v>3000</v>
      </c>
      <c r="T38" s="6" t="s">
        <v>3312</v>
      </c>
      <c r="U38" s="5" t="s">
        <v>3983</v>
      </c>
      <c r="V38" s="6" t="s">
        <v>3990</v>
      </c>
      <c r="W38" s="6" t="s">
        <v>3992</v>
      </c>
      <c r="X38" s="6" t="s">
        <v>1167</v>
      </c>
      <c r="Y38" s="6" t="s">
        <v>543</v>
      </c>
      <c r="Z38" s="14" t="s">
        <v>49</v>
      </c>
      <c r="AA38" s="13">
        <v>44797</v>
      </c>
      <c r="AB38" s="5" t="s">
        <v>3991</v>
      </c>
      <c r="AC38" s="5"/>
    </row>
    <row r="39" spans="1:32" ht="22.5" customHeight="1" x14ac:dyDescent="0.15">
      <c r="A39" s="32">
        <v>3037</v>
      </c>
      <c r="B39" s="5" t="s">
        <v>192</v>
      </c>
      <c r="C39" s="5" t="s">
        <v>294</v>
      </c>
      <c r="D39" s="5" t="s">
        <v>2998</v>
      </c>
      <c r="E39" s="5" t="s">
        <v>61</v>
      </c>
      <c r="F39" s="5" t="s">
        <v>4994</v>
      </c>
      <c r="G39" s="5" t="s">
        <v>3920</v>
      </c>
      <c r="H39" s="5" t="s">
        <v>4378</v>
      </c>
      <c r="I39" s="5" t="s">
        <v>2999</v>
      </c>
      <c r="J39" s="5" t="s">
        <v>4996</v>
      </c>
      <c r="K39" s="5" t="s">
        <v>823</v>
      </c>
      <c r="L39" s="6" t="s">
        <v>286</v>
      </c>
      <c r="M39" s="6" t="s">
        <v>42</v>
      </c>
      <c r="N39" s="338">
        <v>80023</v>
      </c>
      <c r="P39" s="35">
        <v>39.970658439831404</v>
      </c>
      <c r="Q39" s="35">
        <v>-104.981365876241</v>
      </c>
      <c r="R39" s="20">
        <v>125</v>
      </c>
      <c r="S39" s="59">
        <v>30</v>
      </c>
      <c r="T39" s="5" t="s">
        <v>4995</v>
      </c>
      <c r="U39" s="5" t="s">
        <v>2998</v>
      </c>
      <c r="V39" s="6" t="s">
        <v>2999</v>
      </c>
      <c r="W39" s="6" t="s">
        <v>3001</v>
      </c>
      <c r="X39" s="6" t="s">
        <v>286</v>
      </c>
      <c r="Y39" s="6" t="s">
        <v>42</v>
      </c>
      <c r="Z39" s="14" t="s">
        <v>49</v>
      </c>
      <c r="AA39" s="13">
        <v>45096</v>
      </c>
      <c r="AB39" s="5" t="s">
        <v>4997</v>
      </c>
      <c r="AC39" s="5" t="s">
        <v>4998</v>
      </c>
    </row>
    <row r="40" spans="1:32" ht="24" x14ac:dyDescent="0.15">
      <c r="A40" s="32">
        <v>3038</v>
      </c>
      <c r="B40" s="5" t="s">
        <v>113</v>
      </c>
      <c r="C40" s="5" t="s">
        <v>294</v>
      </c>
      <c r="D40" s="5" t="s">
        <v>4408</v>
      </c>
      <c r="E40" s="5" t="s">
        <v>61</v>
      </c>
      <c r="F40" s="5" t="s">
        <v>4409</v>
      </c>
      <c r="G40" s="5" t="s">
        <v>3301</v>
      </c>
      <c r="H40" s="5" t="s">
        <v>3374</v>
      </c>
      <c r="I40" s="5" t="s">
        <v>4413</v>
      </c>
      <c r="J40" s="5" t="s">
        <v>4412</v>
      </c>
      <c r="K40" s="5" t="s">
        <v>1526</v>
      </c>
      <c r="L40" s="6" t="s">
        <v>918</v>
      </c>
      <c r="M40" s="6" t="s">
        <v>42</v>
      </c>
      <c r="N40" s="338">
        <v>30906</v>
      </c>
      <c r="O40" s="30" t="s">
        <v>4411</v>
      </c>
      <c r="P40" s="35">
        <v>33.3695688015058</v>
      </c>
      <c r="Q40" s="35">
        <v>-82.0149720309511</v>
      </c>
      <c r="R40" s="20">
        <v>100</v>
      </c>
      <c r="S40" s="59"/>
      <c r="U40" s="5" t="s">
        <v>4410</v>
      </c>
      <c r="V40" s="6" t="s">
        <v>4413</v>
      </c>
      <c r="W40" s="6" t="s">
        <v>3049</v>
      </c>
      <c r="X40" s="5" t="s">
        <v>3050</v>
      </c>
      <c r="Y40" s="6" t="s">
        <v>3051</v>
      </c>
      <c r="Z40" s="14" t="s">
        <v>49</v>
      </c>
      <c r="AA40" s="13">
        <v>44899</v>
      </c>
      <c r="AB40" s="5" t="s">
        <v>4406</v>
      </c>
      <c r="AC40" s="5" t="s">
        <v>4466</v>
      </c>
    </row>
    <row r="41" spans="1:32" ht="60" x14ac:dyDescent="0.15">
      <c r="A41" s="32">
        <v>3039</v>
      </c>
      <c r="B41" s="5" t="s">
        <v>31</v>
      </c>
      <c r="C41" s="5" t="s">
        <v>294</v>
      </c>
      <c r="D41" s="5" t="s">
        <v>3437</v>
      </c>
      <c r="E41" s="5" t="s">
        <v>61</v>
      </c>
      <c r="F41" s="5" t="s">
        <v>3438</v>
      </c>
      <c r="G41" s="5" t="s">
        <v>3301</v>
      </c>
      <c r="H41" s="5" t="s">
        <v>3374</v>
      </c>
      <c r="I41" s="5" t="s">
        <v>3439</v>
      </c>
      <c r="J41" s="5" t="s">
        <v>3440</v>
      </c>
      <c r="K41" s="5" t="s">
        <v>3441</v>
      </c>
      <c r="L41" s="6" t="s">
        <v>127</v>
      </c>
      <c r="M41" s="6" t="s">
        <v>42</v>
      </c>
      <c r="N41" s="6">
        <v>48168</v>
      </c>
      <c r="O41" s="8" t="s">
        <v>3442</v>
      </c>
      <c r="P41" s="8">
        <v>42.395464082677002</v>
      </c>
      <c r="Q41" s="8">
        <v>-83.506983053773595</v>
      </c>
      <c r="R41" s="295">
        <v>63</v>
      </c>
      <c r="S41" s="59">
        <v>5000</v>
      </c>
      <c r="T41" s="6" t="s">
        <v>3312</v>
      </c>
      <c r="U41" s="6" t="s">
        <v>3443</v>
      </c>
      <c r="V41" s="6" t="s">
        <v>3444</v>
      </c>
      <c r="W41" s="6" t="s">
        <v>3445</v>
      </c>
      <c r="X41" s="6" t="s">
        <v>831</v>
      </c>
      <c r="Y41" s="6" t="s">
        <v>377</v>
      </c>
      <c r="Z41" s="14" t="s">
        <v>49</v>
      </c>
      <c r="AA41" s="13">
        <v>44780</v>
      </c>
      <c r="AB41" s="5" t="s">
        <v>3446</v>
      </c>
      <c r="AC41" s="5" t="s">
        <v>3447</v>
      </c>
    </row>
    <row r="42" spans="1:32" ht="51.75" customHeight="1" x14ac:dyDescent="0.25">
      <c r="A42" s="32">
        <v>3040</v>
      </c>
      <c r="B42" s="5" t="s">
        <v>59</v>
      </c>
      <c r="C42" s="5" t="s">
        <v>294</v>
      </c>
      <c r="D42" s="5" t="s">
        <v>3011</v>
      </c>
      <c r="E42" s="5" t="s">
        <v>61</v>
      </c>
      <c r="F42" s="5" t="s">
        <v>3011</v>
      </c>
      <c r="G42" s="5" t="s">
        <v>3920</v>
      </c>
      <c r="H42" s="5" t="s">
        <v>4359</v>
      </c>
      <c r="I42" s="5" t="s">
        <v>3013</v>
      </c>
      <c r="J42" s="5" t="s">
        <v>4361</v>
      </c>
      <c r="K42" s="5" t="s">
        <v>3014</v>
      </c>
      <c r="L42" s="5" t="s">
        <v>394</v>
      </c>
      <c r="M42" s="5" t="s">
        <v>42</v>
      </c>
      <c r="N42" s="5">
        <v>92109</v>
      </c>
      <c r="O42" s="30" t="s">
        <v>3015</v>
      </c>
      <c r="P42" s="8">
        <v>32.771868755488697</v>
      </c>
      <c r="Q42" s="8">
        <v>-117.12481740952801</v>
      </c>
      <c r="R42" s="100">
        <v>14</v>
      </c>
      <c r="S42" s="59"/>
      <c r="U42" s="116" t="s">
        <v>3011</v>
      </c>
      <c r="V42" s="5" t="s">
        <v>3013</v>
      </c>
      <c r="W42" s="5" t="s">
        <v>3014</v>
      </c>
      <c r="X42" s="5" t="s">
        <v>394</v>
      </c>
      <c r="Y42" s="5" t="s">
        <v>42</v>
      </c>
      <c r="Z42" s="14" t="s">
        <v>49</v>
      </c>
      <c r="AA42" s="13">
        <v>44891</v>
      </c>
      <c r="AB42" s="5" t="s">
        <v>4362</v>
      </c>
      <c r="AC42" s="12" t="s">
        <v>4360</v>
      </c>
      <c r="AD42" s="5"/>
    </row>
    <row r="43" spans="1:32" ht="48" x14ac:dyDescent="0.15">
      <c r="A43" s="32">
        <v>3041</v>
      </c>
      <c r="B43" s="5" t="s">
        <v>31</v>
      </c>
      <c r="C43" s="5" t="s">
        <v>294</v>
      </c>
      <c r="D43" s="5" t="s">
        <v>2597</v>
      </c>
      <c r="F43" s="6" t="s">
        <v>3448</v>
      </c>
      <c r="G43" s="5" t="s">
        <v>2524</v>
      </c>
      <c r="H43" s="5" t="s">
        <v>3281</v>
      </c>
      <c r="I43" s="5" t="s">
        <v>2592</v>
      </c>
      <c r="J43" s="5" t="s">
        <v>3449</v>
      </c>
      <c r="K43" s="5" t="s">
        <v>3450</v>
      </c>
      <c r="L43" s="6" t="s">
        <v>310</v>
      </c>
      <c r="M43" s="6" t="s">
        <v>42</v>
      </c>
      <c r="N43" s="6">
        <v>26181</v>
      </c>
      <c r="O43" s="35" t="s">
        <v>3451</v>
      </c>
      <c r="P43" s="35">
        <v>39.266204607944502</v>
      </c>
      <c r="Q43" s="35">
        <v>-81.665644227720193</v>
      </c>
      <c r="R43" s="295">
        <v>1500</v>
      </c>
      <c r="S43" s="59"/>
      <c r="U43" s="6" t="s">
        <v>2597</v>
      </c>
      <c r="V43" s="6" t="s">
        <v>2592</v>
      </c>
      <c r="W43" s="6" t="s">
        <v>2599</v>
      </c>
      <c r="X43" s="6" t="s">
        <v>2594</v>
      </c>
      <c r="Y43" s="6" t="s">
        <v>42</v>
      </c>
      <c r="Z43" s="14" t="s">
        <v>49</v>
      </c>
      <c r="AA43" s="13">
        <v>44780</v>
      </c>
      <c r="AB43" s="5" t="s">
        <v>3452</v>
      </c>
    </row>
    <row r="44" spans="1:32" ht="24" x14ac:dyDescent="0.15">
      <c r="A44" s="32">
        <v>3042</v>
      </c>
      <c r="B44" s="5" t="s">
        <v>59</v>
      </c>
      <c r="C44" s="5" t="s">
        <v>294</v>
      </c>
      <c r="D44" s="5" t="s">
        <v>3081</v>
      </c>
      <c r="E44" s="5" t="s">
        <v>61</v>
      </c>
      <c r="F44" s="5" t="s">
        <v>3081</v>
      </c>
      <c r="G44" s="5" t="s">
        <v>2524</v>
      </c>
      <c r="H44" s="5" t="s">
        <v>3082</v>
      </c>
      <c r="I44" s="5" t="s">
        <v>3083</v>
      </c>
      <c r="J44" s="5" t="s">
        <v>3084</v>
      </c>
      <c r="K44" s="5" t="s">
        <v>3085</v>
      </c>
      <c r="L44" s="6" t="s">
        <v>315</v>
      </c>
      <c r="M44" s="6" t="s">
        <v>42</v>
      </c>
      <c r="N44" s="6">
        <v>60201</v>
      </c>
      <c r="O44" s="30" t="s">
        <v>3086</v>
      </c>
      <c r="P44" s="8">
        <v>42.050554147766903</v>
      </c>
      <c r="Q44" s="8">
        <v>-87.684304686936002</v>
      </c>
      <c r="R44" s="100">
        <v>6</v>
      </c>
      <c r="S44" s="59">
        <v>1</v>
      </c>
      <c r="T44" s="6" t="s">
        <v>3312</v>
      </c>
      <c r="U44" s="116" t="s">
        <v>3087</v>
      </c>
      <c r="V44" s="116" t="s">
        <v>3083</v>
      </c>
      <c r="W44" s="6" t="s">
        <v>3085</v>
      </c>
      <c r="X44" s="6" t="s">
        <v>315</v>
      </c>
      <c r="Y44" s="6" t="s">
        <v>42</v>
      </c>
      <c r="Z44" s="14" t="s">
        <v>49</v>
      </c>
      <c r="AA44" s="13">
        <v>44891</v>
      </c>
      <c r="AB44" s="14" t="s">
        <v>3088</v>
      </c>
    </row>
    <row r="45" spans="1:32" ht="12" x14ac:dyDescent="0.15">
      <c r="A45" s="32" t="s">
        <v>3959</v>
      </c>
    </row>
    <row r="46" spans="1:32" ht="12" x14ac:dyDescent="0.15">
      <c r="A46" s="32" t="s">
        <v>3959</v>
      </c>
      <c r="B46" s="5"/>
      <c r="C46" s="5"/>
    </row>
    <row r="47" spans="1:32" ht="12" x14ac:dyDescent="0.15">
      <c r="A47" s="32" t="s">
        <v>3959</v>
      </c>
      <c r="B47" s="5"/>
      <c r="C47" s="5"/>
    </row>
    <row r="48" spans="1:32" ht="12" x14ac:dyDescent="0.15">
      <c r="A48" s="32" t="s">
        <v>3959</v>
      </c>
      <c r="B48" s="5"/>
      <c r="C48" s="5"/>
    </row>
    <row r="49" spans="1:3" ht="12" x14ac:dyDescent="0.15">
      <c r="A49" s="32" t="s">
        <v>3959</v>
      </c>
      <c r="B49" s="5"/>
      <c r="C49" s="5"/>
    </row>
    <row r="50" spans="1:3" ht="12" x14ac:dyDescent="0.15">
      <c r="A50" s="32" t="s">
        <v>3959</v>
      </c>
      <c r="B50" s="5"/>
      <c r="C50" s="5"/>
    </row>
    <row r="51" spans="1:3" ht="12" x14ac:dyDescent="0.15">
      <c r="A51" s="32" t="s">
        <v>3959</v>
      </c>
      <c r="B51" s="5"/>
      <c r="C51" s="5"/>
    </row>
    <row r="52" spans="1:3" ht="12" x14ac:dyDescent="0.15">
      <c r="A52" s="32" t="s">
        <v>3959</v>
      </c>
      <c r="B52" s="5"/>
      <c r="C52" s="5"/>
    </row>
    <row r="53" spans="1:3" ht="12" x14ac:dyDescent="0.15">
      <c r="A53" s="32" t="s">
        <v>3959</v>
      </c>
      <c r="B53" s="5"/>
      <c r="C53" s="5"/>
    </row>
    <row r="54" spans="1:3" ht="12" x14ac:dyDescent="0.15">
      <c r="A54" s="32" t="s">
        <v>3959</v>
      </c>
      <c r="B54" s="5"/>
      <c r="C54" s="5"/>
    </row>
    <row r="55" spans="1:3" ht="12" x14ac:dyDescent="0.15">
      <c r="A55" s="32" t="s">
        <v>3959</v>
      </c>
      <c r="B55" s="5"/>
      <c r="C55" s="5"/>
    </row>
  </sheetData>
  <phoneticPr fontId="5" type="noConversion"/>
  <dataValidations count="7">
    <dataValidation type="list" allowBlank="1" showInputMessage="1" showErrorMessage="1" sqref="F34:F36 F38:F44 F46:F55" xr:uid="{EB3CD4BB-308F-4772-B75F-111E12301FA5}">
      <formula1>IF(H34="Cathode",Cathode_Raw_Matl,IF(H34="Anode",Anode_Raw_Matl,IF(H34="Liquid electrolyte",Liquid_Electrolyte,IF(H34="Solid electrolyte",Solid_Electrolyte,IF(H34="Current collectors",Current_Collectors,"")))))</formula1>
    </dataValidation>
    <dataValidation type="list" allowBlank="1" showInputMessage="1" showErrorMessage="1" sqref="B34:B35" xr:uid="{6C0CA06A-4189-40B0-B137-39C5C3C99673}">
      <formula1>Status</formula1>
    </dataValidation>
    <dataValidation type="list" allowBlank="1" showInputMessage="1" showErrorMessage="1" sqref="C34:C35" xr:uid="{6BAA3191-A4C1-4236-910F-7677C9E5B064}">
      <formula1>Supply_Chain_Segment</formula1>
    </dataValidation>
    <dataValidation type="list" allowBlank="1" showInputMessage="1" showErrorMessage="1" sqref="H34:H35" xr:uid="{B506C280-9D04-467C-9F1A-1CDF86DECC55}">
      <formula1>IF(G34="Electrolyte (liquid)",Liquid_Electrolyte,IF(G34="Electrolyte (solid)",Solid_Electrolyte,IF(G34="Current collectors",Current_Collectors,IF(G34="Electrode materials",Electrode_Matls,IF(G34="Separators",Separators,IF(G34="Cell components", Cell,""))))))</formula1>
    </dataValidation>
    <dataValidation type="list" allowBlank="1" showInputMessage="1" showErrorMessage="1" sqref="G34:G35" xr:uid="{732818CB-49A8-40F1-8D6C-6D86A0EB24D3}">
      <formula1>Other_Comp_Type</formula1>
    </dataValidation>
    <dataValidation type="list" allowBlank="1" showInputMessage="1" showErrorMessage="1" sqref="G46:G55 G38:G44" xr:uid="{0A2E7DF1-84C3-4FA1-8B93-15FCAC6A615A}">
      <formula1>IF(#REF!="Housing",Housing_Type,IF(#REF!="Electrode materials",Electrode_Material,""))</formula1>
    </dataValidation>
    <dataValidation type="list" allowBlank="1" showInputMessage="1" showErrorMessage="1" sqref="H46:H55 H36:H44" xr:uid="{3BE9F709-F37B-4B6F-BFBB-22E589C22FF4}">
      <formula1>IF(G36="Cathode",Cathode_Raw_Matl,IF(G36="Anode",Anode_Raw_Matl,IF(G36="Liquid electrolyte",Liquid_Electrolyte,IF(G36="Solid electrolyte",Solid_Electrolyte,IF(G36="Current collectors",Current_Collectors,"")))))</formula1>
    </dataValidation>
  </dataValidations>
  <hyperlinks>
    <hyperlink ref="AB7" r:id="rId1" location=":~:text=BASF%20has%20approximately%2016%2C700%20employees,environmental%20protection%20and%20social%20responsibility" display="https://www.basf.com/us/en/who-we-are/organization/locations/find-out-about-basf-in---/Louisiana/about-louisiana.html; https://www.basf.com/us/en/who-we-are.html#:~:text=BASF%20has%20approximately%2016%2C700%20employees,environmental%20protection%20and%20social%20responsibility." xr:uid="{809561DA-7965-4A1F-8844-0EE8E784B0FB}"/>
    <hyperlink ref="W7" r:id="rId2" xr:uid="{578040EA-9746-4FD2-A9F0-ECA11A58426C}"/>
    <hyperlink ref="X7" r:id="rId3" xr:uid="{6FB56F32-D1F4-484A-B2FC-E3270B6271FA}"/>
    <hyperlink ref="AB16" r:id="rId4" xr:uid="{170126FB-7643-45FC-B05E-E528086BAE0D}"/>
    <hyperlink ref="O6" r:id="rId5" display="+1 519-337-8251" xr:uid="{AE10347F-9952-4385-BF2A-FFD29B5FB641}"/>
    <hyperlink ref="I8" r:id="rId6" xr:uid="{F8332788-B5C1-495D-A361-83EF2506C0D3}"/>
    <hyperlink ref="V8" r:id="rId7" xr:uid="{ACA4B0A7-2A70-4074-AA5E-956A927D063A}"/>
  </hyperlinks>
  <pageMargins left="0.7" right="0.7" top="0.75" bottom="0.75" header="0.3" footer="0.3"/>
  <pageSetup orientation="portrait" r:id="rId8"/>
  <tableParts count="1">
    <tablePart r:id="rId9"/>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FB334-2915-4C04-9D24-731B2C39C64D}">
  <sheetPr codeName="Sheet11">
    <tabColor theme="7" tint="-0.249977111117893"/>
  </sheetPr>
  <dimension ref="A1:AE99"/>
  <sheetViews>
    <sheetView zoomScale="120" zoomScaleNormal="120" workbookViewId="0">
      <pane xSplit="5" ySplit="1" topLeftCell="F2" activePane="bottomRight" state="frozen"/>
      <selection pane="topRight" activeCell="F1" sqref="F1"/>
      <selection pane="bottomLeft" activeCell="A2" sqref="A2"/>
      <selection pane="bottomRight" activeCell="J7" sqref="J7"/>
    </sheetView>
  </sheetViews>
  <sheetFormatPr baseColWidth="10" defaultColWidth="9.1640625" defaultRowHeight="11" x14ac:dyDescent="0.15"/>
  <cols>
    <col min="1" max="1" width="8.33203125" style="96" customWidth="1"/>
    <col min="2" max="2" width="7.1640625" style="14" customWidth="1"/>
    <col min="3" max="3" width="10.6640625" style="14" customWidth="1"/>
    <col min="4" max="4" width="15" style="22" customWidth="1"/>
    <col min="5" max="5" width="10" style="14" customWidth="1"/>
    <col min="6" max="6" width="16.83203125" style="7" customWidth="1"/>
    <col min="7" max="7" width="12.5" style="7" customWidth="1"/>
    <col min="8" max="8" width="12.6640625" style="14" customWidth="1"/>
    <col min="9" max="9" width="17.83203125" style="22" customWidth="1"/>
    <col min="10" max="10" width="17.33203125" style="6" customWidth="1"/>
    <col min="11" max="11" width="10.6640625" style="6" customWidth="1"/>
    <col min="12" max="12" width="11.5" style="14" customWidth="1"/>
    <col min="13" max="13" width="13.5" style="14" customWidth="1"/>
    <col min="14" max="14" width="10.1640625" style="14" customWidth="1"/>
    <col min="15" max="15" width="12.5" style="14" customWidth="1"/>
    <col min="16" max="16" width="17.5" style="7" customWidth="1"/>
    <col min="17" max="17" width="10.6640625" style="6" customWidth="1"/>
    <col min="18" max="18" width="10.33203125" style="112" customWidth="1"/>
    <col min="19" max="19" width="8.5" style="112" customWidth="1"/>
    <col min="20" max="20" width="10" style="7" customWidth="1"/>
    <col min="21" max="22" width="18.5" style="7" customWidth="1"/>
    <col min="23" max="23" width="10.33203125" style="7" customWidth="1"/>
    <col min="24" max="24" width="10" style="14" customWidth="1"/>
    <col min="25" max="25" width="9.5" style="14" customWidth="1"/>
    <col min="26" max="26" width="8.1640625" style="14" customWidth="1"/>
    <col min="27" max="27" width="13.1640625" style="27" customWidth="1"/>
    <col min="28" max="28" width="43.5" style="139" customWidth="1"/>
    <col min="29" max="29" width="53" style="7" customWidth="1"/>
    <col min="30" max="16384" width="9.1640625" style="7"/>
  </cols>
  <sheetData>
    <row r="1" spans="1:29" s="106" customFormat="1" ht="21.75" customHeight="1" x14ac:dyDescent="0.2">
      <c r="A1" s="105" t="s">
        <v>1</v>
      </c>
      <c r="B1" s="106" t="s">
        <v>2</v>
      </c>
      <c r="C1" s="106" t="s">
        <v>3</v>
      </c>
      <c r="D1" s="72" t="s">
        <v>4</v>
      </c>
      <c r="E1" s="106" t="s">
        <v>5</v>
      </c>
      <c r="F1" s="106" t="s">
        <v>6</v>
      </c>
      <c r="G1" s="106" t="s">
        <v>7</v>
      </c>
      <c r="H1" s="106" t="s">
        <v>8</v>
      </c>
      <c r="I1" s="72" t="s">
        <v>9</v>
      </c>
      <c r="J1" s="107" t="s">
        <v>10</v>
      </c>
      <c r="K1" s="107" t="s">
        <v>11</v>
      </c>
      <c r="L1" s="72" t="s">
        <v>12</v>
      </c>
      <c r="M1" s="106" t="s">
        <v>13</v>
      </c>
      <c r="N1" s="106" t="s">
        <v>14</v>
      </c>
      <c r="O1" s="106" t="s">
        <v>15</v>
      </c>
      <c r="P1" s="106" t="s">
        <v>16</v>
      </c>
      <c r="Q1" s="107" t="s">
        <v>17</v>
      </c>
      <c r="R1" s="73" t="s">
        <v>18</v>
      </c>
      <c r="S1" s="73" t="s">
        <v>19</v>
      </c>
      <c r="T1" s="72" t="s">
        <v>29</v>
      </c>
      <c r="U1" s="106" t="s">
        <v>20</v>
      </c>
      <c r="V1" s="106" t="s">
        <v>21</v>
      </c>
      <c r="W1" s="106" t="s">
        <v>22</v>
      </c>
      <c r="X1" s="72" t="s">
        <v>23</v>
      </c>
      <c r="Y1" s="106" t="s">
        <v>24</v>
      </c>
      <c r="Z1" s="106" t="s">
        <v>25</v>
      </c>
      <c r="AA1" s="108" t="s">
        <v>26</v>
      </c>
      <c r="AB1" s="106" t="s">
        <v>27</v>
      </c>
      <c r="AC1" s="106" t="s">
        <v>28</v>
      </c>
    </row>
    <row r="2" spans="1:29" s="106" customFormat="1" ht="21.75" customHeight="1" x14ac:dyDescent="0.2">
      <c r="A2" s="68">
        <v>4000</v>
      </c>
      <c r="B2" s="3" t="s">
        <v>59</v>
      </c>
      <c r="C2" s="3" t="s">
        <v>294</v>
      </c>
      <c r="D2" s="5" t="s">
        <v>2458</v>
      </c>
      <c r="E2" s="3" t="s">
        <v>34</v>
      </c>
      <c r="F2" s="5" t="s">
        <v>2459</v>
      </c>
      <c r="G2" s="5" t="s">
        <v>680</v>
      </c>
      <c r="H2" s="3" t="s">
        <v>4340</v>
      </c>
      <c r="I2" s="5" t="s">
        <v>2460</v>
      </c>
      <c r="J2" s="5" t="s">
        <v>2461</v>
      </c>
      <c r="K2" s="5" t="s">
        <v>2462</v>
      </c>
      <c r="L2" s="3" t="s">
        <v>334</v>
      </c>
      <c r="M2" s="3" t="s">
        <v>42</v>
      </c>
      <c r="N2" s="58" t="s">
        <v>2463</v>
      </c>
      <c r="O2" s="3" t="s">
        <v>2464</v>
      </c>
      <c r="P2" s="8">
        <v>42.3604747455975</v>
      </c>
      <c r="Q2" s="8">
        <v>-71.104283712274807</v>
      </c>
      <c r="R2" s="109">
        <v>110</v>
      </c>
      <c r="S2" s="60"/>
      <c r="T2" s="5"/>
      <c r="U2" s="355" t="s">
        <v>2458</v>
      </c>
      <c r="V2" s="5" t="s">
        <v>2460</v>
      </c>
      <c r="W2" s="5" t="s">
        <v>2462</v>
      </c>
      <c r="X2" s="3" t="s">
        <v>334</v>
      </c>
      <c r="Y2" s="3" t="s">
        <v>42</v>
      </c>
      <c r="Z2" s="58" t="s">
        <v>49</v>
      </c>
      <c r="AA2" s="28">
        <v>44891</v>
      </c>
      <c r="AB2" s="3" t="s">
        <v>4339</v>
      </c>
      <c r="AC2" s="5" t="s">
        <v>4341</v>
      </c>
    </row>
    <row r="3" spans="1:29" s="22" customFormat="1" ht="24" x14ac:dyDescent="0.15">
      <c r="A3" s="68">
        <v>4001</v>
      </c>
      <c r="B3" s="3" t="s">
        <v>31</v>
      </c>
      <c r="C3" s="3" t="s">
        <v>294</v>
      </c>
      <c r="D3" s="348" t="s">
        <v>647</v>
      </c>
      <c r="E3" s="3" t="s">
        <v>61</v>
      </c>
      <c r="F3" s="348" t="s">
        <v>648</v>
      </c>
      <c r="G3" s="25" t="s">
        <v>680</v>
      </c>
      <c r="H3" s="25" t="s">
        <v>650</v>
      </c>
      <c r="I3" s="5" t="s">
        <v>4630</v>
      </c>
      <c r="J3" s="25" t="s">
        <v>330</v>
      </c>
      <c r="K3" s="25" t="s">
        <v>331</v>
      </c>
      <c r="L3" s="26" t="s">
        <v>127</v>
      </c>
      <c r="M3" s="26" t="s">
        <v>42</v>
      </c>
      <c r="N3" s="26">
        <v>48377</v>
      </c>
      <c r="O3" s="26" t="s">
        <v>652</v>
      </c>
      <c r="P3" s="8">
        <v>42.490551826460603</v>
      </c>
      <c r="Q3" s="8">
        <v>-83.487059742135301</v>
      </c>
      <c r="R3" s="69"/>
      <c r="S3" s="25">
        <v>0.96899999999999997</v>
      </c>
      <c r="T3" s="25" t="s">
        <v>658</v>
      </c>
      <c r="U3" s="25" t="s">
        <v>653</v>
      </c>
      <c r="V3" s="25" t="s">
        <v>654</v>
      </c>
      <c r="W3" s="25" t="s">
        <v>655</v>
      </c>
      <c r="X3" s="26" t="s">
        <v>656</v>
      </c>
      <c r="Y3" s="26" t="s">
        <v>191</v>
      </c>
      <c r="Z3" s="58" t="s">
        <v>49</v>
      </c>
      <c r="AA3" s="70">
        <v>44781</v>
      </c>
      <c r="AB3" s="25" t="s">
        <v>657</v>
      </c>
      <c r="AC3" s="5"/>
    </row>
    <row r="4" spans="1:29" s="22" customFormat="1" ht="60.75" customHeight="1" x14ac:dyDescent="0.15">
      <c r="A4" s="68">
        <v>4002</v>
      </c>
      <c r="B4" s="3" t="s">
        <v>31</v>
      </c>
      <c r="C4" s="3" t="s">
        <v>294</v>
      </c>
      <c r="D4" s="5" t="s">
        <v>659</v>
      </c>
      <c r="E4" s="26" t="s">
        <v>61</v>
      </c>
      <c r="F4" s="5" t="s">
        <v>659</v>
      </c>
      <c r="G4" s="5" t="s">
        <v>660</v>
      </c>
      <c r="H4" s="3" t="s">
        <v>661</v>
      </c>
      <c r="I4" s="5" t="s">
        <v>662</v>
      </c>
      <c r="J4" s="5" t="s">
        <v>663</v>
      </c>
      <c r="K4" s="5" t="s">
        <v>664</v>
      </c>
      <c r="L4" s="3" t="s">
        <v>628</v>
      </c>
      <c r="M4" s="3" t="s">
        <v>42</v>
      </c>
      <c r="N4" s="3">
        <v>46013</v>
      </c>
      <c r="O4" s="3" t="s">
        <v>665</v>
      </c>
      <c r="P4" s="8">
        <v>40.040127158277102</v>
      </c>
      <c r="Q4" s="8">
        <v>-85.728121531397605</v>
      </c>
      <c r="R4" s="62">
        <v>106</v>
      </c>
      <c r="S4" s="109"/>
      <c r="T4" s="5"/>
      <c r="U4" s="5" t="s">
        <v>659</v>
      </c>
      <c r="V4" s="5" t="s">
        <v>666</v>
      </c>
      <c r="W4" s="5" t="s">
        <v>667</v>
      </c>
      <c r="X4" s="3" t="s">
        <v>41</v>
      </c>
      <c r="Y4" s="3" t="s">
        <v>42</v>
      </c>
      <c r="Z4" s="3" t="s">
        <v>49</v>
      </c>
      <c r="AA4" s="28">
        <v>44777</v>
      </c>
      <c r="AB4" s="30" t="s">
        <v>668</v>
      </c>
      <c r="AC4" s="5" t="s">
        <v>669</v>
      </c>
    </row>
    <row r="5" spans="1:29" s="22" customFormat="1" ht="26.25" customHeight="1" x14ac:dyDescent="0.15">
      <c r="A5" s="68">
        <v>4003</v>
      </c>
      <c r="B5" s="3" t="s">
        <v>113</v>
      </c>
      <c r="C5" s="3" t="s">
        <v>294</v>
      </c>
      <c r="D5" s="5" t="s">
        <v>670</v>
      </c>
      <c r="E5" s="3" t="s">
        <v>34</v>
      </c>
      <c r="F5" s="5" t="s">
        <v>670</v>
      </c>
      <c r="G5" s="5" t="s">
        <v>671</v>
      </c>
      <c r="H5" s="3" t="s">
        <v>650</v>
      </c>
      <c r="I5" s="5" t="s">
        <v>672</v>
      </c>
      <c r="J5" s="5" t="s">
        <v>673</v>
      </c>
      <c r="K5" s="5" t="s">
        <v>674</v>
      </c>
      <c r="L5" s="3" t="s">
        <v>675</v>
      </c>
      <c r="M5" s="3" t="s">
        <v>42</v>
      </c>
      <c r="N5" s="3">
        <v>84003</v>
      </c>
      <c r="O5" s="3" t="s">
        <v>676</v>
      </c>
      <c r="P5" s="8">
        <v>40.362076105102901</v>
      </c>
      <c r="Q5" s="8">
        <v>-111.791206172873</v>
      </c>
      <c r="R5" s="62"/>
      <c r="S5" s="62">
        <v>15</v>
      </c>
      <c r="T5" s="5" t="s">
        <v>658</v>
      </c>
      <c r="U5" s="5" t="s">
        <v>670</v>
      </c>
      <c r="V5" s="5" t="s">
        <v>672</v>
      </c>
      <c r="W5" s="5" t="s">
        <v>674</v>
      </c>
      <c r="X5" s="3" t="s">
        <v>675</v>
      </c>
      <c r="Y5" s="3" t="s">
        <v>42</v>
      </c>
      <c r="Z5" s="3" t="s">
        <v>49</v>
      </c>
      <c r="AA5" s="28">
        <v>44840</v>
      </c>
      <c r="AB5" s="30" t="s">
        <v>677</v>
      </c>
      <c r="AC5" s="30"/>
    </row>
    <row r="6" spans="1:29" s="22" customFormat="1" ht="36" customHeight="1" x14ac:dyDescent="0.15">
      <c r="A6" s="68">
        <v>4004</v>
      </c>
      <c r="B6" s="3" t="s">
        <v>31</v>
      </c>
      <c r="C6" s="3" t="s">
        <v>294</v>
      </c>
      <c r="D6" s="64" t="s">
        <v>678</v>
      </c>
      <c r="E6" s="3" t="s">
        <v>61</v>
      </c>
      <c r="F6" s="5" t="s">
        <v>679</v>
      </c>
      <c r="G6" s="5" t="s">
        <v>680</v>
      </c>
      <c r="H6" s="3" t="s">
        <v>681</v>
      </c>
      <c r="I6" s="5" t="s">
        <v>682</v>
      </c>
      <c r="J6" s="5" t="s">
        <v>683</v>
      </c>
      <c r="K6" s="5" t="s">
        <v>684</v>
      </c>
      <c r="L6" s="3" t="s">
        <v>394</v>
      </c>
      <c r="M6" s="3" t="s">
        <v>42</v>
      </c>
      <c r="N6" s="3">
        <v>92008</v>
      </c>
      <c r="O6" s="8" t="s">
        <v>685</v>
      </c>
      <c r="P6" s="8">
        <v>37.212400000000002</v>
      </c>
      <c r="Q6" s="8">
        <v>-93.227900000000005</v>
      </c>
      <c r="R6" s="76"/>
      <c r="S6" s="62"/>
      <c r="T6" s="5"/>
      <c r="U6" s="5" t="s">
        <v>678</v>
      </c>
      <c r="V6" s="5" t="s">
        <v>682</v>
      </c>
      <c r="W6" s="5" t="s">
        <v>684</v>
      </c>
      <c r="X6" s="3" t="s">
        <v>394</v>
      </c>
      <c r="Y6" s="3" t="s">
        <v>42</v>
      </c>
      <c r="Z6" s="3" t="s">
        <v>49</v>
      </c>
      <c r="AA6" s="28"/>
      <c r="AB6" s="30" t="s">
        <v>686</v>
      </c>
      <c r="AC6" s="30" t="s">
        <v>687</v>
      </c>
    </row>
    <row r="7" spans="1:29" s="22" customFormat="1" ht="39" customHeight="1" x14ac:dyDescent="0.15">
      <c r="A7" s="68">
        <v>4005</v>
      </c>
      <c r="B7" s="3" t="s">
        <v>113</v>
      </c>
      <c r="C7" s="3" t="s">
        <v>294</v>
      </c>
      <c r="D7" s="64" t="s">
        <v>5089</v>
      </c>
      <c r="E7" s="3" t="s">
        <v>61</v>
      </c>
      <c r="F7" s="5" t="s">
        <v>5093</v>
      </c>
      <c r="G7" s="5" t="s">
        <v>680</v>
      </c>
      <c r="H7" s="3" t="s">
        <v>4375</v>
      </c>
      <c r="I7" s="5" t="s">
        <v>2518</v>
      </c>
      <c r="J7" s="5" t="s">
        <v>5097</v>
      </c>
      <c r="K7" s="5" t="s">
        <v>5092</v>
      </c>
      <c r="L7" s="3" t="s">
        <v>286</v>
      </c>
      <c r="M7" s="3" t="s">
        <v>42</v>
      </c>
      <c r="N7" s="3">
        <v>80601</v>
      </c>
      <c r="O7" s="3"/>
      <c r="P7" s="8">
        <v>39.976900837806198</v>
      </c>
      <c r="Q7" s="8">
        <v>-104.76452339158401</v>
      </c>
      <c r="R7" s="62">
        <v>330</v>
      </c>
      <c r="S7" s="60">
        <v>5</v>
      </c>
      <c r="T7" s="5" t="s">
        <v>658</v>
      </c>
      <c r="U7" s="355" t="s">
        <v>2516</v>
      </c>
      <c r="V7" s="5" t="s">
        <v>2518</v>
      </c>
      <c r="W7" s="5" t="s">
        <v>964</v>
      </c>
      <c r="X7" s="3" t="s">
        <v>394</v>
      </c>
      <c r="Y7" s="28" t="s">
        <v>42</v>
      </c>
      <c r="Z7" s="28" t="s">
        <v>49</v>
      </c>
      <c r="AA7" s="28">
        <v>45096</v>
      </c>
      <c r="AB7" s="3" t="s">
        <v>5096</v>
      </c>
      <c r="AC7" s="5" t="s">
        <v>5098</v>
      </c>
    </row>
    <row r="8" spans="1:29" s="22" customFormat="1" ht="36" x14ac:dyDescent="0.15">
      <c r="A8" s="68">
        <v>4006</v>
      </c>
      <c r="B8" s="19" t="s">
        <v>31</v>
      </c>
      <c r="C8" s="19" t="s">
        <v>294</v>
      </c>
      <c r="D8" s="64" t="s">
        <v>688</v>
      </c>
      <c r="E8" s="3" t="s">
        <v>34</v>
      </c>
      <c r="F8" s="10" t="s">
        <v>688</v>
      </c>
      <c r="G8" s="5" t="s">
        <v>671</v>
      </c>
      <c r="H8" s="3" t="s">
        <v>650</v>
      </c>
      <c r="I8" s="5" t="s">
        <v>689</v>
      </c>
      <c r="J8" s="10" t="s">
        <v>690</v>
      </c>
      <c r="K8" s="10" t="s">
        <v>691</v>
      </c>
      <c r="L8" s="19" t="s">
        <v>25</v>
      </c>
      <c r="M8" s="19" t="s">
        <v>66</v>
      </c>
      <c r="N8" s="19" t="s">
        <v>692</v>
      </c>
      <c r="O8" s="3" t="s">
        <v>693</v>
      </c>
      <c r="P8" s="8">
        <v>45.556091015749701</v>
      </c>
      <c r="Q8" s="8">
        <v>-73.425185844494905</v>
      </c>
      <c r="R8" s="62"/>
      <c r="S8" s="316">
        <v>0.2</v>
      </c>
      <c r="T8" s="5" t="s">
        <v>658</v>
      </c>
      <c r="U8" s="10" t="s">
        <v>688</v>
      </c>
      <c r="V8" s="10" t="s">
        <v>689</v>
      </c>
      <c r="W8" s="10" t="s">
        <v>691</v>
      </c>
      <c r="X8" s="19" t="s">
        <v>25</v>
      </c>
      <c r="Y8" s="19" t="s">
        <v>66</v>
      </c>
      <c r="Z8" s="3" t="s">
        <v>49</v>
      </c>
      <c r="AA8" s="28">
        <v>44777</v>
      </c>
      <c r="AB8" s="419" t="s">
        <v>694</v>
      </c>
      <c r="AC8" s="5" t="s">
        <v>695</v>
      </c>
    </row>
    <row r="9" spans="1:29" s="22" customFormat="1" ht="23.25" customHeight="1" x14ac:dyDescent="0.15">
      <c r="A9" s="68">
        <v>4007</v>
      </c>
      <c r="B9" s="3" t="s">
        <v>192</v>
      </c>
      <c r="C9" s="3" t="s">
        <v>294</v>
      </c>
      <c r="D9" s="5" t="s">
        <v>697</v>
      </c>
      <c r="E9" s="3" t="s">
        <v>61</v>
      </c>
      <c r="F9" s="5" t="s">
        <v>698</v>
      </c>
      <c r="G9" s="5" t="s">
        <v>680</v>
      </c>
      <c r="H9" s="3" t="s">
        <v>681</v>
      </c>
      <c r="I9" s="5" t="s">
        <v>699</v>
      </c>
      <c r="J9" s="5" t="s">
        <v>4563</v>
      </c>
      <c r="K9" s="5" t="s">
        <v>701</v>
      </c>
      <c r="L9" s="3" t="s">
        <v>702</v>
      </c>
      <c r="M9" s="3" t="s">
        <v>42</v>
      </c>
      <c r="N9" s="3">
        <v>42740</v>
      </c>
      <c r="O9" s="3" t="s">
        <v>703</v>
      </c>
      <c r="P9" s="8">
        <v>37.6</v>
      </c>
      <c r="Q9" s="25">
        <v>-85.9</v>
      </c>
      <c r="R9" s="62">
        <v>5000</v>
      </c>
      <c r="S9" s="62">
        <v>86</v>
      </c>
      <c r="T9" s="62" t="s">
        <v>658</v>
      </c>
      <c r="U9" s="5" t="s">
        <v>704</v>
      </c>
      <c r="V9" s="5" t="s">
        <v>699</v>
      </c>
      <c r="W9" s="5" t="s">
        <v>705</v>
      </c>
      <c r="X9" s="3" t="s">
        <v>706</v>
      </c>
      <c r="Y9" s="28" t="s">
        <v>707</v>
      </c>
      <c r="Z9" s="3" t="s">
        <v>49</v>
      </c>
      <c r="AA9" s="28">
        <v>45096</v>
      </c>
      <c r="AB9" s="165" t="s">
        <v>4968</v>
      </c>
      <c r="AC9" s="5" t="s">
        <v>4969</v>
      </c>
    </row>
    <row r="10" spans="1:29" s="22" customFormat="1" ht="84" x14ac:dyDescent="0.15">
      <c r="A10" s="68">
        <v>4008</v>
      </c>
      <c r="B10" s="3" t="s">
        <v>113</v>
      </c>
      <c r="C10" s="3" t="s">
        <v>294</v>
      </c>
      <c r="D10" s="5" t="s">
        <v>4305</v>
      </c>
      <c r="E10" s="3" t="s">
        <v>61</v>
      </c>
      <c r="F10" s="5" t="s">
        <v>709</v>
      </c>
      <c r="G10" s="5" t="s">
        <v>660</v>
      </c>
      <c r="H10" s="3" t="s">
        <v>328</v>
      </c>
      <c r="I10" s="5" t="s">
        <v>699</v>
      </c>
      <c r="J10" s="5" t="s">
        <v>4564</v>
      </c>
      <c r="K10" s="5" t="s">
        <v>711</v>
      </c>
      <c r="L10" s="3" t="s">
        <v>712</v>
      </c>
      <c r="M10" s="3" t="s">
        <v>42</v>
      </c>
      <c r="N10" s="3">
        <v>38069</v>
      </c>
      <c r="O10" s="3" t="s">
        <v>703</v>
      </c>
      <c r="P10" s="8">
        <v>35.402915620047601</v>
      </c>
      <c r="Q10" s="25">
        <v>-89.417311946036904</v>
      </c>
      <c r="R10" s="62">
        <v>5800</v>
      </c>
      <c r="S10" s="62">
        <v>43</v>
      </c>
      <c r="T10" s="62" t="s">
        <v>714</v>
      </c>
      <c r="U10" s="5" t="s">
        <v>704</v>
      </c>
      <c r="V10" s="5" t="s">
        <v>699</v>
      </c>
      <c r="W10" s="5" t="s">
        <v>705</v>
      </c>
      <c r="X10" s="3" t="s">
        <v>706</v>
      </c>
      <c r="Y10" s="3" t="s">
        <v>707</v>
      </c>
      <c r="Z10" s="3" t="s">
        <v>49</v>
      </c>
      <c r="AA10" s="28">
        <v>44890</v>
      </c>
      <c r="AB10" s="30" t="s">
        <v>4304</v>
      </c>
      <c r="AC10" s="5" t="s">
        <v>708</v>
      </c>
    </row>
    <row r="11" spans="1:29" s="22" customFormat="1" ht="36" x14ac:dyDescent="0.15">
      <c r="A11" s="68">
        <v>4009</v>
      </c>
      <c r="B11" s="22" t="s">
        <v>113</v>
      </c>
      <c r="C11" s="22" t="s">
        <v>294</v>
      </c>
      <c r="D11" s="5" t="s">
        <v>4475</v>
      </c>
      <c r="E11" s="3" t="s">
        <v>61</v>
      </c>
      <c r="F11" s="5" t="s">
        <v>4477</v>
      </c>
      <c r="G11" s="5" t="s">
        <v>4478</v>
      </c>
      <c r="H11" s="5" t="s">
        <v>4479</v>
      </c>
      <c r="I11" s="414" t="s">
        <v>4476</v>
      </c>
      <c r="J11" s="5" t="s">
        <v>4480</v>
      </c>
      <c r="K11" s="5"/>
      <c r="L11" s="5" t="s">
        <v>4481</v>
      </c>
      <c r="M11" s="5" t="s">
        <v>371</v>
      </c>
      <c r="N11" s="410" t="s">
        <v>4482</v>
      </c>
      <c r="O11" s="191" t="s">
        <v>4506</v>
      </c>
      <c r="P11" s="8">
        <v>22.462813418990599</v>
      </c>
      <c r="Q11" s="8">
        <v>-100.870698010767</v>
      </c>
      <c r="R11" s="303">
        <v>500</v>
      </c>
      <c r="S11" s="316">
        <v>8.75</v>
      </c>
      <c r="T11" s="318" t="s">
        <v>658</v>
      </c>
      <c r="U11" s="5" t="s">
        <v>1164</v>
      </c>
      <c r="V11" s="409" t="s">
        <v>4483</v>
      </c>
      <c r="W11" s="5" t="s">
        <v>1166</v>
      </c>
      <c r="X11" s="5" t="s">
        <v>1167</v>
      </c>
      <c r="Y11" s="12" t="s">
        <v>543</v>
      </c>
      <c r="Z11" s="3" t="s">
        <v>49</v>
      </c>
      <c r="AA11" s="28">
        <v>45084</v>
      </c>
      <c r="AB11" s="165" t="s">
        <v>4484</v>
      </c>
      <c r="AC11" s="5"/>
    </row>
    <row r="12" spans="1:29" s="22" customFormat="1" ht="36.75" customHeight="1" x14ac:dyDescent="0.15">
      <c r="A12" s="68">
        <v>4010</v>
      </c>
      <c r="B12" s="22" t="s">
        <v>31</v>
      </c>
      <c r="C12" s="22" t="s">
        <v>294</v>
      </c>
      <c r="D12" s="5" t="s">
        <v>4485</v>
      </c>
      <c r="E12" s="3" t="s">
        <v>61</v>
      </c>
      <c r="F12" s="5" t="s">
        <v>4487</v>
      </c>
      <c r="G12" s="5" t="s">
        <v>4478</v>
      </c>
      <c r="H12" s="5" t="s">
        <v>4488</v>
      </c>
      <c r="I12" s="416" t="s">
        <v>4486</v>
      </c>
      <c r="J12" s="5" t="s">
        <v>4537</v>
      </c>
      <c r="K12" s="5" t="s">
        <v>1804</v>
      </c>
      <c r="L12" s="5" t="s">
        <v>1805</v>
      </c>
      <c r="M12" s="5" t="s">
        <v>42</v>
      </c>
      <c r="N12" s="410" t="s">
        <v>4538</v>
      </c>
      <c r="O12" s="191" t="s">
        <v>4539</v>
      </c>
      <c r="P12" s="8">
        <v>36.895567189474903</v>
      </c>
      <c r="Q12" s="8">
        <v>-76.191424753963304</v>
      </c>
      <c r="R12" s="303"/>
      <c r="S12" s="62">
        <v>2</v>
      </c>
      <c r="T12" s="318" t="s">
        <v>658</v>
      </c>
      <c r="U12" s="5" t="s">
        <v>4540</v>
      </c>
      <c r="V12" s="409" t="s">
        <v>4541</v>
      </c>
      <c r="W12" s="5" t="s">
        <v>4542</v>
      </c>
      <c r="X12" s="5" t="s">
        <v>1167</v>
      </c>
      <c r="Y12" s="12" t="s">
        <v>543</v>
      </c>
      <c r="Z12" s="3" t="s">
        <v>49</v>
      </c>
      <c r="AA12" s="28">
        <v>45084</v>
      </c>
      <c r="AB12" s="5" t="s">
        <v>4543</v>
      </c>
      <c r="AC12" s="5"/>
    </row>
    <row r="13" spans="1:29" s="22" customFormat="1" ht="36" x14ac:dyDescent="0.15">
      <c r="A13" s="68">
        <v>4011</v>
      </c>
      <c r="B13" s="3" t="s">
        <v>113</v>
      </c>
      <c r="C13" s="3" t="s">
        <v>294</v>
      </c>
      <c r="D13" s="5" t="s">
        <v>715</v>
      </c>
      <c r="E13" s="3" t="s">
        <v>61</v>
      </c>
      <c r="F13" s="5" t="s">
        <v>715</v>
      </c>
      <c r="G13" s="5" t="s">
        <v>680</v>
      </c>
      <c r="H13" s="3" t="s">
        <v>681</v>
      </c>
      <c r="I13" s="5" t="s">
        <v>716</v>
      </c>
      <c r="J13" s="5" t="s">
        <v>717</v>
      </c>
      <c r="K13" s="5" t="s">
        <v>91</v>
      </c>
      <c r="L13" s="3" t="s">
        <v>25</v>
      </c>
      <c r="M13" s="3" t="s">
        <v>66</v>
      </c>
      <c r="N13" s="3" t="s">
        <v>718</v>
      </c>
      <c r="O13" s="3">
        <v>781610860</v>
      </c>
      <c r="P13" s="8">
        <v>45.62</v>
      </c>
      <c r="Q13" s="8">
        <v>-73.5</v>
      </c>
      <c r="R13" s="62" t="s">
        <v>703</v>
      </c>
      <c r="S13" s="62">
        <v>60</v>
      </c>
      <c r="T13" s="318" t="s">
        <v>714</v>
      </c>
      <c r="U13" s="5" t="s">
        <v>715</v>
      </c>
      <c r="V13" s="5" t="s">
        <v>716</v>
      </c>
      <c r="W13" s="5" t="s">
        <v>720</v>
      </c>
      <c r="X13" s="3" t="s">
        <v>721</v>
      </c>
      <c r="Y13" s="3" t="s">
        <v>587</v>
      </c>
      <c r="Z13" s="3" t="s">
        <v>73</v>
      </c>
      <c r="AA13" s="28">
        <v>44777</v>
      </c>
      <c r="AB13" s="165" t="s">
        <v>722</v>
      </c>
      <c r="AC13" s="5" t="s">
        <v>703</v>
      </c>
    </row>
    <row r="14" spans="1:29" s="22" customFormat="1" ht="24" x14ac:dyDescent="0.15">
      <c r="A14" s="68">
        <v>4012</v>
      </c>
      <c r="B14" s="3" t="s">
        <v>113</v>
      </c>
      <c r="C14" s="3" t="s">
        <v>696</v>
      </c>
      <c r="D14" s="5" t="s">
        <v>4544</v>
      </c>
      <c r="E14" s="3" t="s">
        <v>61</v>
      </c>
      <c r="F14" s="5" t="s">
        <v>4547</v>
      </c>
      <c r="G14" s="5" t="s">
        <v>680</v>
      </c>
      <c r="H14" s="3" t="s">
        <v>681</v>
      </c>
      <c r="I14" s="5" t="s">
        <v>4552</v>
      </c>
      <c r="J14" s="5" t="s">
        <v>4545</v>
      </c>
      <c r="K14" s="5" t="s">
        <v>352</v>
      </c>
      <c r="L14" s="3" t="s">
        <v>127</v>
      </c>
      <c r="M14" s="3" t="s">
        <v>42</v>
      </c>
      <c r="N14" s="3">
        <v>49037</v>
      </c>
      <c r="O14" s="3" t="s">
        <v>4546</v>
      </c>
      <c r="P14" s="8">
        <v>42.3357616120662</v>
      </c>
      <c r="Q14" s="8">
        <v>-85.269506097448897</v>
      </c>
      <c r="R14" s="62"/>
      <c r="S14" s="421">
        <v>0.1</v>
      </c>
      <c r="T14" s="318" t="s">
        <v>658</v>
      </c>
      <c r="U14" s="5" t="s">
        <v>4548</v>
      </c>
      <c r="V14" s="5" t="s">
        <v>4549</v>
      </c>
      <c r="W14" s="5" t="s">
        <v>4550</v>
      </c>
      <c r="X14" s="3" t="s">
        <v>4551</v>
      </c>
      <c r="Y14" s="3" t="s">
        <v>191</v>
      </c>
      <c r="Z14" s="3" t="s">
        <v>49</v>
      </c>
      <c r="AA14" s="28">
        <v>45088</v>
      </c>
      <c r="AB14" s="30" t="s">
        <v>4553</v>
      </c>
      <c r="AC14" s="5"/>
    </row>
    <row r="15" spans="1:29" s="22" customFormat="1" ht="84" x14ac:dyDescent="0.15">
      <c r="A15" s="68">
        <v>4013</v>
      </c>
      <c r="B15" s="3" t="s">
        <v>31</v>
      </c>
      <c r="C15" s="3" t="s">
        <v>294</v>
      </c>
      <c r="D15" s="25" t="s">
        <v>723</v>
      </c>
      <c r="E15" s="26" t="s">
        <v>34</v>
      </c>
      <c r="F15" s="5" t="s">
        <v>724</v>
      </c>
      <c r="G15" s="5" t="s">
        <v>671</v>
      </c>
      <c r="H15" s="3" t="s">
        <v>349</v>
      </c>
      <c r="I15" s="25" t="s">
        <v>725</v>
      </c>
      <c r="J15" s="5" t="s">
        <v>726</v>
      </c>
      <c r="K15" s="5" t="s">
        <v>727</v>
      </c>
      <c r="L15" s="3" t="s">
        <v>127</v>
      </c>
      <c r="M15" s="3" t="s">
        <v>42</v>
      </c>
      <c r="N15" s="3">
        <v>49423</v>
      </c>
      <c r="O15" s="3" t="s">
        <v>728</v>
      </c>
      <c r="P15" s="8">
        <v>42.752875215960003</v>
      </c>
      <c r="Q15" s="8">
        <v>-86.108588430493199</v>
      </c>
      <c r="R15" s="62">
        <v>85</v>
      </c>
      <c r="S15" s="62">
        <v>1646</v>
      </c>
      <c r="T15" s="5" t="s">
        <v>734</v>
      </c>
      <c r="U15" s="5" t="s">
        <v>729</v>
      </c>
      <c r="V15" s="5" t="s">
        <v>730</v>
      </c>
      <c r="W15" s="5" t="s">
        <v>731</v>
      </c>
      <c r="X15" s="3" t="s">
        <v>732</v>
      </c>
      <c r="Y15" s="3" t="s">
        <v>42</v>
      </c>
      <c r="Z15" s="3" t="s">
        <v>49</v>
      </c>
      <c r="AA15" s="28">
        <v>45088</v>
      </c>
      <c r="AB15" s="30" t="s">
        <v>4586</v>
      </c>
      <c r="AC15" s="5" t="s">
        <v>733</v>
      </c>
    </row>
    <row r="16" spans="1:29" s="22" customFormat="1" ht="36" x14ac:dyDescent="0.15">
      <c r="A16" s="68">
        <v>4014</v>
      </c>
      <c r="B16" s="22" t="s">
        <v>113</v>
      </c>
      <c r="C16" s="22" t="s">
        <v>294</v>
      </c>
      <c r="D16" s="5" t="s">
        <v>4489</v>
      </c>
      <c r="E16" s="3" t="s">
        <v>34</v>
      </c>
      <c r="F16" s="5" t="s">
        <v>4491</v>
      </c>
      <c r="G16" s="5" t="s">
        <v>4478</v>
      </c>
      <c r="H16" s="5" t="s">
        <v>4479</v>
      </c>
      <c r="I16" s="165" t="s">
        <v>4490</v>
      </c>
      <c r="J16" s="5" t="s">
        <v>117</v>
      </c>
      <c r="K16" s="5" t="s">
        <v>4492</v>
      </c>
      <c r="L16" s="5" t="s">
        <v>4493</v>
      </c>
      <c r="M16" s="5" t="s">
        <v>371</v>
      </c>
      <c r="N16" s="410" t="s">
        <v>117</v>
      </c>
      <c r="O16" s="5" t="s">
        <v>117</v>
      </c>
      <c r="P16" s="8">
        <v>31.694694256782199</v>
      </c>
      <c r="Q16" s="8">
        <v>-106.429035910149</v>
      </c>
      <c r="R16" s="303"/>
      <c r="S16" s="62">
        <v>80</v>
      </c>
      <c r="T16" s="5" t="s">
        <v>658</v>
      </c>
      <c r="U16" s="5" t="s">
        <v>4494</v>
      </c>
      <c r="V16" s="409" t="s">
        <v>4495</v>
      </c>
      <c r="W16" s="5" t="s">
        <v>189</v>
      </c>
      <c r="X16" s="5" t="s">
        <v>190</v>
      </c>
      <c r="Y16" s="5" t="s">
        <v>191</v>
      </c>
      <c r="Z16" s="3" t="s">
        <v>49</v>
      </c>
      <c r="AA16" s="28">
        <v>45087</v>
      </c>
      <c r="AB16" s="165" t="s">
        <v>4496</v>
      </c>
      <c r="AC16" s="5" t="s">
        <v>4497</v>
      </c>
    </row>
    <row r="17" spans="1:29" s="22" customFormat="1" ht="27.75" customHeight="1" x14ac:dyDescent="0.15">
      <c r="A17" s="68">
        <v>4015</v>
      </c>
      <c r="B17" s="3" t="s">
        <v>31</v>
      </c>
      <c r="C17" s="3" t="s">
        <v>294</v>
      </c>
      <c r="D17" s="5" t="s">
        <v>2629</v>
      </c>
      <c r="E17" s="3" t="s">
        <v>61</v>
      </c>
      <c r="F17" s="5" t="s">
        <v>736</v>
      </c>
      <c r="G17" s="5" t="s">
        <v>680</v>
      </c>
      <c r="H17" s="3" t="s">
        <v>737</v>
      </c>
      <c r="I17" s="5" t="s">
        <v>738</v>
      </c>
      <c r="J17" s="5" t="s">
        <v>2630</v>
      </c>
      <c r="K17" s="5" t="s">
        <v>743</v>
      </c>
      <c r="L17" s="3" t="s">
        <v>604</v>
      </c>
      <c r="M17" s="3" t="s">
        <v>42</v>
      </c>
      <c r="N17" s="3">
        <v>55112</v>
      </c>
      <c r="O17" s="3" t="s">
        <v>2631</v>
      </c>
      <c r="P17" s="8">
        <v>45.056700610341601</v>
      </c>
      <c r="Q17" s="8">
        <v>-93.197425902183696</v>
      </c>
      <c r="R17" s="60">
        <v>6</v>
      </c>
      <c r="S17" s="356">
        <v>1E-3</v>
      </c>
      <c r="T17" s="5" t="s">
        <v>658</v>
      </c>
      <c r="U17" s="116" t="s">
        <v>735</v>
      </c>
      <c r="V17" s="5" t="s">
        <v>738</v>
      </c>
      <c r="W17" s="5" t="s">
        <v>743</v>
      </c>
      <c r="X17" s="3" t="s">
        <v>604</v>
      </c>
      <c r="Y17" s="3" t="s">
        <v>42</v>
      </c>
      <c r="Z17" s="3" t="s">
        <v>49</v>
      </c>
      <c r="AA17" s="28">
        <v>44888</v>
      </c>
      <c r="AB17" s="3" t="s">
        <v>4281</v>
      </c>
      <c r="AC17" s="5" t="s">
        <v>4282</v>
      </c>
    </row>
    <row r="18" spans="1:29" s="22" customFormat="1" ht="142.5" customHeight="1" x14ac:dyDescent="0.15">
      <c r="A18" s="68">
        <v>4016</v>
      </c>
      <c r="B18" s="3" t="s">
        <v>31</v>
      </c>
      <c r="C18" s="3" t="s">
        <v>294</v>
      </c>
      <c r="D18" s="5" t="s">
        <v>735</v>
      </c>
      <c r="E18" s="3" t="s">
        <v>61</v>
      </c>
      <c r="F18" s="5" t="s">
        <v>736</v>
      </c>
      <c r="G18" s="5" t="s">
        <v>680</v>
      </c>
      <c r="H18" s="3" t="s">
        <v>737</v>
      </c>
      <c r="I18" s="5" t="s">
        <v>738</v>
      </c>
      <c r="J18" s="22" t="s">
        <v>739</v>
      </c>
      <c r="K18" s="5" t="s">
        <v>740</v>
      </c>
      <c r="L18" s="3" t="s">
        <v>741</v>
      </c>
      <c r="M18" s="3" t="s">
        <v>42</v>
      </c>
      <c r="N18" s="3">
        <v>79415</v>
      </c>
      <c r="O18" s="3" t="s">
        <v>742</v>
      </c>
      <c r="P18" s="8">
        <v>33.625616357787202</v>
      </c>
      <c r="Q18" s="8">
        <v>-101.87330093863</v>
      </c>
      <c r="R18" s="60">
        <v>6</v>
      </c>
      <c r="S18" s="60">
        <v>1</v>
      </c>
      <c r="T18" s="5" t="s">
        <v>734</v>
      </c>
      <c r="U18" s="5" t="s">
        <v>735</v>
      </c>
      <c r="V18" s="5" t="s">
        <v>738</v>
      </c>
      <c r="W18" s="5" t="s">
        <v>743</v>
      </c>
      <c r="X18" s="3" t="s">
        <v>604</v>
      </c>
      <c r="Y18" s="3" t="s">
        <v>42</v>
      </c>
      <c r="Z18" s="3" t="s">
        <v>49</v>
      </c>
      <c r="AA18" s="28">
        <v>44777</v>
      </c>
      <c r="AB18" s="30" t="s">
        <v>744</v>
      </c>
      <c r="AC18" s="5"/>
    </row>
    <row r="19" spans="1:29" s="22" customFormat="1" ht="125.25" customHeight="1" x14ac:dyDescent="0.15">
      <c r="A19" s="68">
        <v>4017</v>
      </c>
      <c r="B19" s="3" t="s">
        <v>31</v>
      </c>
      <c r="C19" s="3" t="s">
        <v>294</v>
      </c>
      <c r="D19" s="5" t="s">
        <v>745</v>
      </c>
      <c r="E19" s="3" t="s">
        <v>34</v>
      </c>
      <c r="F19" s="5" t="s">
        <v>746</v>
      </c>
      <c r="G19" s="5" t="s">
        <v>680</v>
      </c>
      <c r="H19" s="3" t="s">
        <v>681</v>
      </c>
      <c r="I19" s="5" t="s">
        <v>747</v>
      </c>
      <c r="J19" s="5" t="s">
        <v>748</v>
      </c>
      <c r="K19" s="5" t="s">
        <v>749</v>
      </c>
      <c r="L19" s="3" t="s">
        <v>241</v>
      </c>
      <c r="M19" s="3" t="s">
        <v>66</v>
      </c>
      <c r="N19" s="3" t="s">
        <v>750</v>
      </c>
      <c r="O19" s="3" t="s">
        <v>751</v>
      </c>
      <c r="P19" s="8">
        <v>49.151970910832503</v>
      </c>
      <c r="Q19" s="8">
        <v>-122.85931363087801</v>
      </c>
      <c r="R19" s="60"/>
      <c r="S19" s="60"/>
      <c r="T19" s="5"/>
      <c r="U19" s="5" t="s">
        <v>752</v>
      </c>
      <c r="V19" s="5" t="s">
        <v>747</v>
      </c>
      <c r="W19" s="5" t="s">
        <v>753</v>
      </c>
      <c r="X19" s="3" t="s">
        <v>754</v>
      </c>
      <c r="Y19" s="3" t="s">
        <v>42</v>
      </c>
      <c r="Z19" s="3" t="s">
        <v>49</v>
      </c>
      <c r="AA19" s="28">
        <v>44415</v>
      </c>
      <c r="AB19" s="30" t="s">
        <v>755</v>
      </c>
      <c r="AC19" s="30" t="s">
        <v>756</v>
      </c>
    </row>
    <row r="20" spans="1:29" s="22" customFormat="1" ht="48" x14ac:dyDescent="0.15">
      <c r="A20" s="68">
        <v>4018</v>
      </c>
      <c r="B20" s="3" t="s">
        <v>31</v>
      </c>
      <c r="C20" s="3" t="s">
        <v>294</v>
      </c>
      <c r="D20" s="5" t="s">
        <v>745</v>
      </c>
      <c r="E20" s="3" t="s">
        <v>34</v>
      </c>
      <c r="F20" s="5" t="s">
        <v>757</v>
      </c>
      <c r="G20" s="5" t="s">
        <v>680</v>
      </c>
      <c r="H20" s="3" t="s">
        <v>681</v>
      </c>
      <c r="I20" s="5" t="s">
        <v>747</v>
      </c>
      <c r="J20" s="5" t="s">
        <v>758</v>
      </c>
      <c r="K20" s="5" t="s">
        <v>759</v>
      </c>
      <c r="L20" s="3" t="s">
        <v>754</v>
      </c>
      <c r="M20" s="3" t="s">
        <v>42</v>
      </c>
      <c r="N20" s="3">
        <v>64804</v>
      </c>
      <c r="O20" s="3" t="s">
        <v>760</v>
      </c>
      <c r="P20" s="8">
        <v>37.064363364696398</v>
      </c>
      <c r="Q20" s="8">
        <v>-94.400859746606699</v>
      </c>
      <c r="R20" s="60"/>
      <c r="S20" s="60"/>
      <c r="T20" s="5"/>
      <c r="U20" s="5" t="s">
        <v>752</v>
      </c>
      <c r="V20" s="5" t="s">
        <v>747</v>
      </c>
      <c r="W20" s="5" t="s">
        <v>753</v>
      </c>
      <c r="X20" s="3" t="s">
        <v>754</v>
      </c>
      <c r="Y20" s="3" t="s">
        <v>42</v>
      </c>
      <c r="Z20" s="3" t="s">
        <v>49</v>
      </c>
      <c r="AA20" s="28">
        <v>44415</v>
      </c>
      <c r="AB20" s="30" t="s">
        <v>747</v>
      </c>
      <c r="AC20" s="30" t="s">
        <v>761</v>
      </c>
    </row>
    <row r="21" spans="1:29" s="22" customFormat="1" ht="36" x14ac:dyDescent="0.15">
      <c r="A21" s="68">
        <v>4019</v>
      </c>
      <c r="B21" s="3" t="s">
        <v>31</v>
      </c>
      <c r="C21" s="3" t="s">
        <v>294</v>
      </c>
      <c r="D21" s="5" t="s">
        <v>745</v>
      </c>
      <c r="E21" s="3" t="s">
        <v>34</v>
      </c>
      <c r="F21" s="5" t="s">
        <v>762</v>
      </c>
      <c r="G21" s="5" t="s">
        <v>680</v>
      </c>
      <c r="H21" s="3" t="s">
        <v>681</v>
      </c>
      <c r="I21" s="5" t="s">
        <v>747</v>
      </c>
      <c r="J21" s="5" t="s">
        <v>763</v>
      </c>
      <c r="K21" s="5" t="s">
        <v>759</v>
      </c>
      <c r="L21" s="3" t="s">
        <v>754</v>
      </c>
      <c r="M21" s="3" t="s">
        <v>42</v>
      </c>
      <c r="N21" s="3">
        <v>64801</v>
      </c>
      <c r="O21" s="3" t="s">
        <v>764</v>
      </c>
      <c r="P21" s="8">
        <v>37.094787005651298</v>
      </c>
      <c r="Q21" s="8">
        <v>-94.528397473064302</v>
      </c>
      <c r="R21" s="60"/>
      <c r="S21" s="60"/>
      <c r="T21" s="5"/>
      <c r="U21" s="5" t="s">
        <v>752</v>
      </c>
      <c r="V21" s="5" t="s">
        <v>747</v>
      </c>
      <c r="W21" s="5" t="s">
        <v>753</v>
      </c>
      <c r="X21" s="3" t="s">
        <v>754</v>
      </c>
      <c r="Y21" s="3" t="s">
        <v>42</v>
      </c>
      <c r="Z21" s="3" t="s">
        <v>49</v>
      </c>
      <c r="AA21" s="28">
        <v>44415</v>
      </c>
      <c r="AB21" s="30" t="s">
        <v>747</v>
      </c>
      <c r="AC21" s="30" t="s">
        <v>765</v>
      </c>
    </row>
    <row r="22" spans="1:29" s="22" customFormat="1" ht="36" x14ac:dyDescent="0.15">
      <c r="A22" s="68">
        <v>4020</v>
      </c>
      <c r="B22" s="3" t="s">
        <v>59</v>
      </c>
      <c r="C22" s="3" t="s">
        <v>294</v>
      </c>
      <c r="D22" s="5" t="s">
        <v>2153</v>
      </c>
      <c r="E22" s="3" t="s">
        <v>61</v>
      </c>
      <c r="F22" s="5" t="s">
        <v>2153</v>
      </c>
      <c r="G22" s="5" t="s">
        <v>680</v>
      </c>
      <c r="H22" s="3" t="s">
        <v>681</v>
      </c>
      <c r="I22" s="5" t="s">
        <v>2155</v>
      </c>
      <c r="J22" s="5" t="s">
        <v>2156</v>
      </c>
      <c r="K22" s="5" t="s">
        <v>2157</v>
      </c>
      <c r="L22" s="3" t="s">
        <v>496</v>
      </c>
      <c r="M22" s="3" t="s">
        <v>42</v>
      </c>
      <c r="N22" s="3">
        <v>16803</v>
      </c>
      <c r="O22" s="3" t="s">
        <v>2158</v>
      </c>
      <c r="P22" s="8">
        <v>40.778985731443299</v>
      </c>
      <c r="Q22" s="8">
        <v>-77.895136133007597</v>
      </c>
      <c r="R22" s="111">
        <v>12</v>
      </c>
      <c r="S22" s="356">
        <v>1E-3</v>
      </c>
      <c r="T22" s="5" t="s">
        <v>658</v>
      </c>
      <c r="U22" s="116" t="s">
        <v>2153</v>
      </c>
      <c r="V22" s="5" t="s">
        <v>2155</v>
      </c>
      <c r="W22" s="5" t="s">
        <v>2157</v>
      </c>
      <c r="X22" s="3" t="s">
        <v>496</v>
      </c>
      <c r="Y22" s="3" t="s">
        <v>42</v>
      </c>
      <c r="Z22" s="3" t="s">
        <v>49</v>
      </c>
      <c r="AA22" s="28">
        <v>44888</v>
      </c>
      <c r="AB22" s="3" t="s">
        <v>2674</v>
      </c>
      <c r="AC22" s="5" t="s">
        <v>4285</v>
      </c>
    </row>
    <row r="23" spans="1:29" s="22" customFormat="1" ht="24" x14ac:dyDescent="0.15">
      <c r="A23" s="68">
        <v>4021</v>
      </c>
      <c r="B23" s="3" t="s">
        <v>31</v>
      </c>
      <c r="C23" s="3" t="s">
        <v>294</v>
      </c>
      <c r="D23" s="5" t="s">
        <v>766</v>
      </c>
      <c r="E23" s="3" t="s">
        <v>61</v>
      </c>
      <c r="F23" s="5" t="s">
        <v>767</v>
      </c>
      <c r="G23" s="5" t="s">
        <v>680</v>
      </c>
      <c r="H23" s="3" t="s">
        <v>681</v>
      </c>
      <c r="I23" s="5" t="s">
        <v>768</v>
      </c>
      <c r="J23" s="5" t="s">
        <v>769</v>
      </c>
      <c r="K23" s="5" t="s">
        <v>770</v>
      </c>
      <c r="L23" s="3" t="s">
        <v>334</v>
      </c>
      <c r="M23" s="3" t="s">
        <v>42</v>
      </c>
      <c r="N23" s="16" t="s">
        <v>771</v>
      </c>
      <c r="O23" s="3" t="s">
        <v>772</v>
      </c>
      <c r="P23" s="8">
        <v>41.904347405854502</v>
      </c>
      <c r="Q23" s="8">
        <v>-71.024498958320706</v>
      </c>
      <c r="R23" s="60">
        <v>120</v>
      </c>
      <c r="S23" s="60"/>
      <c r="T23" s="5"/>
      <c r="U23" s="5" t="s">
        <v>773</v>
      </c>
      <c r="V23" s="5" t="s">
        <v>774</v>
      </c>
      <c r="W23" s="5" t="s">
        <v>775</v>
      </c>
      <c r="X23" s="3" t="s">
        <v>741</v>
      </c>
      <c r="Y23" s="3" t="s">
        <v>42</v>
      </c>
      <c r="Z23" s="3" t="s">
        <v>49</v>
      </c>
      <c r="AA23" s="28">
        <v>44777</v>
      </c>
      <c r="AB23" s="30" t="s">
        <v>776</v>
      </c>
      <c r="AC23" s="5" t="s">
        <v>777</v>
      </c>
    </row>
    <row r="24" spans="1:29" s="22" customFormat="1" ht="36" x14ac:dyDescent="0.15">
      <c r="A24" s="68">
        <v>4022</v>
      </c>
      <c r="B24" s="3" t="s">
        <v>31</v>
      </c>
      <c r="C24" s="3" t="s">
        <v>294</v>
      </c>
      <c r="D24" s="5" t="s">
        <v>778</v>
      </c>
      <c r="E24" s="3" t="s">
        <v>61</v>
      </c>
      <c r="F24" s="5" t="s">
        <v>779</v>
      </c>
      <c r="G24" s="5" t="s">
        <v>671</v>
      </c>
      <c r="H24" s="3" t="s">
        <v>328</v>
      </c>
      <c r="I24" s="5" t="s">
        <v>780</v>
      </c>
      <c r="J24" s="5" t="s">
        <v>781</v>
      </c>
      <c r="K24" s="5" t="s">
        <v>779</v>
      </c>
      <c r="L24" s="3" t="s">
        <v>130</v>
      </c>
      <c r="M24" s="3" t="s">
        <v>66</v>
      </c>
      <c r="N24" s="3" t="s">
        <v>782</v>
      </c>
      <c r="O24" s="3" t="s">
        <v>783</v>
      </c>
      <c r="P24" s="8">
        <v>43.603811074216999</v>
      </c>
      <c r="Q24" s="8">
        <v>-79.737918358262206</v>
      </c>
      <c r="R24" s="111">
        <v>65</v>
      </c>
      <c r="S24" s="60"/>
      <c r="T24" s="5"/>
      <c r="U24" s="5" t="s">
        <v>778</v>
      </c>
      <c r="V24" s="5" t="s">
        <v>780</v>
      </c>
      <c r="W24" s="5" t="s">
        <v>779</v>
      </c>
      <c r="X24" s="3" t="s">
        <v>130</v>
      </c>
      <c r="Y24" s="3" t="s">
        <v>66</v>
      </c>
      <c r="Z24" s="3" t="s">
        <v>49</v>
      </c>
      <c r="AA24" s="28">
        <v>44777</v>
      </c>
      <c r="AB24" s="30" t="s">
        <v>784</v>
      </c>
      <c r="AC24" s="5" t="s">
        <v>785</v>
      </c>
    </row>
    <row r="25" spans="1:29" s="22" customFormat="1" ht="24" x14ac:dyDescent="0.15">
      <c r="A25" s="68">
        <v>4023</v>
      </c>
      <c r="B25" s="3" t="s">
        <v>113</v>
      </c>
      <c r="C25" s="3" t="s">
        <v>294</v>
      </c>
      <c r="D25" s="5" t="s">
        <v>778</v>
      </c>
      <c r="E25" s="3" t="s">
        <v>61</v>
      </c>
      <c r="F25" s="5" t="s">
        <v>4557</v>
      </c>
      <c r="G25" s="5" t="s">
        <v>680</v>
      </c>
      <c r="H25" s="3" t="s">
        <v>681</v>
      </c>
      <c r="I25" s="5" t="s">
        <v>780</v>
      </c>
      <c r="J25" s="5"/>
      <c r="K25" s="5" t="s">
        <v>4557</v>
      </c>
      <c r="L25" s="3" t="s">
        <v>321</v>
      </c>
      <c r="M25" s="3" t="s">
        <v>4514</v>
      </c>
      <c r="N25" s="3"/>
      <c r="O25" s="3"/>
      <c r="P25" s="8">
        <v>42.101382314515703</v>
      </c>
      <c r="Q25" s="8">
        <v>-79.241098150721498</v>
      </c>
      <c r="R25" s="111">
        <v>250</v>
      </c>
      <c r="S25" s="317">
        <v>0.2</v>
      </c>
      <c r="T25" s="5" t="s">
        <v>658</v>
      </c>
      <c r="U25" s="5" t="s">
        <v>778</v>
      </c>
      <c r="V25" s="5" t="s">
        <v>780</v>
      </c>
      <c r="W25" s="5" t="s">
        <v>779</v>
      </c>
      <c r="X25" s="3" t="s">
        <v>130</v>
      </c>
      <c r="Y25" s="3" t="s">
        <v>66</v>
      </c>
      <c r="Z25" s="3" t="s">
        <v>49</v>
      </c>
      <c r="AA25" s="28">
        <v>45088</v>
      </c>
      <c r="AB25" s="30" t="s">
        <v>4558</v>
      </c>
      <c r="AC25" s="5" t="s">
        <v>4559</v>
      </c>
    </row>
    <row r="26" spans="1:29" s="22" customFormat="1" ht="24" x14ac:dyDescent="0.15">
      <c r="A26" s="68">
        <v>4024</v>
      </c>
      <c r="B26" s="3" t="s">
        <v>31</v>
      </c>
      <c r="C26" s="3" t="s">
        <v>294</v>
      </c>
      <c r="D26" s="5" t="s">
        <v>795</v>
      </c>
      <c r="E26" s="3" t="s">
        <v>34</v>
      </c>
      <c r="F26" s="5" t="s">
        <v>796</v>
      </c>
      <c r="G26" s="5" t="s">
        <v>671</v>
      </c>
      <c r="H26" s="3" t="s">
        <v>328</v>
      </c>
      <c r="I26" s="5" t="s">
        <v>797</v>
      </c>
      <c r="J26" s="5" t="s">
        <v>798</v>
      </c>
      <c r="K26" s="5" t="s">
        <v>799</v>
      </c>
      <c r="L26" s="3" t="s">
        <v>394</v>
      </c>
      <c r="M26" s="3" t="s">
        <v>42</v>
      </c>
      <c r="N26" s="16" t="s">
        <v>800</v>
      </c>
      <c r="O26" s="3" t="s">
        <v>801</v>
      </c>
      <c r="P26" s="8">
        <v>34.302284460282699</v>
      </c>
      <c r="Q26" s="8">
        <v>-118.461357446913</v>
      </c>
      <c r="R26" s="60"/>
      <c r="S26" s="60"/>
      <c r="T26" s="5"/>
      <c r="U26" s="5" t="s">
        <v>797</v>
      </c>
      <c r="V26" s="5" t="s">
        <v>795</v>
      </c>
      <c r="W26" s="5" t="s">
        <v>802</v>
      </c>
      <c r="X26" s="3" t="s">
        <v>496</v>
      </c>
      <c r="Y26" s="3" t="s">
        <v>42</v>
      </c>
      <c r="Z26" s="3" t="s">
        <v>49</v>
      </c>
      <c r="AA26" s="28">
        <v>44429</v>
      </c>
      <c r="AB26" s="30" t="s">
        <v>803</v>
      </c>
      <c r="AC26" s="5"/>
    </row>
    <row r="27" spans="1:29" s="22" customFormat="1" ht="60" x14ac:dyDescent="0.15">
      <c r="A27" s="68">
        <v>4025</v>
      </c>
      <c r="B27" s="3" t="s">
        <v>59</v>
      </c>
      <c r="C27" s="3" t="s">
        <v>294</v>
      </c>
      <c r="D27" s="5" t="s">
        <v>2701</v>
      </c>
      <c r="E27" s="3" t="s">
        <v>34</v>
      </c>
      <c r="F27" s="5" t="s">
        <v>2702</v>
      </c>
      <c r="G27" s="5" t="s">
        <v>660</v>
      </c>
      <c r="H27" s="3" t="s">
        <v>4293</v>
      </c>
      <c r="I27" s="5" t="s">
        <v>2703</v>
      </c>
      <c r="J27" s="5" t="s">
        <v>2704</v>
      </c>
      <c r="K27" s="5" t="s">
        <v>964</v>
      </c>
      <c r="L27" s="3" t="s">
        <v>394</v>
      </c>
      <c r="M27" s="3" t="s">
        <v>42</v>
      </c>
      <c r="N27" s="3">
        <v>94538</v>
      </c>
      <c r="O27" s="3" t="s">
        <v>2705</v>
      </c>
      <c r="P27" s="8">
        <v>37.482105255957201</v>
      </c>
      <c r="Q27" s="8">
        <v>-121.944321289149</v>
      </c>
      <c r="R27" s="60">
        <v>215</v>
      </c>
      <c r="S27" s="60"/>
      <c r="T27" s="5"/>
      <c r="U27" s="359" t="s">
        <v>2701</v>
      </c>
      <c r="V27" s="5" t="s">
        <v>2703</v>
      </c>
      <c r="W27" s="5" t="s">
        <v>964</v>
      </c>
      <c r="X27" s="5" t="s">
        <v>394</v>
      </c>
      <c r="Y27" s="5" t="s">
        <v>42</v>
      </c>
      <c r="Z27" s="3" t="s">
        <v>49</v>
      </c>
      <c r="AA27" s="28">
        <v>44890</v>
      </c>
      <c r="AB27" s="3" t="s">
        <v>2706</v>
      </c>
      <c r="AC27" s="28" t="s">
        <v>2707</v>
      </c>
    </row>
    <row r="28" spans="1:29" s="22" customFormat="1" ht="132" x14ac:dyDescent="0.15">
      <c r="A28" s="68">
        <v>4026</v>
      </c>
      <c r="B28" s="3" t="s">
        <v>59</v>
      </c>
      <c r="C28" s="3" t="s">
        <v>294</v>
      </c>
      <c r="D28" s="25" t="s">
        <v>2708</v>
      </c>
      <c r="E28" s="26" t="s">
        <v>34</v>
      </c>
      <c r="F28" s="5" t="s">
        <v>787</v>
      </c>
      <c r="G28" s="5" t="s">
        <v>671</v>
      </c>
      <c r="H28" s="3" t="s">
        <v>328</v>
      </c>
      <c r="I28" s="25" t="s">
        <v>793</v>
      </c>
      <c r="J28" s="5" t="s">
        <v>789</v>
      </c>
      <c r="K28" s="5" t="s">
        <v>790</v>
      </c>
      <c r="L28" s="3" t="s">
        <v>628</v>
      </c>
      <c r="M28" s="3" t="s">
        <v>42</v>
      </c>
      <c r="N28" s="3">
        <v>46256</v>
      </c>
      <c r="O28" s="3" t="s">
        <v>791</v>
      </c>
      <c r="P28" s="8">
        <v>39.916858099796201</v>
      </c>
      <c r="Q28" s="8">
        <v>-86.034603047559699</v>
      </c>
      <c r="R28" s="60">
        <v>49</v>
      </c>
      <c r="S28" s="299">
        <v>0.8</v>
      </c>
      <c r="T28" s="5" t="s">
        <v>658</v>
      </c>
      <c r="U28" s="5" t="s">
        <v>792</v>
      </c>
      <c r="V28" s="5" t="s">
        <v>793</v>
      </c>
      <c r="W28" s="5" t="s">
        <v>790</v>
      </c>
      <c r="X28" s="3" t="s">
        <v>628</v>
      </c>
      <c r="Y28" s="3" t="s">
        <v>42</v>
      </c>
      <c r="Z28" s="3" t="s">
        <v>49</v>
      </c>
      <c r="AA28" s="28">
        <v>44890</v>
      </c>
      <c r="AB28" s="30" t="s">
        <v>4297</v>
      </c>
      <c r="AC28" s="5" t="s">
        <v>4296</v>
      </c>
    </row>
    <row r="29" spans="1:29" s="22" customFormat="1" ht="60" x14ac:dyDescent="0.15">
      <c r="A29" s="68">
        <v>4027</v>
      </c>
      <c r="B29" s="3" t="s">
        <v>192</v>
      </c>
      <c r="C29" s="3" t="s">
        <v>696</v>
      </c>
      <c r="D29" s="5" t="s">
        <v>804</v>
      </c>
      <c r="E29" s="3" t="s">
        <v>61</v>
      </c>
      <c r="F29" s="5" t="s">
        <v>1309</v>
      </c>
      <c r="G29" s="5" t="s">
        <v>680</v>
      </c>
      <c r="H29" s="3" t="s">
        <v>328</v>
      </c>
      <c r="I29" s="5" t="s">
        <v>806</v>
      </c>
      <c r="J29" s="5" t="s">
        <v>807</v>
      </c>
      <c r="K29" s="5" t="s">
        <v>808</v>
      </c>
      <c r="L29" s="3" t="s">
        <v>702</v>
      </c>
      <c r="M29" s="3" t="s">
        <v>42</v>
      </c>
      <c r="N29" s="3">
        <v>42101</v>
      </c>
      <c r="O29" s="3" t="s">
        <v>809</v>
      </c>
      <c r="P29" s="8">
        <v>37.04</v>
      </c>
      <c r="Q29" s="201">
        <v>-86.3</v>
      </c>
      <c r="R29" s="62">
        <v>2000</v>
      </c>
      <c r="S29" s="62">
        <v>30</v>
      </c>
      <c r="T29" s="116" t="s">
        <v>658</v>
      </c>
      <c r="U29" s="5" t="s">
        <v>805</v>
      </c>
      <c r="V29" s="5" t="s">
        <v>810</v>
      </c>
      <c r="W29" s="5" t="s">
        <v>811</v>
      </c>
      <c r="X29" s="3" t="s">
        <v>812</v>
      </c>
      <c r="Y29" s="28" t="s">
        <v>356</v>
      </c>
      <c r="Z29" s="3" t="s">
        <v>49</v>
      </c>
      <c r="AA29" s="28">
        <v>45096</v>
      </c>
      <c r="AB29" s="165" t="s">
        <v>4982</v>
      </c>
      <c r="AC29" s="5" t="s">
        <v>4981</v>
      </c>
    </row>
    <row r="30" spans="1:29" s="22" customFormat="1" ht="180" x14ac:dyDescent="0.15">
      <c r="A30" s="68">
        <v>4028</v>
      </c>
      <c r="B30" s="3" t="s">
        <v>31</v>
      </c>
      <c r="C30" s="3" t="s">
        <v>294</v>
      </c>
      <c r="D30" s="25" t="s">
        <v>804</v>
      </c>
      <c r="E30" s="26" t="s">
        <v>61</v>
      </c>
      <c r="F30" s="5" t="s">
        <v>813</v>
      </c>
      <c r="G30" s="5" t="s">
        <v>660</v>
      </c>
      <c r="H30" s="3" t="s">
        <v>328</v>
      </c>
      <c r="I30" s="25" t="s">
        <v>814</v>
      </c>
      <c r="J30" s="5" t="s">
        <v>815</v>
      </c>
      <c r="K30" s="5" t="s">
        <v>816</v>
      </c>
      <c r="L30" s="3" t="s">
        <v>712</v>
      </c>
      <c r="M30" s="3" t="s">
        <v>42</v>
      </c>
      <c r="N30" s="3">
        <v>37167</v>
      </c>
      <c r="O30" s="3" t="s">
        <v>817</v>
      </c>
      <c r="P30" s="8">
        <v>35.960161911556398</v>
      </c>
      <c r="Q30" s="8">
        <v>-86.483048188817307</v>
      </c>
      <c r="R30" s="60">
        <v>350</v>
      </c>
      <c r="S30" s="60">
        <v>6</v>
      </c>
      <c r="T30" s="5" t="s">
        <v>658</v>
      </c>
      <c r="U30" s="5" t="s">
        <v>818</v>
      </c>
      <c r="V30" s="5" t="s">
        <v>810</v>
      </c>
      <c r="W30" s="5" t="s">
        <v>811</v>
      </c>
      <c r="X30" s="3" t="s">
        <v>812</v>
      </c>
      <c r="Y30" s="28" t="s">
        <v>356</v>
      </c>
      <c r="Z30" s="3" t="s">
        <v>49</v>
      </c>
      <c r="AA30" s="28">
        <v>44890</v>
      </c>
      <c r="AB30" s="30" t="s">
        <v>4306</v>
      </c>
      <c r="AC30" s="5" t="s">
        <v>819</v>
      </c>
    </row>
    <row r="31" spans="1:29" s="22" customFormat="1" ht="72" x14ac:dyDescent="0.15">
      <c r="A31" s="68">
        <v>4029</v>
      </c>
      <c r="B31" s="3" t="s">
        <v>192</v>
      </c>
      <c r="C31" s="3" t="s">
        <v>294</v>
      </c>
      <c r="D31" s="25" t="s">
        <v>804</v>
      </c>
      <c r="E31" s="26" t="s">
        <v>61</v>
      </c>
      <c r="F31" s="5" t="s">
        <v>4560</v>
      </c>
      <c r="G31" s="5" t="s">
        <v>680</v>
      </c>
      <c r="H31" s="3" t="s">
        <v>681</v>
      </c>
      <c r="I31" s="25" t="s">
        <v>814</v>
      </c>
      <c r="J31" s="5" t="s">
        <v>4561</v>
      </c>
      <c r="K31" s="5" t="s">
        <v>4562</v>
      </c>
      <c r="L31" s="3" t="s">
        <v>1162</v>
      </c>
      <c r="M31" s="3" t="s">
        <v>4514</v>
      </c>
      <c r="N31" s="3" t="s">
        <v>117</v>
      </c>
      <c r="O31" s="3" t="s">
        <v>117</v>
      </c>
      <c r="P31" s="8">
        <v>34.195189633732397</v>
      </c>
      <c r="Q31" s="8">
        <v>-79.762674752288305</v>
      </c>
      <c r="R31" s="60">
        <v>1170</v>
      </c>
      <c r="S31" s="60">
        <v>30</v>
      </c>
      <c r="T31" s="5" t="s">
        <v>658</v>
      </c>
      <c r="U31" s="5" t="s">
        <v>818</v>
      </c>
      <c r="V31" s="5" t="s">
        <v>810</v>
      </c>
      <c r="W31" s="5" t="s">
        <v>811</v>
      </c>
      <c r="X31" s="3" t="s">
        <v>812</v>
      </c>
      <c r="Y31" s="28" t="s">
        <v>356</v>
      </c>
      <c r="Z31" s="3" t="s">
        <v>49</v>
      </c>
      <c r="AA31" s="28">
        <v>45088</v>
      </c>
      <c r="AB31" s="30" t="s">
        <v>4984</v>
      </c>
      <c r="AC31" s="5" t="s">
        <v>4985</v>
      </c>
    </row>
    <row r="32" spans="1:29" s="22" customFormat="1" ht="36" x14ac:dyDescent="0.15">
      <c r="A32" s="68">
        <v>4030</v>
      </c>
      <c r="B32" s="3" t="s">
        <v>113</v>
      </c>
      <c r="C32" s="3" t="s">
        <v>294</v>
      </c>
      <c r="D32" s="5" t="s">
        <v>1383</v>
      </c>
      <c r="E32" s="3" t="s">
        <v>34</v>
      </c>
      <c r="F32" s="5" t="s">
        <v>5015</v>
      </c>
      <c r="G32" s="5" t="s">
        <v>680</v>
      </c>
      <c r="H32" s="3" t="s">
        <v>650</v>
      </c>
      <c r="I32" s="5" t="s">
        <v>5011</v>
      </c>
      <c r="J32" s="5"/>
      <c r="K32" s="5" t="s">
        <v>5012</v>
      </c>
      <c r="L32" s="3" t="s">
        <v>127</v>
      </c>
      <c r="M32" s="3" t="s">
        <v>42</v>
      </c>
      <c r="N32" s="3"/>
      <c r="O32" s="3"/>
      <c r="P32" s="8">
        <v>42.280462271338401</v>
      </c>
      <c r="Q32" s="8">
        <v>-84.959887720388096</v>
      </c>
      <c r="R32" s="60">
        <v>2500</v>
      </c>
      <c r="S32" s="60">
        <v>35</v>
      </c>
      <c r="T32" s="5" t="s">
        <v>658</v>
      </c>
      <c r="U32" s="5" t="s">
        <v>1383</v>
      </c>
      <c r="V32" s="5" t="s">
        <v>5011</v>
      </c>
      <c r="W32" s="5" t="s">
        <v>1400</v>
      </c>
      <c r="X32" s="3" t="s">
        <v>127</v>
      </c>
      <c r="Y32" s="28" t="s">
        <v>42</v>
      </c>
      <c r="Z32" s="3" t="s">
        <v>49</v>
      </c>
      <c r="AA32" s="28">
        <v>45096</v>
      </c>
      <c r="AB32" s="30" t="s">
        <v>5013</v>
      </c>
      <c r="AC32" s="5" t="s">
        <v>5014</v>
      </c>
    </row>
    <row r="33" spans="1:29" s="22" customFormat="1" ht="36" x14ac:dyDescent="0.15">
      <c r="A33" s="68">
        <v>4031</v>
      </c>
      <c r="B33" s="3" t="s">
        <v>31</v>
      </c>
      <c r="C33" s="3" t="s">
        <v>294</v>
      </c>
      <c r="D33" s="5" t="s">
        <v>820</v>
      </c>
      <c r="E33" s="3" t="s">
        <v>34</v>
      </c>
      <c r="F33" s="5" t="s">
        <v>820</v>
      </c>
      <c r="G33" s="5" t="s">
        <v>680</v>
      </c>
      <c r="H33" s="3" t="s">
        <v>681</v>
      </c>
      <c r="I33" s="5" t="s">
        <v>821</v>
      </c>
      <c r="J33" s="5" t="s">
        <v>822</v>
      </c>
      <c r="K33" s="5" t="s">
        <v>823</v>
      </c>
      <c r="L33" s="14" t="s">
        <v>286</v>
      </c>
      <c r="M33" s="3" t="s">
        <v>42</v>
      </c>
      <c r="N33" s="14">
        <v>80241</v>
      </c>
      <c r="O33" s="3" t="s">
        <v>824</v>
      </c>
      <c r="P33" s="8">
        <v>39.920424677799602</v>
      </c>
      <c r="Q33" s="8">
        <v>-104.98311545595</v>
      </c>
      <c r="R33" s="60">
        <v>50</v>
      </c>
      <c r="S33" s="60"/>
      <c r="T33" s="5"/>
      <c r="U33" s="5" t="s">
        <v>820</v>
      </c>
      <c r="V33" s="5" t="s">
        <v>821</v>
      </c>
      <c r="W33" s="5" t="s">
        <v>823</v>
      </c>
      <c r="X33" s="3" t="s">
        <v>286</v>
      </c>
      <c r="Y33" s="3" t="s">
        <v>42</v>
      </c>
      <c r="Z33" s="3" t="s">
        <v>49</v>
      </c>
      <c r="AA33" s="28">
        <v>44780</v>
      </c>
      <c r="AB33" s="30" t="s">
        <v>825</v>
      </c>
      <c r="AC33" s="77"/>
    </row>
    <row r="34" spans="1:29" s="22" customFormat="1" ht="48" x14ac:dyDescent="0.15">
      <c r="A34" s="68">
        <v>4032</v>
      </c>
      <c r="B34" s="3" t="s">
        <v>113</v>
      </c>
      <c r="C34" s="3" t="s">
        <v>294</v>
      </c>
      <c r="D34" s="5" t="s">
        <v>4565</v>
      </c>
      <c r="E34" s="3" t="s">
        <v>61</v>
      </c>
      <c r="F34" s="5" t="s">
        <v>4566</v>
      </c>
      <c r="G34" s="5" t="s">
        <v>680</v>
      </c>
      <c r="H34" s="3" t="s">
        <v>4567</v>
      </c>
      <c r="I34" s="5" t="s">
        <v>4569</v>
      </c>
      <c r="J34" s="5" t="s">
        <v>4568</v>
      </c>
      <c r="K34" s="5"/>
      <c r="L34" s="3" t="s">
        <v>918</v>
      </c>
      <c r="M34" s="3" t="s">
        <v>4514</v>
      </c>
      <c r="N34" s="3"/>
      <c r="O34" s="3"/>
      <c r="P34" s="8">
        <v>34.2673932940044</v>
      </c>
      <c r="Q34" s="8">
        <v>-79.760065192782093</v>
      </c>
      <c r="R34" s="60">
        <v>720</v>
      </c>
      <c r="S34" s="60">
        <v>34</v>
      </c>
      <c r="T34" s="5" t="s">
        <v>658</v>
      </c>
      <c r="U34" s="5" t="s">
        <v>4565</v>
      </c>
      <c r="V34" s="5" t="s">
        <v>4569</v>
      </c>
      <c r="W34" s="5" t="s">
        <v>4571</v>
      </c>
      <c r="X34" s="3" t="s">
        <v>4571</v>
      </c>
      <c r="Y34" s="3" t="s">
        <v>3051</v>
      </c>
      <c r="Z34" s="3" t="s">
        <v>49</v>
      </c>
      <c r="AA34" s="28">
        <v>45088</v>
      </c>
      <c r="AB34" s="30" t="s">
        <v>4570</v>
      </c>
      <c r="AC34" s="5" t="s">
        <v>4572</v>
      </c>
    </row>
    <row r="35" spans="1:29" s="22" customFormat="1" ht="60" x14ac:dyDescent="0.15">
      <c r="A35" s="68">
        <v>4033</v>
      </c>
      <c r="B35" s="3" t="s">
        <v>113</v>
      </c>
      <c r="C35" s="3" t="s">
        <v>294</v>
      </c>
      <c r="D35" s="5" t="s">
        <v>5016</v>
      </c>
      <c r="E35" s="3" t="s">
        <v>34</v>
      </c>
      <c r="F35" s="5" t="s">
        <v>5028</v>
      </c>
      <c r="G35" s="5" t="s">
        <v>5017</v>
      </c>
      <c r="H35" s="3" t="s">
        <v>5018</v>
      </c>
      <c r="I35" s="5" t="s">
        <v>5025</v>
      </c>
      <c r="J35" s="5"/>
      <c r="K35" s="5" t="s">
        <v>5019</v>
      </c>
      <c r="L35" s="3" t="s">
        <v>628</v>
      </c>
      <c r="M35" s="3" t="s">
        <v>42</v>
      </c>
      <c r="N35" s="3"/>
      <c r="O35" s="3"/>
      <c r="P35" s="8">
        <v>41.7067108249136</v>
      </c>
      <c r="Q35" s="8">
        <v>-86.498274978759</v>
      </c>
      <c r="R35" s="60">
        <v>1700</v>
      </c>
      <c r="S35" s="60">
        <v>30</v>
      </c>
      <c r="T35" s="5" t="s">
        <v>658</v>
      </c>
      <c r="U35" s="5" t="s">
        <v>5020</v>
      </c>
      <c r="V35" s="5" t="s">
        <v>5025</v>
      </c>
      <c r="W35" s="5" t="s">
        <v>5024</v>
      </c>
      <c r="X35" s="3" t="s">
        <v>5023</v>
      </c>
      <c r="Y35" s="3" t="s">
        <v>4808</v>
      </c>
      <c r="Z35" s="3" t="s">
        <v>49</v>
      </c>
      <c r="AA35" s="28">
        <v>45096</v>
      </c>
      <c r="AB35" s="30" t="s">
        <v>5027</v>
      </c>
      <c r="AC35" s="5" t="s">
        <v>5026</v>
      </c>
    </row>
    <row r="36" spans="1:29" s="22" customFormat="1" ht="78" customHeight="1" x14ac:dyDescent="0.15">
      <c r="A36" s="68">
        <v>4034</v>
      </c>
      <c r="B36" s="3" t="s">
        <v>192</v>
      </c>
      <c r="C36" s="3" t="s">
        <v>294</v>
      </c>
      <c r="D36" s="5" t="s">
        <v>826</v>
      </c>
      <c r="E36" s="3" t="s">
        <v>34</v>
      </c>
      <c r="F36" s="5" t="s">
        <v>4592</v>
      </c>
      <c r="G36" s="5" t="s">
        <v>660</v>
      </c>
      <c r="H36" s="3" t="s">
        <v>681</v>
      </c>
      <c r="I36" s="5" t="s">
        <v>4594</v>
      </c>
      <c r="J36" s="5" t="s">
        <v>4595</v>
      </c>
      <c r="K36" s="3" t="s">
        <v>4593</v>
      </c>
      <c r="L36" s="3" t="s">
        <v>341</v>
      </c>
      <c r="M36" s="5" t="s">
        <v>4514</v>
      </c>
      <c r="N36" s="5">
        <v>43128</v>
      </c>
      <c r="O36" s="5" t="s">
        <v>117</v>
      </c>
      <c r="P36" s="185">
        <v>39.630107135506499</v>
      </c>
      <c r="Q36" s="182">
        <v>-83.565148093683803</v>
      </c>
      <c r="R36" s="76">
        <v>2200</v>
      </c>
      <c r="S36" s="310">
        <v>40</v>
      </c>
      <c r="T36" s="5" t="s">
        <v>658</v>
      </c>
      <c r="U36" s="5" t="s">
        <v>828</v>
      </c>
      <c r="V36" s="5" t="s">
        <v>829</v>
      </c>
      <c r="W36" s="5" t="s">
        <v>830</v>
      </c>
      <c r="X36" s="5" t="s">
        <v>831</v>
      </c>
      <c r="Y36" s="5" t="s">
        <v>832</v>
      </c>
      <c r="Z36" s="5" t="s">
        <v>49</v>
      </c>
      <c r="AA36" s="12">
        <v>45088</v>
      </c>
      <c r="AB36" s="5" t="s">
        <v>4597</v>
      </c>
      <c r="AC36" s="5" t="s">
        <v>4596</v>
      </c>
    </row>
    <row r="37" spans="1:29" s="22" customFormat="1" ht="78" customHeight="1" x14ac:dyDescent="0.15">
      <c r="A37" s="68">
        <v>4035</v>
      </c>
      <c r="B37" s="3" t="s">
        <v>113</v>
      </c>
      <c r="C37" s="3" t="s">
        <v>294</v>
      </c>
      <c r="D37" s="5" t="s">
        <v>5001</v>
      </c>
      <c r="E37" s="3" t="s">
        <v>34</v>
      </c>
      <c r="F37" s="5" t="s">
        <v>5007</v>
      </c>
      <c r="G37" s="5" t="s">
        <v>680</v>
      </c>
      <c r="H37" s="3" t="s">
        <v>681</v>
      </c>
      <c r="I37" s="5" t="s">
        <v>5008</v>
      </c>
      <c r="J37" s="5" t="s">
        <v>5010</v>
      </c>
      <c r="K37" s="5"/>
      <c r="L37" s="3" t="s">
        <v>918</v>
      </c>
      <c r="M37" s="3" t="s">
        <v>42</v>
      </c>
      <c r="N37" s="3"/>
      <c r="O37" s="3"/>
      <c r="P37" s="8">
        <v>32.170062625405599</v>
      </c>
      <c r="Q37" s="8">
        <v>-81.455761492072099</v>
      </c>
      <c r="R37" s="60"/>
      <c r="S37" s="109">
        <v>30</v>
      </c>
      <c r="T37" s="5" t="s">
        <v>658</v>
      </c>
      <c r="U37" s="5" t="s">
        <v>5002</v>
      </c>
      <c r="V37" s="5" t="s">
        <v>5003</v>
      </c>
      <c r="W37" s="5" t="s">
        <v>5004</v>
      </c>
      <c r="X37" s="3" t="s">
        <v>5005</v>
      </c>
      <c r="Y37" s="3" t="s">
        <v>4581</v>
      </c>
      <c r="Z37" s="5" t="s">
        <v>49</v>
      </c>
      <c r="AA37" s="12">
        <v>45088</v>
      </c>
      <c r="AB37" s="30" t="s">
        <v>5006</v>
      </c>
      <c r="AC37" s="5" t="s">
        <v>5009</v>
      </c>
    </row>
    <row r="38" spans="1:29" s="22" customFormat="1" ht="68.25" customHeight="1" x14ac:dyDescent="0.15">
      <c r="A38" s="68">
        <v>4036</v>
      </c>
      <c r="B38" s="3" t="s">
        <v>113</v>
      </c>
      <c r="C38" s="3" t="s">
        <v>294</v>
      </c>
      <c r="D38" s="5" t="s">
        <v>4574</v>
      </c>
      <c r="E38" s="3" t="s">
        <v>61</v>
      </c>
      <c r="F38" s="5" t="s">
        <v>4573</v>
      </c>
      <c r="G38" s="5" t="s">
        <v>660</v>
      </c>
      <c r="H38" s="3" t="s">
        <v>681</v>
      </c>
      <c r="I38" s="5" t="s">
        <v>4583</v>
      </c>
      <c r="J38" s="5" t="s">
        <v>4576</v>
      </c>
      <c r="K38" s="5" t="s">
        <v>117</v>
      </c>
      <c r="L38" s="3" t="s">
        <v>918</v>
      </c>
      <c r="M38" s="3" t="s">
        <v>4514</v>
      </c>
      <c r="N38" s="3" t="s">
        <v>117</v>
      </c>
      <c r="O38" s="3" t="s">
        <v>117</v>
      </c>
      <c r="P38" s="3">
        <v>34.2664660058321</v>
      </c>
      <c r="Q38" s="8">
        <v>-84.8155940253084</v>
      </c>
      <c r="R38" s="60">
        <v>3500</v>
      </c>
      <c r="S38" s="109">
        <v>35</v>
      </c>
      <c r="T38" s="5" t="s">
        <v>658</v>
      </c>
      <c r="U38" s="5" t="s">
        <v>4577</v>
      </c>
      <c r="V38" s="5" t="s">
        <v>4582</v>
      </c>
      <c r="W38" s="5" t="s">
        <v>4579</v>
      </c>
      <c r="X38" s="3" t="s">
        <v>4580</v>
      </c>
      <c r="Y38" s="3" t="s">
        <v>4581</v>
      </c>
      <c r="Z38" s="3" t="s">
        <v>49</v>
      </c>
      <c r="AA38" s="28">
        <v>45088</v>
      </c>
      <c r="AB38" s="30" t="s">
        <v>4578</v>
      </c>
      <c r="AC38" s="5" t="s">
        <v>4575</v>
      </c>
    </row>
    <row r="39" spans="1:29" s="22" customFormat="1" ht="36" x14ac:dyDescent="0.15">
      <c r="A39" s="68">
        <v>4037</v>
      </c>
      <c r="B39" s="3" t="s">
        <v>31</v>
      </c>
      <c r="C39" s="3" t="s">
        <v>294</v>
      </c>
      <c r="D39" s="5" t="s">
        <v>5065</v>
      </c>
      <c r="E39" s="26" t="s">
        <v>61</v>
      </c>
      <c r="F39" s="5" t="s">
        <v>834</v>
      </c>
      <c r="G39" s="5" t="s">
        <v>680</v>
      </c>
      <c r="H39" s="3" t="s">
        <v>681</v>
      </c>
      <c r="I39" s="5" t="s">
        <v>835</v>
      </c>
      <c r="J39" s="10" t="s">
        <v>836</v>
      </c>
      <c r="K39" s="10" t="s">
        <v>837</v>
      </c>
      <c r="L39" s="19" t="s">
        <v>321</v>
      </c>
      <c r="M39" s="19" t="s">
        <v>42</v>
      </c>
      <c r="N39" s="19">
        <v>13760</v>
      </c>
      <c r="O39" s="19" t="s">
        <v>838</v>
      </c>
      <c r="P39" s="8">
        <v>42.104971638309401</v>
      </c>
      <c r="Q39" s="8">
        <v>-76.044493930507997</v>
      </c>
      <c r="R39" s="62">
        <v>100</v>
      </c>
      <c r="S39" s="421">
        <v>1</v>
      </c>
      <c r="T39" s="5" t="s">
        <v>658</v>
      </c>
      <c r="U39" s="5" t="s">
        <v>839</v>
      </c>
      <c r="V39" s="5" t="s">
        <v>840</v>
      </c>
      <c r="W39" s="10" t="s">
        <v>456</v>
      </c>
      <c r="X39" s="19" t="s">
        <v>215</v>
      </c>
      <c r="Y39" s="19" t="s">
        <v>121</v>
      </c>
      <c r="Z39" s="3" t="s">
        <v>49</v>
      </c>
      <c r="AA39" s="28">
        <v>45088</v>
      </c>
      <c r="AB39" s="30" t="s">
        <v>841</v>
      </c>
      <c r="AC39" s="5" t="s">
        <v>842</v>
      </c>
    </row>
    <row r="40" spans="1:29" s="22" customFormat="1" ht="60" x14ac:dyDescent="0.15">
      <c r="A40" s="68">
        <v>4038</v>
      </c>
      <c r="B40" s="3" t="s">
        <v>192</v>
      </c>
      <c r="C40" s="3" t="s">
        <v>294</v>
      </c>
      <c r="D40" s="5" t="s">
        <v>5065</v>
      </c>
      <c r="E40" s="26" t="s">
        <v>61</v>
      </c>
      <c r="F40" s="5" t="s">
        <v>843</v>
      </c>
      <c r="G40" s="5" t="s">
        <v>680</v>
      </c>
      <c r="H40" s="3" t="s">
        <v>681</v>
      </c>
      <c r="I40" s="5" t="s">
        <v>835</v>
      </c>
      <c r="J40" s="5" t="s">
        <v>836</v>
      </c>
      <c r="K40" s="5" t="s">
        <v>837</v>
      </c>
      <c r="L40" s="3" t="s">
        <v>321</v>
      </c>
      <c r="M40" s="3" t="s">
        <v>42</v>
      </c>
      <c r="N40" s="3">
        <v>13760</v>
      </c>
      <c r="O40" s="3" t="s">
        <v>838</v>
      </c>
      <c r="P40" s="8">
        <v>42.104971638309401</v>
      </c>
      <c r="Q40" s="8">
        <v>-76.044493930507997</v>
      </c>
      <c r="R40" s="62">
        <v>1600</v>
      </c>
      <c r="S40" s="421">
        <v>29</v>
      </c>
      <c r="T40" s="5" t="s">
        <v>658</v>
      </c>
      <c r="U40" s="5" t="s">
        <v>839</v>
      </c>
      <c r="V40" s="5" t="s">
        <v>840</v>
      </c>
      <c r="W40" s="5" t="s">
        <v>456</v>
      </c>
      <c r="X40" s="3" t="s">
        <v>215</v>
      </c>
      <c r="Y40" s="3" t="s">
        <v>121</v>
      </c>
      <c r="Z40" s="3" t="s">
        <v>49</v>
      </c>
      <c r="AA40" s="28">
        <v>45088</v>
      </c>
      <c r="AB40" s="30" t="s">
        <v>844</v>
      </c>
      <c r="AC40" s="30" t="s">
        <v>845</v>
      </c>
    </row>
    <row r="41" spans="1:29" s="22" customFormat="1" ht="60" x14ac:dyDescent="0.15">
      <c r="A41" s="68">
        <v>4039</v>
      </c>
      <c r="B41" s="3" t="s">
        <v>113</v>
      </c>
      <c r="C41" s="3" t="s">
        <v>294</v>
      </c>
      <c r="D41" s="5" t="s">
        <v>5065</v>
      </c>
      <c r="E41" s="26" t="s">
        <v>61</v>
      </c>
      <c r="F41" s="5" t="s">
        <v>843</v>
      </c>
      <c r="G41" s="5" t="s">
        <v>680</v>
      </c>
      <c r="H41" s="3" t="s">
        <v>681</v>
      </c>
      <c r="I41" s="5" t="s">
        <v>835</v>
      </c>
      <c r="J41" s="5" t="s">
        <v>836</v>
      </c>
      <c r="K41" s="5" t="s">
        <v>837</v>
      </c>
      <c r="L41" s="3" t="s">
        <v>321</v>
      </c>
      <c r="M41" s="3" t="s">
        <v>42</v>
      </c>
      <c r="N41" s="3">
        <v>13760</v>
      </c>
      <c r="O41" s="3" t="s">
        <v>838</v>
      </c>
      <c r="P41" s="8">
        <v>42.104971638309401</v>
      </c>
      <c r="Q41" s="8">
        <v>-76.044493930507997</v>
      </c>
      <c r="R41" s="62">
        <v>800</v>
      </c>
      <c r="S41" s="421">
        <v>8</v>
      </c>
      <c r="T41" s="5" t="s">
        <v>658</v>
      </c>
      <c r="U41" s="5" t="s">
        <v>839</v>
      </c>
      <c r="V41" s="5" t="s">
        <v>840</v>
      </c>
      <c r="W41" s="5" t="s">
        <v>456</v>
      </c>
      <c r="X41" s="3" t="s">
        <v>215</v>
      </c>
      <c r="Y41" s="3" t="s">
        <v>121</v>
      </c>
      <c r="Z41" s="3" t="s">
        <v>49</v>
      </c>
      <c r="AA41" s="28">
        <v>45088</v>
      </c>
      <c r="AB41" s="30" t="s">
        <v>4584</v>
      </c>
      <c r="AC41" s="30" t="s">
        <v>845</v>
      </c>
    </row>
    <row r="42" spans="1:29" s="22" customFormat="1" ht="60" x14ac:dyDescent="0.15">
      <c r="A42" s="68">
        <v>4040</v>
      </c>
      <c r="B42" s="3" t="s">
        <v>59</v>
      </c>
      <c r="C42" s="3" t="s">
        <v>294</v>
      </c>
      <c r="D42" s="5" t="s">
        <v>2791</v>
      </c>
      <c r="E42" s="3" t="s">
        <v>61</v>
      </c>
      <c r="F42" s="5" t="s">
        <v>2791</v>
      </c>
      <c r="G42" s="5" t="s">
        <v>680</v>
      </c>
      <c r="H42" s="3" t="s">
        <v>4302</v>
      </c>
      <c r="I42" s="5" t="s">
        <v>2792</v>
      </c>
      <c r="J42" s="5" t="s">
        <v>2793</v>
      </c>
      <c r="K42" s="5" t="s">
        <v>2527</v>
      </c>
      <c r="L42" s="3" t="s">
        <v>1498</v>
      </c>
      <c r="M42" s="3" t="s">
        <v>42</v>
      </c>
      <c r="N42" s="3">
        <v>20740</v>
      </c>
      <c r="O42" s="3" t="s">
        <v>2794</v>
      </c>
      <c r="P42" s="8">
        <v>38.979861145704</v>
      </c>
      <c r="Q42" s="8">
        <v>-76.925657899884996</v>
      </c>
      <c r="R42" s="358">
        <v>43</v>
      </c>
      <c r="S42" s="299">
        <v>0.01</v>
      </c>
      <c r="T42" s="5" t="s">
        <v>658</v>
      </c>
      <c r="U42" s="359" t="s">
        <v>2791</v>
      </c>
      <c r="V42" s="5" t="s">
        <v>2792</v>
      </c>
      <c r="W42" s="5" t="s">
        <v>4303</v>
      </c>
      <c r="X42" s="3" t="s">
        <v>1498</v>
      </c>
      <c r="Y42" s="3" t="s">
        <v>42</v>
      </c>
      <c r="Z42" s="3" t="s">
        <v>49</v>
      </c>
      <c r="AA42" s="28">
        <v>45088</v>
      </c>
      <c r="AB42" s="3" t="s">
        <v>4585</v>
      </c>
      <c r="AC42" s="28" t="s">
        <v>4301</v>
      </c>
    </row>
    <row r="43" spans="1:29" s="22" customFormat="1" ht="24" x14ac:dyDescent="0.15">
      <c r="A43" s="68">
        <v>4041</v>
      </c>
      <c r="B43" s="3" t="s">
        <v>59</v>
      </c>
      <c r="C43" s="3" t="s">
        <v>294</v>
      </c>
      <c r="D43" s="5" t="s">
        <v>4318</v>
      </c>
      <c r="E43" s="3" t="s">
        <v>61</v>
      </c>
      <c r="F43" s="5" t="s">
        <v>4318</v>
      </c>
      <c r="G43" s="5" t="s">
        <v>660</v>
      </c>
      <c r="H43" s="3" t="s">
        <v>4319</v>
      </c>
      <c r="I43" s="5" t="s">
        <v>4320</v>
      </c>
      <c r="J43" s="5" t="s">
        <v>3112</v>
      </c>
      <c r="K43" s="5" t="s">
        <v>964</v>
      </c>
      <c r="L43" s="3" t="s">
        <v>394</v>
      </c>
      <c r="M43" s="3" t="s">
        <v>42</v>
      </c>
      <c r="N43" s="3">
        <v>94538</v>
      </c>
      <c r="O43" s="3" t="s">
        <v>3113</v>
      </c>
      <c r="P43" s="8">
        <v>37.473522257191703</v>
      </c>
      <c r="Q43" s="8">
        <v>-121.93735917195499</v>
      </c>
      <c r="R43" s="360">
        <v>18</v>
      </c>
      <c r="S43" s="60"/>
      <c r="T43" s="5"/>
      <c r="U43" s="359" t="s">
        <v>4318</v>
      </c>
      <c r="V43" s="5" t="s">
        <v>4320</v>
      </c>
      <c r="W43" s="5" t="s">
        <v>964</v>
      </c>
      <c r="X43" s="3" t="s">
        <v>394</v>
      </c>
      <c r="Y43" s="3" t="s">
        <v>42</v>
      </c>
      <c r="Z43" s="3" t="s">
        <v>49</v>
      </c>
      <c r="AA43" s="28">
        <v>44890</v>
      </c>
      <c r="AB43" s="3" t="s">
        <v>4321</v>
      </c>
      <c r="AC43" s="28" t="s">
        <v>4322</v>
      </c>
    </row>
    <row r="44" spans="1:29" s="22" customFormat="1" ht="168" x14ac:dyDescent="0.15">
      <c r="A44" s="68">
        <v>4042</v>
      </c>
      <c r="B44" s="3" t="s">
        <v>113</v>
      </c>
      <c r="C44" s="3" t="s">
        <v>294</v>
      </c>
      <c r="D44" s="5" t="s">
        <v>846</v>
      </c>
      <c r="E44" s="3" t="s">
        <v>61</v>
      </c>
      <c r="F44" s="5" t="s">
        <v>846</v>
      </c>
      <c r="G44" s="5" t="s">
        <v>680</v>
      </c>
      <c r="H44" s="3" t="s">
        <v>328</v>
      </c>
      <c r="I44" s="5" t="s">
        <v>847</v>
      </c>
      <c r="J44" s="5" t="s">
        <v>848</v>
      </c>
      <c r="K44" s="5" t="s">
        <v>849</v>
      </c>
      <c r="L44" s="3" t="s">
        <v>850</v>
      </c>
      <c r="M44" s="3" t="s">
        <v>42</v>
      </c>
      <c r="N44" s="3">
        <v>85326</v>
      </c>
      <c r="O44" s="3" t="s">
        <v>851</v>
      </c>
      <c r="P44" s="8">
        <v>33.375249605238899</v>
      </c>
      <c r="Q44" s="8">
        <v>-112.62219117672799</v>
      </c>
      <c r="R44" s="60">
        <v>3000</v>
      </c>
      <c r="S44" s="60">
        <v>12</v>
      </c>
      <c r="T44" s="5" t="s">
        <v>658</v>
      </c>
      <c r="U44" s="5" t="s">
        <v>846</v>
      </c>
      <c r="V44" s="5" t="s">
        <v>847</v>
      </c>
      <c r="W44" s="5" t="s">
        <v>852</v>
      </c>
      <c r="X44" s="3" t="s">
        <v>1</v>
      </c>
      <c r="Y44" s="3" t="s">
        <v>42</v>
      </c>
      <c r="Z44" s="3" t="s">
        <v>49</v>
      </c>
      <c r="AA44" s="28">
        <v>44780</v>
      </c>
      <c r="AB44" s="30" t="s">
        <v>853</v>
      </c>
      <c r="AC44" s="5" t="s">
        <v>854</v>
      </c>
    </row>
    <row r="45" spans="1:29" s="22" customFormat="1" ht="72" x14ac:dyDescent="0.15">
      <c r="A45" s="68">
        <v>4043</v>
      </c>
      <c r="B45" s="3" t="s">
        <v>113</v>
      </c>
      <c r="C45" s="3" t="s">
        <v>294</v>
      </c>
      <c r="D45" s="5" t="s">
        <v>4591</v>
      </c>
      <c r="E45" s="3" t="s">
        <v>34</v>
      </c>
      <c r="F45" s="5" t="s">
        <v>4589</v>
      </c>
      <c r="G45" s="5" t="s">
        <v>857</v>
      </c>
      <c r="H45" s="3" t="s">
        <v>328</v>
      </c>
      <c r="I45" s="5" t="s">
        <v>858</v>
      </c>
      <c r="J45" s="5" t="s">
        <v>859</v>
      </c>
      <c r="K45" s="5" t="s">
        <v>860</v>
      </c>
      <c r="L45" s="3" t="s">
        <v>850</v>
      </c>
      <c r="M45" s="3" t="s">
        <v>42</v>
      </c>
      <c r="N45" s="3">
        <v>85142</v>
      </c>
      <c r="O45" s="3" t="s">
        <v>861</v>
      </c>
      <c r="P45" s="8">
        <v>33.25</v>
      </c>
      <c r="Q45" s="25">
        <v>-111.63</v>
      </c>
      <c r="R45" s="60">
        <v>2000</v>
      </c>
      <c r="S45" s="60">
        <v>27</v>
      </c>
      <c r="T45" s="60" t="s">
        <v>658</v>
      </c>
      <c r="U45" s="5" t="s">
        <v>862</v>
      </c>
      <c r="V45" s="5" t="s">
        <v>863</v>
      </c>
      <c r="W45" s="5" t="s">
        <v>706</v>
      </c>
      <c r="X45" s="3" t="s">
        <v>831</v>
      </c>
      <c r="Y45" s="3" t="s">
        <v>377</v>
      </c>
      <c r="Z45" s="3" t="s">
        <v>49</v>
      </c>
      <c r="AA45" s="28">
        <v>45088</v>
      </c>
      <c r="AB45" s="165" t="s">
        <v>4588</v>
      </c>
      <c r="AC45" s="5" t="s">
        <v>4999</v>
      </c>
    </row>
    <row r="46" spans="1:29" s="22" customFormat="1" ht="72" x14ac:dyDescent="0.15">
      <c r="A46" s="68">
        <v>4044</v>
      </c>
      <c r="B46" s="3" t="s">
        <v>113</v>
      </c>
      <c r="C46" s="3" t="s">
        <v>294</v>
      </c>
      <c r="D46" s="5" t="s">
        <v>4591</v>
      </c>
      <c r="E46" s="3" t="s">
        <v>34</v>
      </c>
      <c r="F46" s="5" t="s">
        <v>4590</v>
      </c>
      <c r="G46" s="5" t="s">
        <v>660</v>
      </c>
      <c r="H46" s="3" t="s">
        <v>650</v>
      </c>
      <c r="I46" s="5" t="s">
        <v>858</v>
      </c>
      <c r="J46" s="5" t="s">
        <v>859</v>
      </c>
      <c r="K46" s="5" t="s">
        <v>860</v>
      </c>
      <c r="L46" s="3" t="s">
        <v>850</v>
      </c>
      <c r="M46" s="3" t="s">
        <v>42</v>
      </c>
      <c r="N46" s="3">
        <v>85142</v>
      </c>
      <c r="O46" s="3" t="s">
        <v>861</v>
      </c>
      <c r="P46" s="8">
        <v>33.25</v>
      </c>
      <c r="Q46" s="25">
        <v>-111.63</v>
      </c>
      <c r="R46" s="60">
        <v>2000</v>
      </c>
      <c r="S46" s="60">
        <v>16</v>
      </c>
      <c r="T46" s="60" t="s">
        <v>658</v>
      </c>
      <c r="U46" s="5" t="s">
        <v>862</v>
      </c>
      <c r="V46" s="5" t="s">
        <v>863</v>
      </c>
      <c r="W46" s="5" t="s">
        <v>706</v>
      </c>
      <c r="X46" s="3" t="s">
        <v>831</v>
      </c>
      <c r="Y46" s="3" t="s">
        <v>377</v>
      </c>
      <c r="Z46" s="3" t="s">
        <v>49</v>
      </c>
      <c r="AA46" s="28">
        <v>45088</v>
      </c>
      <c r="AB46" s="165" t="s">
        <v>4588</v>
      </c>
      <c r="AC46" s="5" t="s">
        <v>5000</v>
      </c>
    </row>
    <row r="47" spans="1:29" s="22" customFormat="1" ht="228" x14ac:dyDescent="0.15">
      <c r="A47" s="68">
        <v>4045</v>
      </c>
      <c r="B47" s="3" t="s">
        <v>31</v>
      </c>
      <c r="C47" s="3" t="s">
        <v>294</v>
      </c>
      <c r="D47" s="25" t="s">
        <v>864</v>
      </c>
      <c r="E47" s="26" t="s">
        <v>34</v>
      </c>
      <c r="F47" s="5" t="s">
        <v>4587</v>
      </c>
      <c r="G47" s="5" t="s">
        <v>660</v>
      </c>
      <c r="H47" s="3" t="s">
        <v>328</v>
      </c>
      <c r="I47" s="25" t="s">
        <v>866</v>
      </c>
      <c r="J47" s="5" t="s">
        <v>867</v>
      </c>
      <c r="K47" s="5" t="s">
        <v>727</v>
      </c>
      <c r="L47" s="3" t="s">
        <v>127</v>
      </c>
      <c r="M47" s="3" t="s">
        <v>42</v>
      </c>
      <c r="N47" s="3">
        <v>49423</v>
      </c>
      <c r="O47" s="3" t="s">
        <v>868</v>
      </c>
      <c r="P47" s="8">
        <v>42.755714621959697</v>
      </c>
      <c r="Q47" s="8">
        <v>-86.069521803511506</v>
      </c>
      <c r="R47" s="60">
        <v>1495</v>
      </c>
      <c r="S47" s="60">
        <v>5</v>
      </c>
      <c r="T47" s="5" t="s">
        <v>658</v>
      </c>
      <c r="U47" s="5" t="s">
        <v>855</v>
      </c>
      <c r="V47" s="5" t="s">
        <v>869</v>
      </c>
      <c r="W47" s="5" t="s">
        <v>706</v>
      </c>
      <c r="X47" s="3" t="s">
        <v>831</v>
      </c>
      <c r="Y47" s="3" t="s">
        <v>377</v>
      </c>
      <c r="Z47" s="3" t="s">
        <v>49</v>
      </c>
      <c r="AA47" s="28">
        <v>45088</v>
      </c>
      <c r="AB47" s="56" t="s">
        <v>5054</v>
      </c>
      <c r="AC47" s="5"/>
    </row>
    <row r="48" spans="1:29" s="22" customFormat="1" ht="204" x14ac:dyDescent="0.15">
      <c r="A48" s="68">
        <v>4046</v>
      </c>
      <c r="B48" s="3" t="s">
        <v>192</v>
      </c>
      <c r="C48" s="3" t="s">
        <v>294</v>
      </c>
      <c r="D48" s="25" t="s">
        <v>864</v>
      </c>
      <c r="E48" s="26" t="s">
        <v>34</v>
      </c>
      <c r="F48" s="5" t="s">
        <v>4587</v>
      </c>
      <c r="G48" s="5" t="s">
        <v>660</v>
      </c>
      <c r="H48" s="3" t="s">
        <v>328</v>
      </c>
      <c r="I48" s="25" t="s">
        <v>866</v>
      </c>
      <c r="J48" s="5" t="s">
        <v>867</v>
      </c>
      <c r="K48" s="5" t="s">
        <v>727</v>
      </c>
      <c r="L48" s="3" t="s">
        <v>127</v>
      </c>
      <c r="M48" s="3" t="s">
        <v>42</v>
      </c>
      <c r="N48" s="3">
        <v>49423</v>
      </c>
      <c r="O48" s="3" t="s">
        <v>868</v>
      </c>
      <c r="P48" s="8">
        <v>42.755714621959697</v>
      </c>
      <c r="Q48" s="8">
        <v>-86.069521803511506</v>
      </c>
      <c r="R48" s="60">
        <v>1200</v>
      </c>
      <c r="S48" s="60">
        <v>20</v>
      </c>
      <c r="T48" s="5" t="s">
        <v>658</v>
      </c>
      <c r="U48" s="5" t="s">
        <v>855</v>
      </c>
      <c r="V48" s="5" t="s">
        <v>869</v>
      </c>
      <c r="W48" s="5" t="s">
        <v>706</v>
      </c>
      <c r="X48" s="3" t="s">
        <v>831</v>
      </c>
      <c r="Y48" s="3" t="s">
        <v>377</v>
      </c>
      <c r="Z48" s="3" t="s">
        <v>49</v>
      </c>
      <c r="AA48" s="28">
        <v>45088</v>
      </c>
      <c r="AB48" s="56" t="s">
        <v>4227</v>
      </c>
      <c r="AC48" s="5" t="s">
        <v>871</v>
      </c>
    </row>
    <row r="49" spans="1:29" s="22" customFormat="1" ht="36" x14ac:dyDescent="0.15">
      <c r="A49" s="68">
        <v>4047</v>
      </c>
      <c r="B49" s="3" t="s">
        <v>59</v>
      </c>
      <c r="C49" s="3" t="s">
        <v>294</v>
      </c>
      <c r="D49" s="5" t="s">
        <v>4130</v>
      </c>
      <c r="E49" s="3" t="s">
        <v>34</v>
      </c>
      <c r="F49" s="5" t="s">
        <v>4130</v>
      </c>
      <c r="G49" s="5" t="s">
        <v>4131</v>
      </c>
      <c r="H49" s="3" t="s">
        <v>681</v>
      </c>
      <c r="I49" s="5" t="s">
        <v>4132</v>
      </c>
      <c r="J49" s="5" t="s">
        <v>4133</v>
      </c>
      <c r="K49" s="5" t="s">
        <v>4134</v>
      </c>
      <c r="L49" s="3" t="s">
        <v>394</v>
      </c>
      <c r="M49" s="3" t="s">
        <v>42</v>
      </c>
      <c r="N49" s="3">
        <v>95827</v>
      </c>
      <c r="O49" s="3" t="s">
        <v>4135</v>
      </c>
      <c r="P49" s="8">
        <v>38.571685427540302</v>
      </c>
      <c r="Q49" s="8">
        <v>-121.330717907926</v>
      </c>
      <c r="R49" s="60">
        <v>26</v>
      </c>
      <c r="S49" s="60"/>
      <c r="T49" s="5"/>
      <c r="U49" s="5" t="s">
        <v>4137</v>
      </c>
      <c r="V49" s="5" t="s">
        <v>4132</v>
      </c>
      <c r="W49" s="5" t="s">
        <v>4134</v>
      </c>
      <c r="X49" s="3" t="s">
        <v>394</v>
      </c>
      <c r="Y49" s="3" t="s">
        <v>42</v>
      </c>
      <c r="Z49" s="3" t="s">
        <v>49</v>
      </c>
      <c r="AA49" s="28">
        <v>44801</v>
      </c>
      <c r="AB49" s="30" t="s">
        <v>4138</v>
      </c>
      <c r="AC49" s="5" t="s">
        <v>4136</v>
      </c>
    </row>
    <row r="50" spans="1:29" s="22" customFormat="1" ht="48" x14ac:dyDescent="0.15">
      <c r="A50" s="68">
        <v>4048</v>
      </c>
      <c r="B50" s="3" t="s">
        <v>192</v>
      </c>
      <c r="C50" s="5" t="s">
        <v>696</v>
      </c>
      <c r="D50" s="5" t="s">
        <v>1474</v>
      </c>
      <c r="E50" s="3" t="s">
        <v>61</v>
      </c>
      <c r="F50" s="5" t="s">
        <v>4989</v>
      </c>
      <c r="G50" s="5" t="s">
        <v>680</v>
      </c>
      <c r="H50" s="5" t="s">
        <v>650</v>
      </c>
      <c r="I50" s="25" t="s">
        <v>1475</v>
      </c>
      <c r="J50" s="5" t="s">
        <v>4990</v>
      </c>
      <c r="K50" s="3" t="s">
        <v>4986</v>
      </c>
      <c r="L50" s="5" t="s">
        <v>25</v>
      </c>
      <c r="M50" s="5" t="s">
        <v>66</v>
      </c>
      <c r="N50" s="5" t="s">
        <v>4991</v>
      </c>
      <c r="O50" s="5" t="s">
        <v>1476</v>
      </c>
      <c r="P50" s="185">
        <v>45.681473588788101</v>
      </c>
      <c r="Q50" s="183">
        <v>-74.081395718152905</v>
      </c>
      <c r="R50" s="76">
        <v>135</v>
      </c>
      <c r="S50" s="310">
        <v>5</v>
      </c>
      <c r="T50" s="5" t="s">
        <v>714</v>
      </c>
      <c r="U50" s="5" t="s">
        <v>1474</v>
      </c>
      <c r="V50" s="25" t="s">
        <v>1477</v>
      </c>
      <c r="W50" s="5" t="s">
        <v>91</v>
      </c>
      <c r="X50" s="5" t="s">
        <v>25</v>
      </c>
      <c r="Y50" s="5" t="s">
        <v>66</v>
      </c>
      <c r="Z50" s="5" t="s">
        <v>49</v>
      </c>
      <c r="AA50" s="12">
        <v>45096</v>
      </c>
      <c r="AB50" s="5" t="s">
        <v>4988</v>
      </c>
      <c r="AC50" s="5" t="s">
        <v>4987</v>
      </c>
    </row>
    <row r="51" spans="1:29" s="22" customFormat="1" ht="24" x14ac:dyDescent="0.15">
      <c r="A51" s="68">
        <v>4049</v>
      </c>
      <c r="B51" s="3" t="s">
        <v>31</v>
      </c>
      <c r="C51" s="3" t="s">
        <v>294</v>
      </c>
      <c r="D51" s="5" t="s">
        <v>872</v>
      </c>
      <c r="E51" s="3" t="s">
        <v>61</v>
      </c>
      <c r="F51" s="5" t="s">
        <v>873</v>
      </c>
      <c r="G51" s="5" t="s">
        <v>857</v>
      </c>
      <c r="H51" s="3" t="s">
        <v>650</v>
      </c>
      <c r="I51" s="5" t="s">
        <v>874</v>
      </c>
      <c r="J51" s="5" t="s">
        <v>875</v>
      </c>
      <c r="K51" s="5" t="s">
        <v>404</v>
      </c>
      <c r="L51" s="3" t="s">
        <v>405</v>
      </c>
      <c r="M51" s="3" t="s">
        <v>66</v>
      </c>
      <c r="N51" s="3" t="s">
        <v>876</v>
      </c>
      <c r="O51" s="3" t="s">
        <v>877</v>
      </c>
      <c r="P51" s="8">
        <v>51.0648140682421</v>
      </c>
      <c r="Q51" s="8">
        <v>-113.98953545798101</v>
      </c>
      <c r="R51" s="60">
        <v>70</v>
      </c>
      <c r="S51" s="60"/>
      <c r="T51" s="5"/>
      <c r="U51" s="5" t="s">
        <v>878</v>
      </c>
      <c r="V51" s="5" t="s">
        <v>874</v>
      </c>
      <c r="W51" s="5" t="s">
        <v>385</v>
      </c>
      <c r="X51" s="3" t="s">
        <v>41</v>
      </c>
      <c r="Y51" s="3" t="s">
        <v>42</v>
      </c>
      <c r="Z51" s="3" t="s">
        <v>49</v>
      </c>
      <c r="AA51" s="28">
        <v>44801</v>
      </c>
      <c r="AB51" s="30" t="s">
        <v>874</v>
      </c>
      <c r="AC51" s="5"/>
    </row>
    <row r="52" spans="1:29" s="22" customFormat="1" ht="25.5" customHeight="1" x14ac:dyDescent="0.15">
      <c r="A52" s="68">
        <v>4050</v>
      </c>
      <c r="B52" s="3" t="s">
        <v>31</v>
      </c>
      <c r="C52" s="3" t="s">
        <v>294</v>
      </c>
      <c r="D52" s="5" t="s">
        <v>872</v>
      </c>
      <c r="E52" s="3" t="s">
        <v>61</v>
      </c>
      <c r="F52" s="5" t="s">
        <v>872</v>
      </c>
      <c r="G52" s="5" t="s">
        <v>857</v>
      </c>
      <c r="H52" s="3" t="s">
        <v>650</v>
      </c>
      <c r="I52" s="5" t="s">
        <v>874</v>
      </c>
      <c r="J52" s="5" t="s">
        <v>879</v>
      </c>
      <c r="K52" s="5" t="s">
        <v>385</v>
      </c>
      <c r="L52" s="3" t="s">
        <v>41</v>
      </c>
      <c r="M52" s="3" t="s">
        <v>42</v>
      </c>
      <c r="N52" s="3">
        <v>89074</v>
      </c>
      <c r="O52" s="3" t="s">
        <v>880</v>
      </c>
      <c r="P52" s="8">
        <v>36.034691600122102</v>
      </c>
      <c r="Q52" s="8">
        <v>-115.043187889192</v>
      </c>
      <c r="R52" s="60">
        <v>31</v>
      </c>
      <c r="S52" s="60"/>
      <c r="T52" s="5"/>
      <c r="U52" s="5" t="s">
        <v>878</v>
      </c>
      <c r="V52" s="5" t="s">
        <v>874</v>
      </c>
      <c r="W52" s="5" t="s">
        <v>385</v>
      </c>
      <c r="X52" s="3" t="s">
        <v>41</v>
      </c>
      <c r="Y52" s="3" t="s">
        <v>42</v>
      </c>
      <c r="Z52" s="3" t="s">
        <v>49</v>
      </c>
      <c r="AA52" s="28">
        <v>44801</v>
      </c>
      <c r="AB52" s="30" t="s">
        <v>874</v>
      </c>
      <c r="AC52" s="5"/>
    </row>
    <row r="53" spans="1:29" s="22" customFormat="1" ht="58.5" customHeight="1" x14ac:dyDescent="0.15">
      <c r="A53" s="68">
        <v>4051</v>
      </c>
      <c r="B53" s="22" t="s">
        <v>113</v>
      </c>
      <c r="C53" s="22" t="s">
        <v>294</v>
      </c>
      <c r="D53" s="5" t="s">
        <v>4498</v>
      </c>
      <c r="E53" s="3"/>
      <c r="F53" s="5" t="s">
        <v>4500</v>
      </c>
      <c r="G53" s="5" t="s">
        <v>4478</v>
      </c>
      <c r="H53" s="5" t="s">
        <v>4479</v>
      </c>
      <c r="I53" s="416" t="s">
        <v>4499</v>
      </c>
      <c r="J53" s="5" t="s">
        <v>117</v>
      </c>
      <c r="K53" s="5" t="s">
        <v>4505</v>
      </c>
      <c r="L53" s="5" t="s">
        <v>4501</v>
      </c>
      <c r="M53" s="5" t="s">
        <v>371</v>
      </c>
      <c r="N53" s="410"/>
      <c r="O53" s="191" t="s">
        <v>4502</v>
      </c>
      <c r="P53" s="8">
        <v>19.764892594452199</v>
      </c>
      <c r="Q53" s="8">
        <v>-98.580269430550899</v>
      </c>
      <c r="R53" s="304"/>
      <c r="S53" s="60">
        <v>1</v>
      </c>
      <c r="T53" s="5" t="s">
        <v>658</v>
      </c>
      <c r="U53" s="5" t="s">
        <v>4498</v>
      </c>
      <c r="V53" s="165" t="s">
        <v>4600</v>
      </c>
      <c r="W53" s="5" t="s">
        <v>4503</v>
      </c>
      <c r="X53" s="5"/>
      <c r="Y53" s="5" t="s">
        <v>371</v>
      </c>
      <c r="Z53" s="3" t="s">
        <v>49</v>
      </c>
      <c r="AA53" s="28">
        <v>45087</v>
      </c>
      <c r="AB53" s="191" t="s">
        <v>4504</v>
      </c>
      <c r="AC53" s="5"/>
    </row>
    <row r="54" spans="1:29" s="22" customFormat="1" ht="130.5" customHeight="1" x14ac:dyDescent="0.15">
      <c r="A54" s="68">
        <v>4052</v>
      </c>
      <c r="B54" s="169" t="s">
        <v>192</v>
      </c>
      <c r="C54" s="169" t="s">
        <v>294</v>
      </c>
      <c r="D54" s="170" t="s">
        <v>881</v>
      </c>
      <c r="E54" s="169" t="s">
        <v>61</v>
      </c>
      <c r="F54" s="170" t="s">
        <v>882</v>
      </c>
      <c r="G54" s="170" t="s">
        <v>660</v>
      </c>
      <c r="H54" s="169" t="s">
        <v>4598</v>
      </c>
      <c r="I54" s="170" t="s">
        <v>883</v>
      </c>
      <c r="J54" s="170" t="s">
        <v>884</v>
      </c>
      <c r="K54" s="170" t="s">
        <v>885</v>
      </c>
      <c r="L54" s="169" t="s">
        <v>712</v>
      </c>
      <c r="M54" s="169" t="s">
        <v>42</v>
      </c>
      <c r="N54" s="3">
        <v>37040</v>
      </c>
      <c r="O54" s="3"/>
      <c r="P54" s="417">
        <v>36.587270686140997</v>
      </c>
      <c r="Q54" s="8">
        <v>-87.260910730624602</v>
      </c>
      <c r="R54" s="375">
        <v>287</v>
      </c>
      <c r="S54" s="375">
        <v>2</v>
      </c>
      <c r="T54" s="170" t="s">
        <v>658</v>
      </c>
      <c r="U54" s="170" t="s">
        <v>881</v>
      </c>
      <c r="V54" s="170" t="s">
        <v>883</v>
      </c>
      <c r="W54" s="170" t="s">
        <v>5057</v>
      </c>
      <c r="X54" s="169" t="s">
        <v>741</v>
      </c>
      <c r="Y54" s="169" t="s">
        <v>42</v>
      </c>
      <c r="Z54" s="169" t="s">
        <v>49</v>
      </c>
      <c r="AA54" s="274">
        <v>45096</v>
      </c>
      <c r="AB54" s="30" t="s">
        <v>5064</v>
      </c>
      <c r="AC54" s="171" t="s">
        <v>4601</v>
      </c>
    </row>
    <row r="55" spans="1:29" s="22" customFormat="1" ht="37.5" customHeight="1" x14ac:dyDescent="0.15">
      <c r="A55" s="68">
        <v>4053</v>
      </c>
      <c r="B55" s="3" t="s">
        <v>59</v>
      </c>
      <c r="C55" s="3" t="s">
        <v>294</v>
      </c>
      <c r="D55" s="5" t="s">
        <v>501</v>
      </c>
      <c r="E55" s="3" t="s">
        <v>61</v>
      </c>
      <c r="F55" s="5" t="s">
        <v>501</v>
      </c>
      <c r="G55" s="5" t="s">
        <v>680</v>
      </c>
      <c r="H55" s="3" t="s">
        <v>4334</v>
      </c>
      <c r="I55" s="5" t="s">
        <v>502</v>
      </c>
      <c r="J55" s="5" t="s">
        <v>503</v>
      </c>
      <c r="K55" s="5" t="s">
        <v>504</v>
      </c>
      <c r="L55" s="3" t="s">
        <v>394</v>
      </c>
      <c r="M55" s="3" t="s">
        <v>42</v>
      </c>
      <c r="N55" s="3">
        <v>90025</v>
      </c>
      <c r="O55" s="3" t="s">
        <v>505</v>
      </c>
      <c r="P55" s="8">
        <v>34.043757131072297</v>
      </c>
      <c r="Q55" s="8">
        <v>-118.46755600274101</v>
      </c>
      <c r="R55" s="60">
        <v>23</v>
      </c>
      <c r="S55" s="60"/>
      <c r="T55" s="5"/>
      <c r="U55" s="318" t="s">
        <v>501</v>
      </c>
      <c r="V55" s="5" t="s">
        <v>502</v>
      </c>
      <c r="W55" s="5" t="s">
        <v>504</v>
      </c>
      <c r="X55" s="3" t="s">
        <v>394</v>
      </c>
      <c r="Y55" s="3" t="s">
        <v>42</v>
      </c>
      <c r="Z55" s="3" t="s">
        <v>49</v>
      </c>
      <c r="AA55" s="28">
        <v>44779</v>
      </c>
      <c r="AB55" s="3" t="s">
        <v>2900</v>
      </c>
      <c r="AC55" s="5" t="s">
        <v>4335</v>
      </c>
    </row>
    <row r="56" spans="1:29" s="22" customFormat="1" ht="24" x14ac:dyDescent="0.15">
      <c r="A56" s="68">
        <v>4054</v>
      </c>
      <c r="B56" s="3" t="s">
        <v>59</v>
      </c>
      <c r="C56" s="3" t="s">
        <v>294</v>
      </c>
      <c r="D56" s="5" t="s">
        <v>887</v>
      </c>
      <c r="E56" s="26" t="s">
        <v>34</v>
      </c>
      <c r="F56" s="5" t="s">
        <v>888</v>
      </c>
      <c r="G56" s="5" t="s">
        <v>680</v>
      </c>
      <c r="H56" s="3" t="s">
        <v>328</v>
      </c>
      <c r="I56" s="5" t="s">
        <v>889</v>
      </c>
      <c r="J56" s="5" t="s">
        <v>890</v>
      </c>
      <c r="K56" s="5" t="s">
        <v>891</v>
      </c>
      <c r="L56" s="3" t="s">
        <v>127</v>
      </c>
      <c r="M56" s="3" t="s">
        <v>42</v>
      </c>
      <c r="N56" s="3">
        <v>48108</v>
      </c>
      <c r="O56" s="3" t="s">
        <v>892</v>
      </c>
      <c r="P56" s="8">
        <v>42.288839199934699</v>
      </c>
      <c r="Q56" s="8">
        <v>-83.847445743994598</v>
      </c>
      <c r="R56" s="60">
        <v>118</v>
      </c>
      <c r="S56" s="60"/>
      <c r="T56" s="5"/>
      <c r="U56" s="5" t="s">
        <v>893</v>
      </c>
      <c r="V56" s="5" t="s">
        <v>889</v>
      </c>
      <c r="W56" s="5" t="s">
        <v>894</v>
      </c>
      <c r="X56" s="3" t="s">
        <v>315</v>
      </c>
      <c r="Y56" s="3" t="s">
        <v>42</v>
      </c>
      <c r="Z56" s="3" t="s">
        <v>49</v>
      </c>
      <c r="AA56" s="28">
        <v>44780</v>
      </c>
      <c r="AB56" s="30" t="s">
        <v>895</v>
      </c>
    </row>
    <row r="57" spans="1:29" s="22" customFormat="1" ht="60" x14ac:dyDescent="0.15">
      <c r="A57" s="68">
        <v>4055</v>
      </c>
      <c r="B57" s="25" t="s">
        <v>192</v>
      </c>
      <c r="C57" s="25" t="s">
        <v>294</v>
      </c>
      <c r="D57" s="25" t="s">
        <v>1558</v>
      </c>
      <c r="E57" s="25" t="s">
        <v>61</v>
      </c>
      <c r="F57" s="25" t="s">
        <v>4603</v>
      </c>
      <c r="G57" s="25" t="s">
        <v>680</v>
      </c>
      <c r="H57" s="25" t="s">
        <v>650</v>
      </c>
      <c r="I57" s="25" t="s">
        <v>4602</v>
      </c>
      <c r="J57" s="25" t="s">
        <v>4604</v>
      </c>
      <c r="K57" s="26" t="s">
        <v>4605</v>
      </c>
      <c r="L57" s="25" t="s">
        <v>127</v>
      </c>
      <c r="M57" s="25" t="s">
        <v>42</v>
      </c>
      <c r="N57" s="25">
        <v>48111</v>
      </c>
      <c r="O57" s="25" t="s">
        <v>3961</v>
      </c>
      <c r="P57" s="25">
        <v>42.245867446516797</v>
      </c>
      <c r="Q57" s="25">
        <v>-83.546254357343301</v>
      </c>
      <c r="R57" s="199">
        <v>2100</v>
      </c>
      <c r="S57" s="199">
        <v>20</v>
      </c>
      <c r="T57" s="25" t="s">
        <v>658</v>
      </c>
      <c r="U57" s="25" t="s">
        <v>1558</v>
      </c>
      <c r="V57" s="25" t="s">
        <v>1559</v>
      </c>
      <c r="W57" s="25" t="s">
        <v>331</v>
      </c>
      <c r="X57" s="25" t="s">
        <v>127</v>
      </c>
      <c r="Y57" s="25" t="s">
        <v>42</v>
      </c>
      <c r="Z57" s="25" t="s">
        <v>49</v>
      </c>
      <c r="AA57" s="190">
        <v>45088</v>
      </c>
      <c r="AB57" s="25" t="s">
        <v>4983</v>
      </c>
      <c r="AC57" s="25" t="s">
        <v>1561</v>
      </c>
    </row>
    <row r="58" spans="1:29" s="22" customFormat="1" ht="48" x14ac:dyDescent="0.15">
      <c r="A58" s="68">
        <v>4056</v>
      </c>
      <c r="B58" s="3" t="s">
        <v>192</v>
      </c>
      <c r="C58" s="3" t="s">
        <v>294</v>
      </c>
      <c r="D58" s="5" t="s">
        <v>4226</v>
      </c>
      <c r="E58" s="3" t="s">
        <v>61</v>
      </c>
      <c r="F58" s="5" t="s">
        <v>4228</v>
      </c>
      <c r="G58" s="5" t="s">
        <v>680</v>
      </c>
      <c r="H58" s="3" t="s">
        <v>650</v>
      </c>
      <c r="I58" s="5" t="s">
        <v>4610</v>
      </c>
      <c r="J58" s="5"/>
      <c r="K58" s="5" t="s">
        <v>4229</v>
      </c>
      <c r="L58" s="3" t="s">
        <v>1524</v>
      </c>
      <c r="M58" s="3" t="s">
        <v>42</v>
      </c>
      <c r="N58" s="3"/>
      <c r="O58" s="3"/>
      <c r="P58" s="8">
        <v>38.983941214400097</v>
      </c>
      <c r="Q58" s="8">
        <v>-94.968957211991693</v>
      </c>
      <c r="R58" s="60">
        <v>4000</v>
      </c>
      <c r="S58" s="60">
        <v>30</v>
      </c>
      <c r="T58" s="5" t="s">
        <v>658</v>
      </c>
      <c r="U58" s="5" t="s">
        <v>4226</v>
      </c>
      <c r="V58" s="5" t="s">
        <v>4609</v>
      </c>
      <c r="W58" s="5" t="s">
        <v>4607</v>
      </c>
      <c r="X58" s="3" t="s">
        <v>4608</v>
      </c>
      <c r="Y58" s="3" t="s">
        <v>356</v>
      </c>
      <c r="Z58" s="3" t="s">
        <v>49</v>
      </c>
      <c r="AA58" s="28">
        <v>45088</v>
      </c>
      <c r="AB58" s="30" t="s">
        <v>4606</v>
      </c>
      <c r="AC58" s="5"/>
    </row>
    <row r="59" spans="1:29" ht="24" x14ac:dyDescent="0.15">
      <c r="A59" s="68">
        <v>4057</v>
      </c>
      <c r="B59" s="3" t="s">
        <v>59</v>
      </c>
      <c r="C59" s="3" t="s">
        <v>294</v>
      </c>
      <c r="D59" s="5" t="s">
        <v>4154</v>
      </c>
      <c r="E59" s="3" t="s">
        <v>34</v>
      </c>
      <c r="F59" s="5" t="s">
        <v>4154</v>
      </c>
      <c r="G59" s="5" t="s">
        <v>680</v>
      </c>
      <c r="H59" s="3" t="s">
        <v>4155</v>
      </c>
      <c r="I59" s="5" t="s">
        <v>4156</v>
      </c>
      <c r="J59" s="5" t="s">
        <v>4157</v>
      </c>
      <c r="K59" s="5" t="s">
        <v>4158</v>
      </c>
      <c r="L59" s="3" t="s">
        <v>900</v>
      </c>
      <c r="M59" s="3" t="s">
        <v>42</v>
      </c>
      <c r="N59" s="58">
        <v>33351</v>
      </c>
      <c r="O59" s="3"/>
      <c r="P59" s="8">
        <v>26.178380010077301</v>
      </c>
      <c r="Q59" s="8">
        <v>-80.2923737741351</v>
      </c>
      <c r="R59" s="60">
        <v>9</v>
      </c>
      <c r="S59" s="60"/>
      <c r="T59" s="5"/>
      <c r="U59" s="116" t="s">
        <v>4154</v>
      </c>
      <c r="V59" s="5" t="s">
        <v>4156</v>
      </c>
      <c r="W59" s="5" t="s">
        <v>4158</v>
      </c>
      <c r="X59" s="3" t="s">
        <v>900</v>
      </c>
      <c r="Y59" s="3" t="s">
        <v>42</v>
      </c>
      <c r="Z59" s="3" t="s">
        <v>49</v>
      </c>
      <c r="AA59" s="28">
        <v>44891</v>
      </c>
      <c r="AB59" s="3" t="s">
        <v>4156</v>
      </c>
      <c r="AC59" s="5"/>
    </row>
    <row r="60" spans="1:29" ht="60" x14ac:dyDescent="0.15">
      <c r="A60" s="68">
        <v>4058</v>
      </c>
      <c r="B60" s="3" t="s">
        <v>192</v>
      </c>
      <c r="C60" s="3" t="s">
        <v>294</v>
      </c>
      <c r="D60" s="5" t="s">
        <v>5066</v>
      </c>
      <c r="E60" s="3" t="s">
        <v>61</v>
      </c>
      <c r="F60" s="5" t="s">
        <v>5067</v>
      </c>
      <c r="G60" s="5" t="s">
        <v>680</v>
      </c>
      <c r="H60" s="3" t="s">
        <v>681</v>
      </c>
      <c r="I60" s="5" t="s">
        <v>5075</v>
      </c>
      <c r="J60" s="5"/>
      <c r="K60" s="5" t="s">
        <v>5068</v>
      </c>
      <c r="L60" s="3" t="s">
        <v>1162</v>
      </c>
      <c r="M60" s="3" t="s">
        <v>42</v>
      </c>
      <c r="N60" s="58">
        <v>29488</v>
      </c>
      <c r="O60" s="3"/>
      <c r="P60" s="8">
        <v>32.905006720180602</v>
      </c>
      <c r="Q60" s="8">
        <v>-80.668964685056295</v>
      </c>
      <c r="R60" s="60">
        <v>575</v>
      </c>
      <c r="S60" s="60">
        <v>3</v>
      </c>
      <c r="T60" s="5" t="s">
        <v>658</v>
      </c>
      <c r="U60" s="116" t="s">
        <v>5069</v>
      </c>
      <c r="V60" s="5" t="s">
        <v>5070</v>
      </c>
      <c r="W60" s="5" t="s">
        <v>5072</v>
      </c>
      <c r="X60" s="3"/>
      <c r="Y60" s="3" t="s">
        <v>5073</v>
      </c>
      <c r="Z60" s="3" t="s">
        <v>49</v>
      </c>
      <c r="AA60" s="28">
        <v>45096</v>
      </c>
      <c r="AB60" s="30" t="s">
        <v>5074</v>
      </c>
      <c r="AC60" s="5" t="s">
        <v>5071</v>
      </c>
    </row>
    <row r="61" spans="1:29" ht="24" x14ac:dyDescent="0.15">
      <c r="A61" s="68">
        <v>4059</v>
      </c>
      <c r="B61" s="3" t="s">
        <v>31</v>
      </c>
      <c r="C61" s="3" t="s">
        <v>294</v>
      </c>
      <c r="D61" s="5" t="s">
        <v>1592</v>
      </c>
      <c r="E61" s="3" t="s">
        <v>61</v>
      </c>
      <c r="F61" s="5" t="s">
        <v>5044</v>
      </c>
      <c r="G61" s="5" t="s">
        <v>680</v>
      </c>
      <c r="H61" s="3" t="s">
        <v>681</v>
      </c>
      <c r="I61" s="5" t="s">
        <v>1594</v>
      </c>
      <c r="J61" s="5" t="s">
        <v>5045</v>
      </c>
      <c r="K61" s="5" t="s">
        <v>1161</v>
      </c>
      <c r="L61" s="3" t="s">
        <v>1162</v>
      </c>
      <c r="M61" s="3" t="s">
        <v>42</v>
      </c>
      <c r="N61" s="58">
        <v>29651</v>
      </c>
      <c r="O61" s="3"/>
      <c r="P61" s="8">
        <v>34.903791455879599</v>
      </c>
      <c r="Q61" s="8">
        <v>-82.223654234240797</v>
      </c>
      <c r="R61" s="60">
        <v>100</v>
      </c>
      <c r="S61" s="60"/>
      <c r="T61" s="5"/>
      <c r="U61" s="5" t="s">
        <v>1592</v>
      </c>
      <c r="V61" s="5" t="s">
        <v>1594</v>
      </c>
      <c r="W61" s="5" t="s">
        <v>1598</v>
      </c>
      <c r="X61" s="3" t="s">
        <v>394</v>
      </c>
      <c r="Y61" s="3" t="s">
        <v>42</v>
      </c>
      <c r="Z61" s="3" t="s">
        <v>49</v>
      </c>
      <c r="AA61" s="28">
        <v>45088</v>
      </c>
      <c r="AB61" s="30" t="s">
        <v>5046</v>
      </c>
      <c r="AC61" s="5"/>
    </row>
    <row r="62" spans="1:29" s="22" customFormat="1" ht="60" x14ac:dyDescent="0.15">
      <c r="A62" s="68">
        <v>4060</v>
      </c>
      <c r="B62" s="3" t="s">
        <v>59</v>
      </c>
      <c r="C62" s="3" t="s">
        <v>294</v>
      </c>
      <c r="D62" s="5" t="s">
        <v>2965</v>
      </c>
      <c r="E62" s="3" t="s">
        <v>61</v>
      </c>
      <c r="F62" s="5" t="s">
        <v>2966</v>
      </c>
      <c r="G62" s="5" t="s">
        <v>2510</v>
      </c>
      <c r="H62" s="3" t="s">
        <v>328</v>
      </c>
      <c r="I62" s="5" t="s">
        <v>2967</v>
      </c>
      <c r="J62" s="5" t="s">
        <v>2968</v>
      </c>
      <c r="K62" s="5" t="s">
        <v>914</v>
      </c>
      <c r="L62" s="3" t="s">
        <v>394</v>
      </c>
      <c r="M62" s="3" t="s">
        <v>42</v>
      </c>
      <c r="N62" s="3">
        <v>95110</v>
      </c>
      <c r="O62" s="3" t="s">
        <v>2969</v>
      </c>
      <c r="P62" s="8">
        <v>37.366613961499802</v>
      </c>
      <c r="Q62" s="8">
        <v>-121.916999002418</v>
      </c>
      <c r="R62" s="60">
        <v>600</v>
      </c>
      <c r="S62" s="60"/>
      <c r="T62" s="5"/>
      <c r="U62" s="359" t="s">
        <v>2965</v>
      </c>
      <c r="V62" s="5" t="s">
        <v>2967</v>
      </c>
      <c r="W62" s="5" t="s">
        <v>914</v>
      </c>
      <c r="X62" s="3" t="s">
        <v>394</v>
      </c>
      <c r="Y62" s="3" t="s">
        <v>42</v>
      </c>
      <c r="Z62" s="3" t="s">
        <v>49</v>
      </c>
      <c r="AA62" s="28">
        <v>44891</v>
      </c>
      <c r="AB62" s="30" t="s">
        <v>2970</v>
      </c>
      <c r="AC62" s="28" t="s">
        <v>2971</v>
      </c>
    </row>
    <row r="63" spans="1:29" ht="60" x14ac:dyDescent="0.15">
      <c r="A63" s="68">
        <v>4061</v>
      </c>
      <c r="B63" s="3" t="s">
        <v>113</v>
      </c>
      <c r="C63" s="3" t="s">
        <v>294</v>
      </c>
      <c r="D63" s="5" t="s">
        <v>2965</v>
      </c>
      <c r="E63" s="3" t="s">
        <v>61</v>
      </c>
      <c r="F63" s="5" t="s">
        <v>2972</v>
      </c>
      <c r="G63" s="5" t="s">
        <v>2510</v>
      </c>
      <c r="H63" s="3" t="s">
        <v>328</v>
      </c>
      <c r="I63" s="5" t="s">
        <v>2967</v>
      </c>
      <c r="J63" s="5" t="s">
        <v>2973</v>
      </c>
      <c r="K63" s="5" t="s">
        <v>914</v>
      </c>
      <c r="L63" s="3" t="s">
        <v>394</v>
      </c>
      <c r="M63" s="3" t="s">
        <v>42</v>
      </c>
      <c r="N63" s="3">
        <v>95131</v>
      </c>
      <c r="O63" s="3" t="s">
        <v>2969</v>
      </c>
      <c r="P63" s="8">
        <v>37.392142681078901</v>
      </c>
      <c r="Q63" s="8">
        <v>-121.883633644745</v>
      </c>
      <c r="R63" s="60"/>
      <c r="S63" s="60"/>
      <c r="T63" s="5"/>
      <c r="U63" s="116" t="s">
        <v>2965</v>
      </c>
      <c r="V63" s="5" t="s">
        <v>2967</v>
      </c>
      <c r="W63" s="5" t="s">
        <v>914</v>
      </c>
      <c r="X63" s="3" t="s">
        <v>394</v>
      </c>
      <c r="Y63" s="3" t="s">
        <v>42</v>
      </c>
      <c r="Z63" s="3" t="s">
        <v>49</v>
      </c>
      <c r="AA63" s="28">
        <v>44891</v>
      </c>
      <c r="AB63" s="30" t="s">
        <v>2970</v>
      </c>
      <c r="AC63" s="28" t="s">
        <v>2974</v>
      </c>
    </row>
    <row r="64" spans="1:29" s="22" customFormat="1" ht="24" x14ac:dyDescent="0.15">
      <c r="A64" s="68">
        <v>4062</v>
      </c>
      <c r="B64" s="3" t="s">
        <v>59</v>
      </c>
      <c r="C64" s="3" t="s">
        <v>294</v>
      </c>
      <c r="D64" s="5" t="s">
        <v>2975</v>
      </c>
      <c r="E64" s="3" t="s">
        <v>34</v>
      </c>
      <c r="F64" s="5" t="s">
        <v>2976</v>
      </c>
      <c r="G64" s="5" t="s">
        <v>680</v>
      </c>
      <c r="H64" s="3" t="s">
        <v>4365</v>
      </c>
      <c r="I64" s="5" t="s">
        <v>2977</v>
      </c>
      <c r="J64" s="5" t="s">
        <v>2978</v>
      </c>
      <c r="K64" s="5" t="s">
        <v>956</v>
      </c>
      <c r="L64" s="3" t="s">
        <v>741</v>
      </c>
      <c r="M64" s="3" t="s">
        <v>42</v>
      </c>
      <c r="N64" s="3">
        <v>78737</v>
      </c>
      <c r="O64" s="3" t="s">
        <v>2979</v>
      </c>
      <c r="P64" s="8">
        <v>30.321541305918402</v>
      </c>
      <c r="Q64" s="8">
        <v>-97.694147246222002</v>
      </c>
      <c r="R64" s="60"/>
      <c r="S64" s="60"/>
      <c r="T64" s="5"/>
      <c r="U64" s="116" t="s">
        <v>2975</v>
      </c>
      <c r="V64" s="17" t="s">
        <v>2977</v>
      </c>
      <c r="W64" s="5" t="s">
        <v>956</v>
      </c>
      <c r="X64" s="3" t="s">
        <v>741</v>
      </c>
      <c r="Y64" s="3" t="s">
        <v>42</v>
      </c>
      <c r="Z64" s="3" t="s">
        <v>49</v>
      </c>
      <c r="AA64" s="28">
        <v>44891</v>
      </c>
      <c r="AB64" s="3" t="s">
        <v>2980</v>
      </c>
      <c r="AC64" s="5" t="s">
        <v>4366</v>
      </c>
    </row>
    <row r="65" spans="1:30" ht="84" x14ac:dyDescent="0.15">
      <c r="A65" s="68">
        <v>4063</v>
      </c>
      <c r="B65" s="3" t="s">
        <v>31</v>
      </c>
      <c r="C65" s="3" t="s">
        <v>294</v>
      </c>
      <c r="D65" s="25" t="s">
        <v>896</v>
      </c>
      <c r="E65" s="26" t="s">
        <v>61</v>
      </c>
      <c r="F65" s="5" t="s">
        <v>897</v>
      </c>
      <c r="G65" s="5" t="s">
        <v>857</v>
      </c>
      <c r="H65" s="3" t="s">
        <v>349</v>
      </c>
      <c r="I65" s="25" t="s">
        <v>898</v>
      </c>
      <c r="J65" s="5" t="s">
        <v>899</v>
      </c>
      <c r="K65" s="5" t="s">
        <v>143</v>
      </c>
      <c r="L65" s="3" t="s">
        <v>900</v>
      </c>
      <c r="M65" s="3" t="s">
        <v>42</v>
      </c>
      <c r="N65" s="3">
        <v>32221</v>
      </c>
      <c r="O65" s="3" t="s">
        <v>901</v>
      </c>
      <c r="P65" s="8">
        <v>30.79147</v>
      </c>
      <c r="Q65" s="8">
        <v>-81.887559999999993</v>
      </c>
      <c r="R65" s="60">
        <v>90</v>
      </c>
      <c r="S65" s="299">
        <v>0.37</v>
      </c>
      <c r="T65" s="5" t="s">
        <v>658</v>
      </c>
      <c r="U65" s="5" t="s">
        <v>902</v>
      </c>
      <c r="V65" s="5" t="s">
        <v>898</v>
      </c>
      <c r="W65" s="5" t="s">
        <v>903</v>
      </c>
      <c r="X65" s="3" t="s">
        <v>3488</v>
      </c>
      <c r="Y65" s="3" t="s">
        <v>905</v>
      </c>
      <c r="Z65" s="3" t="s">
        <v>49</v>
      </c>
      <c r="AA65" s="28">
        <v>44780</v>
      </c>
      <c r="AB65" s="56" t="s">
        <v>906</v>
      </c>
      <c r="AC65" s="30"/>
    </row>
    <row r="66" spans="1:30" s="22" customFormat="1" ht="108" x14ac:dyDescent="0.15">
      <c r="A66" s="68">
        <v>4064</v>
      </c>
      <c r="B66" s="3" t="s">
        <v>31</v>
      </c>
      <c r="C66" s="3" t="s">
        <v>294</v>
      </c>
      <c r="D66" s="25" t="s">
        <v>896</v>
      </c>
      <c r="E66" s="26" t="s">
        <v>61</v>
      </c>
      <c r="F66" s="5" t="s">
        <v>897</v>
      </c>
      <c r="G66" s="5" t="s">
        <v>671</v>
      </c>
      <c r="H66" s="3" t="s">
        <v>328</v>
      </c>
      <c r="I66" s="25" t="s">
        <v>898</v>
      </c>
      <c r="J66" s="5" t="s">
        <v>899</v>
      </c>
      <c r="K66" s="5" t="s">
        <v>143</v>
      </c>
      <c r="L66" s="3" t="s">
        <v>900</v>
      </c>
      <c r="M66" s="3" t="s">
        <v>42</v>
      </c>
      <c r="N66" s="3">
        <v>32221</v>
      </c>
      <c r="O66" s="3" t="s">
        <v>901</v>
      </c>
      <c r="P66" s="8">
        <v>30.79147</v>
      </c>
      <c r="Q66" s="8">
        <v>-81.887559999999993</v>
      </c>
      <c r="R66" s="60">
        <v>90</v>
      </c>
      <c r="S66" s="299">
        <v>0.37</v>
      </c>
      <c r="T66" s="5" t="s">
        <v>658</v>
      </c>
      <c r="U66" s="5" t="s">
        <v>902</v>
      </c>
      <c r="V66" s="5" t="s">
        <v>898</v>
      </c>
      <c r="W66" s="5" t="s">
        <v>903</v>
      </c>
      <c r="X66" s="3" t="s">
        <v>3488</v>
      </c>
      <c r="Y66" s="3" t="s">
        <v>905</v>
      </c>
      <c r="Z66" s="3" t="s">
        <v>49</v>
      </c>
      <c r="AA66" s="28">
        <v>44780</v>
      </c>
      <c r="AB66" s="56" t="s">
        <v>907</v>
      </c>
      <c r="AC66" s="30"/>
    </row>
    <row r="67" spans="1:30" ht="48" x14ac:dyDescent="0.15">
      <c r="A67" s="68">
        <v>4065</v>
      </c>
      <c r="B67" s="3" t="s">
        <v>31</v>
      </c>
      <c r="C67" s="3" t="s">
        <v>294</v>
      </c>
      <c r="D67" s="5" t="s">
        <v>908</v>
      </c>
      <c r="E67" s="3" t="s">
        <v>61</v>
      </c>
      <c r="F67" s="5" t="s">
        <v>909</v>
      </c>
      <c r="G67" s="5" t="s">
        <v>671</v>
      </c>
      <c r="H67" s="3" t="s">
        <v>681</v>
      </c>
      <c r="I67" s="5" t="s">
        <v>910</v>
      </c>
      <c r="J67" s="5" t="s">
        <v>911</v>
      </c>
      <c r="K67" s="5" t="s">
        <v>909</v>
      </c>
      <c r="L67" s="3" t="s">
        <v>127</v>
      </c>
      <c r="M67" s="3" t="s">
        <v>42</v>
      </c>
      <c r="N67" s="3">
        <v>48326</v>
      </c>
      <c r="O67" s="3" t="s">
        <v>912</v>
      </c>
      <c r="P67" s="8">
        <v>42.7004122349081</v>
      </c>
      <c r="Q67" s="8">
        <v>-83.270784057654296</v>
      </c>
      <c r="R67" s="60">
        <v>500</v>
      </c>
      <c r="S67" s="60">
        <v>23</v>
      </c>
      <c r="T67" s="60" t="s">
        <v>658</v>
      </c>
      <c r="U67" s="5" t="s">
        <v>5021</v>
      </c>
      <c r="V67" s="5" t="s">
        <v>910</v>
      </c>
      <c r="W67" s="5" t="s">
        <v>3445</v>
      </c>
      <c r="X67" s="3" t="s">
        <v>4664</v>
      </c>
      <c r="Y67" s="3" t="s">
        <v>5022</v>
      </c>
      <c r="Z67" s="3" t="s">
        <v>49</v>
      </c>
      <c r="AA67" s="28">
        <v>45096</v>
      </c>
      <c r="AB67" s="30" t="s">
        <v>915</v>
      </c>
      <c r="AC67" s="5"/>
    </row>
    <row r="68" spans="1:30" ht="36" x14ac:dyDescent="0.15">
      <c r="A68" s="68">
        <v>4066</v>
      </c>
      <c r="B68" s="3" t="s">
        <v>59</v>
      </c>
      <c r="C68" s="3" t="s">
        <v>294</v>
      </c>
      <c r="D68" s="5" t="s">
        <v>2388</v>
      </c>
      <c r="E68" s="3" t="s">
        <v>61</v>
      </c>
      <c r="F68" s="5" t="s">
        <v>2388</v>
      </c>
      <c r="G68" s="5" t="s">
        <v>680</v>
      </c>
      <c r="H68" s="3" t="s">
        <v>2988</v>
      </c>
      <c r="I68" s="5" t="s">
        <v>2389</v>
      </c>
      <c r="J68" s="5" t="s">
        <v>2390</v>
      </c>
      <c r="K68" s="5" t="s">
        <v>2391</v>
      </c>
      <c r="L68" s="3" t="s">
        <v>850</v>
      </c>
      <c r="M68" s="3" t="s">
        <v>42</v>
      </c>
      <c r="N68" s="3">
        <v>85756</v>
      </c>
      <c r="O68" s="3" t="s">
        <v>2392</v>
      </c>
      <c r="P68" s="8">
        <v>32.125936651375099</v>
      </c>
      <c r="Q68" s="8">
        <v>-110.92951774327</v>
      </c>
      <c r="R68" s="60">
        <v>100</v>
      </c>
      <c r="S68" s="60"/>
      <c r="T68" s="5"/>
      <c r="U68" s="359" t="s">
        <v>2388</v>
      </c>
      <c r="V68" s="5" t="s">
        <v>2389</v>
      </c>
      <c r="W68" s="5" t="s">
        <v>2391</v>
      </c>
      <c r="X68" s="3" t="s">
        <v>850</v>
      </c>
      <c r="Y68" s="28" t="s">
        <v>42</v>
      </c>
      <c r="Z68" s="3" t="s">
        <v>49</v>
      </c>
      <c r="AA68" s="28">
        <v>44890</v>
      </c>
      <c r="AB68" s="3" t="s">
        <v>2989</v>
      </c>
      <c r="AC68" s="5" t="s">
        <v>4317</v>
      </c>
    </row>
    <row r="69" spans="1:30" ht="60" x14ac:dyDescent="0.15">
      <c r="A69" s="68">
        <v>4067</v>
      </c>
      <c r="B69" s="3" t="s">
        <v>59</v>
      </c>
      <c r="C69" s="3" t="s">
        <v>294</v>
      </c>
      <c r="D69" s="5" t="s">
        <v>4323</v>
      </c>
      <c r="E69" s="3" t="s">
        <v>34</v>
      </c>
      <c r="F69" s="5" t="s">
        <v>2828</v>
      </c>
      <c r="G69" s="5" t="s">
        <v>2657</v>
      </c>
      <c r="H69" s="3" t="s">
        <v>2920</v>
      </c>
      <c r="I69" s="5" t="s">
        <v>4324</v>
      </c>
      <c r="J69" s="5" t="s">
        <v>2921</v>
      </c>
      <c r="K69" s="5" t="s">
        <v>2649</v>
      </c>
      <c r="L69" s="3" t="s">
        <v>321</v>
      </c>
      <c r="M69" s="3" t="s">
        <v>42</v>
      </c>
      <c r="N69" s="3">
        <v>14615</v>
      </c>
      <c r="O69" s="3" t="s">
        <v>2922</v>
      </c>
      <c r="P69" s="8">
        <v>43.194537913041501</v>
      </c>
      <c r="Q69" s="8">
        <v>-77.661718487112395</v>
      </c>
      <c r="R69" s="60"/>
      <c r="S69" s="60"/>
      <c r="T69" s="5"/>
      <c r="U69" s="359" t="s">
        <v>4323</v>
      </c>
      <c r="V69" s="5" t="s">
        <v>4324</v>
      </c>
      <c r="W69" s="5" t="s">
        <v>2649</v>
      </c>
      <c r="X69" s="3" t="s">
        <v>321</v>
      </c>
      <c r="Y69" s="3" t="s">
        <v>42</v>
      </c>
      <c r="Z69" s="3" t="s">
        <v>49</v>
      </c>
      <c r="AA69" s="28">
        <v>44890</v>
      </c>
      <c r="AB69" s="3" t="s">
        <v>2923</v>
      </c>
      <c r="AC69" s="5" t="s">
        <v>4325</v>
      </c>
    </row>
    <row r="70" spans="1:30" ht="84" x14ac:dyDescent="0.15">
      <c r="A70" s="68">
        <v>4068</v>
      </c>
      <c r="B70" s="3" t="s">
        <v>31</v>
      </c>
      <c r="C70" s="3" t="s">
        <v>294</v>
      </c>
      <c r="D70" s="5" t="s">
        <v>4613</v>
      </c>
      <c r="E70" s="26" t="s">
        <v>61</v>
      </c>
      <c r="F70" s="5" t="s">
        <v>4614</v>
      </c>
      <c r="G70" s="5" t="s">
        <v>660</v>
      </c>
      <c r="H70" s="3" t="s">
        <v>328</v>
      </c>
      <c r="I70" s="5" t="s">
        <v>4612</v>
      </c>
      <c r="J70" s="5" t="s">
        <v>916</v>
      </c>
      <c r="K70" s="5" t="s">
        <v>917</v>
      </c>
      <c r="L70" s="3" t="s">
        <v>918</v>
      </c>
      <c r="M70" s="3" t="s">
        <v>42</v>
      </c>
      <c r="N70" s="3">
        <v>30529</v>
      </c>
      <c r="O70" s="3" t="s">
        <v>4616</v>
      </c>
      <c r="P70" s="8">
        <v>34.239581701647197</v>
      </c>
      <c r="Q70" s="8">
        <v>-83.483465928768794</v>
      </c>
      <c r="R70" s="60">
        <v>1300</v>
      </c>
      <c r="S70" s="317">
        <v>9.8000000000000007</v>
      </c>
      <c r="T70" s="5" t="s">
        <v>658</v>
      </c>
      <c r="U70" s="5" t="s">
        <v>4611</v>
      </c>
      <c r="V70" s="5" t="s">
        <v>4612</v>
      </c>
      <c r="W70" s="5" t="s">
        <v>919</v>
      </c>
      <c r="X70" s="3" t="s">
        <v>831</v>
      </c>
      <c r="Y70" s="3" t="s">
        <v>377</v>
      </c>
      <c r="Z70" s="3" t="s">
        <v>49</v>
      </c>
      <c r="AA70" s="28">
        <v>45088</v>
      </c>
      <c r="AB70" s="30" t="s">
        <v>920</v>
      </c>
      <c r="AC70" s="5" t="s">
        <v>921</v>
      </c>
    </row>
    <row r="71" spans="1:30" ht="96" x14ac:dyDescent="0.15">
      <c r="A71" s="68">
        <v>4069</v>
      </c>
      <c r="B71" s="3" t="s">
        <v>192</v>
      </c>
      <c r="C71" s="3" t="s">
        <v>294</v>
      </c>
      <c r="D71" s="5" t="s">
        <v>4613</v>
      </c>
      <c r="E71" s="26" t="s">
        <v>61</v>
      </c>
      <c r="F71" s="5" t="s">
        <v>4615</v>
      </c>
      <c r="G71" s="5" t="s">
        <v>660</v>
      </c>
      <c r="H71" s="3" t="s">
        <v>328</v>
      </c>
      <c r="I71" s="22" t="s">
        <v>4612</v>
      </c>
      <c r="J71" s="5" t="s">
        <v>916</v>
      </c>
      <c r="K71" s="5" t="s">
        <v>917</v>
      </c>
      <c r="L71" s="3" t="s">
        <v>918</v>
      </c>
      <c r="M71" s="3" t="s">
        <v>42</v>
      </c>
      <c r="N71" s="3">
        <v>30529</v>
      </c>
      <c r="O71" s="3" t="s">
        <v>4616</v>
      </c>
      <c r="P71" s="8">
        <v>34.239581701647197</v>
      </c>
      <c r="Q71" s="8">
        <v>-83.483465928768794</v>
      </c>
      <c r="R71" s="60">
        <v>1700</v>
      </c>
      <c r="S71" s="317">
        <v>12.2</v>
      </c>
      <c r="T71" s="5" t="s">
        <v>658</v>
      </c>
      <c r="U71" s="5" t="s">
        <v>4611</v>
      </c>
      <c r="V71" s="5" t="s">
        <v>4612</v>
      </c>
      <c r="W71" s="5" t="s">
        <v>919</v>
      </c>
      <c r="X71" s="3" t="s">
        <v>831</v>
      </c>
      <c r="Y71" s="3" t="s">
        <v>377</v>
      </c>
      <c r="Z71" s="3" t="s">
        <v>49</v>
      </c>
      <c r="AA71" s="28">
        <v>45088</v>
      </c>
      <c r="AB71" s="30" t="s">
        <v>922</v>
      </c>
      <c r="AC71" s="22" t="s">
        <v>923</v>
      </c>
    </row>
    <row r="72" spans="1:30" ht="72" x14ac:dyDescent="0.15">
      <c r="A72" s="68">
        <v>4070</v>
      </c>
      <c r="B72" s="3" t="s">
        <v>31</v>
      </c>
      <c r="C72" s="3" t="s">
        <v>294</v>
      </c>
      <c r="D72" s="5" t="s">
        <v>2997</v>
      </c>
      <c r="E72" s="3" t="s">
        <v>61</v>
      </c>
      <c r="F72" s="5" t="s">
        <v>2998</v>
      </c>
      <c r="G72" s="5" t="s">
        <v>680</v>
      </c>
      <c r="H72" s="3" t="s">
        <v>4315</v>
      </c>
      <c r="I72" s="5" t="s">
        <v>2999</v>
      </c>
      <c r="J72" s="5" t="s">
        <v>3000</v>
      </c>
      <c r="K72" s="5" t="s">
        <v>3001</v>
      </c>
      <c r="L72" s="3" t="s">
        <v>286</v>
      </c>
      <c r="M72" s="3" t="s">
        <v>42</v>
      </c>
      <c r="N72" s="3">
        <v>80027</v>
      </c>
      <c r="O72" s="3" t="s">
        <v>3002</v>
      </c>
      <c r="P72" s="8">
        <v>39.963788819829901</v>
      </c>
      <c r="Q72" s="8">
        <v>-105.121641843162</v>
      </c>
      <c r="R72" s="60">
        <v>127</v>
      </c>
      <c r="S72" s="299">
        <v>0.75</v>
      </c>
      <c r="T72" s="5" t="s">
        <v>658</v>
      </c>
      <c r="U72" s="116" t="s">
        <v>3003</v>
      </c>
      <c r="V72" s="5" t="s">
        <v>2999</v>
      </c>
      <c r="W72" s="5" t="s">
        <v>3001</v>
      </c>
      <c r="X72" s="3" t="s">
        <v>286</v>
      </c>
      <c r="Y72" s="3" t="s">
        <v>42</v>
      </c>
      <c r="Z72" s="3" t="s">
        <v>49</v>
      </c>
      <c r="AA72" s="28">
        <v>45088</v>
      </c>
      <c r="AB72" s="30" t="s">
        <v>4617</v>
      </c>
      <c r="AC72" s="28" t="s">
        <v>4316</v>
      </c>
    </row>
    <row r="73" spans="1:30" ht="48" x14ac:dyDescent="0.15">
      <c r="A73" s="68">
        <v>4071</v>
      </c>
      <c r="B73" s="3" t="s">
        <v>113</v>
      </c>
      <c r="C73" s="3" t="s">
        <v>294</v>
      </c>
      <c r="D73" s="5" t="s">
        <v>924</v>
      </c>
      <c r="E73" s="3" t="s">
        <v>61</v>
      </c>
      <c r="F73" s="5" t="s">
        <v>925</v>
      </c>
      <c r="G73" s="5" t="s">
        <v>680</v>
      </c>
      <c r="H73" s="3" t="s">
        <v>681</v>
      </c>
      <c r="I73" s="5" t="s">
        <v>4618</v>
      </c>
      <c r="J73" s="5" t="s">
        <v>927</v>
      </c>
      <c r="K73" s="5" t="s">
        <v>504</v>
      </c>
      <c r="L73" s="3" t="s">
        <v>394</v>
      </c>
      <c r="M73" s="3" t="s">
        <v>42</v>
      </c>
      <c r="N73" s="3">
        <v>90067</v>
      </c>
      <c r="O73" s="3" t="s">
        <v>117</v>
      </c>
      <c r="P73" s="8">
        <v>34.059593517784897</v>
      </c>
      <c r="Q73" s="8">
        <v>-118.41392254509501</v>
      </c>
      <c r="R73" s="60">
        <v>2500</v>
      </c>
      <c r="S73" s="60">
        <v>54</v>
      </c>
      <c r="T73" s="5" t="s">
        <v>658</v>
      </c>
      <c r="U73" s="5" t="s">
        <v>924</v>
      </c>
      <c r="V73" s="5" t="s">
        <v>926</v>
      </c>
      <c r="W73" s="5" t="s">
        <v>504</v>
      </c>
      <c r="X73" s="3" t="s">
        <v>504</v>
      </c>
      <c r="Y73" s="3" t="s">
        <v>42</v>
      </c>
      <c r="Z73" s="3" t="s">
        <v>49</v>
      </c>
      <c r="AA73" s="28">
        <v>44781</v>
      </c>
      <c r="AB73" s="165" t="s">
        <v>928</v>
      </c>
      <c r="AC73" s="5" t="s">
        <v>929</v>
      </c>
    </row>
    <row r="74" spans="1:30" ht="60" x14ac:dyDescent="0.15">
      <c r="A74" s="68">
        <v>4072</v>
      </c>
      <c r="B74" s="351" t="s">
        <v>192</v>
      </c>
      <c r="C74" s="3" t="s">
        <v>294</v>
      </c>
      <c r="D74" s="350" t="s">
        <v>930</v>
      </c>
      <c r="E74" s="351" t="s">
        <v>34</v>
      </c>
      <c r="F74" s="350" t="s">
        <v>931</v>
      </c>
      <c r="G74" s="350" t="s">
        <v>680</v>
      </c>
      <c r="H74" s="351" t="s">
        <v>681</v>
      </c>
      <c r="I74" s="350" t="s">
        <v>932</v>
      </c>
      <c r="J74" s="5" t="s">
        <v>117</v>
      </c>
      <c r="K74" s="5" t="s">
        <v>933</v>
      </c>
      <c r="L74" s="3" t="s">
        <v>130</v>
      </c>
      <c r="M74" s="3" t="s">
        <v>66</v>
      </c>
      <c r="N74" s="3" t="s">
        <v>934</v>
      </c>
      <c r="O74" s="351"/>
      <c r="P74" s="8">
        <v>42.296901815874001</v>
      </c>
      <c r="Q74" s="8">
        <v>-82.985760473662907</v>
      </c>
      <c r="R74" s="60">
        <v>2400</v>
      </c>
      <c r="S74" s="60">
        <v>45</v>
      </c>
      <c r="T74" s="5" t="s">
        <v>658</v>
      </c>
      <c r="U74" s="350" t="s">
        <v>930</v>
      </c>
      <c r="V74" s="350" t="s">
        <v>935</v>
      </c>
      <c r="W74" s="350" t="s">
        <v>936</v>
      </c>
      <c r="X74" s="351" t="s">
        <v>937</v>
      </c>
      <c r="Y74" s="351" t="s">
        <v>938</v>
      </c>
      <c r="Z74" s="351" t="s">
        <v>49</v>
      </c>
      <c r="AA74" s="354">
        <v>45096</v>
      </c>
      <c r="AB74" s="420" t="s">
        <v>4972</v>
      </c>
      <c r="AC74" s="5" t="s">
        <v>4971</v>
      </c>
    </row>
    <row r="75" spans="1:30" ht="84" x14ac:dyDescent="0.15">
      <c r="A75" s="68">
        <v>4073</v>
      </c>
      <c r="B75" s="3" t="s">
        <v>192</v>
      </c>
      <c r="C75" s="3" t="s">
        <v>294</v>
      </c>
      <c r="D75" s="5" t="s">
        <v>939</v>
      </c>
      <c r="E75" s="3" t="s">
        <v>34</v>
      </c>
      <c r="F75" s="5" t="s">
        <v>4980</v>
      </c>
      <c r="G75" s="5" t="s">
        <v>680</v>
      </c>
      <c r="H75" s="3" t="s">
        <v>681</v>
      </c>
      <c r="I75" s="5" t="s">
        <v>941</v>
      </c>
      <c r="J75" s="5" t="s">
        <v>117</v>
      </c>
      <c r="K75" s="5" t="s">
        <v>942</v>
      </c>
      <c r="L75" s="3" t="s">
        <v>628</v>
      </c>
      <c r="M75" s="3" t="s">
        <v>42</v>
      </c>
      <c r="N75" s="3" t="s">
        <v>117</v>
      </c>
      <c r="O75" s="3" t="s">
        <v>117</v>
      </c>
      <c r="P75" s="8">
        <v>40.495539904811999</v>
      </c>
      <c r="Q75" s="8">
        <v>-86.131014737889004</v>
      </c>
      <c r="R75" s="60">
        <v>1400</v>
      </c>
      <c r="S75" s="60">
        <v>33</v>
      </c>
      <c r="T75" s="5" t="s">
        <v>658</v>
      </c>
      <c r="U75" s="5" t="s">
        <v>930</v>
      </c>
      <c r="V75" s="5" t="s">
        <v>943</v>
      </c>
      <c r="W75" s="5" t="s">
        <v>944</v>
      </c>
      <c r="X75" s="3" t="s">
        <v>937</v>
      </c>
      <c r="Y75" s="3" t="s">
        <v>938</v>
      </c>
      <c r="Z75" s="3" t="s">
        <v>49</v>
      </c>
      <c r="AA75" s="354">
        <v>45088</v>
      </c>
      <c r="AB75" s="165" t="s">
        <v>4978</v>
      </c>
      <c r="AC75" s="5" t="s">
        <v>4979</v>
      </c>
      <c r="AD75" s="30"/>
    </row>
    <row r="76" spans="1:30" ht="36" x14ac:dyDescent="0.15">
      <c r="A76" s="68">
        <v>4074</v>
      </c>
      <c r="B76" s="5" t="s">
        <v>113</v>
      </c>
      <c r="C76" s="5" t="s">
        <v>294</v>
      </c>
      <c r="D76" s="5" t="s">
        <v>947</v>
      </c>
      <c r="E76" s="5" t="s">
        <v>61</v>
      </c>
      <c r="F76" s="5" t="s">
        <v>947</v>
      </c>
      <c r="G76" s="5" t="s">
        <v>680</v>
      </c>
      <c r="H76" s="5" t="s">
        <v>681</v>
      </c>
      <c r="I76" s="25" t="s">
        <v>948</v>
      </c>
      <c r="J76" s="5" t="s">
        <v>117</v>
      </c>
      <c r="K76" s="5" t="s">
        <v>91</v>
      </c>
      <c r="L76" s="3" t="s">
        <v>25</v>
      </c>
      <c r="M76" s="5" t="s">
        <v>66</v>
      </c>
      <c r="N76" s="3" t="s">
        <v>117</v>
      </c>
      <c r="O76" s="3" t="s">
        <v>117</v>
      </c>
      <c r="P76" s="185">
        <v>45.5</v>
      </c>
      <c r="Q76" s="199">
        <v>-73.56</v>
      </c>
      <c r="R76" s="76" t="s">
        <v>703</v>
      </c>
      <c r="S76" s="310">
        <v>10</v>
      </c>
      <c r="T76" s="5" t="s">
        <v>714</v>
      </c>
      <c r="U76" s="5" t="s">
        <v>947</v>
      </c>
      <c r="V76" s="25" t="s">
        <v>949</v>
      </c>
      <c r="W76" s="5" t="s">
        <v>70</v>
      </c>
      <c r="X76" s="5" t="s">
        <v>130</v>
      </c>
      <c r="Y76" s="5" t="s">
        <v>66</v>
      </c>
      <c r="Z76" s="5" t="s">
        <v>49</v>
      </c>
      <c r="AA76" s="418">
        <v>44781</v>
      </c>
      <c r="AB76" s="165" t="s">
        <v>950</v>
      </c>
      <c r="AC76" s="5" t="s">
        <v>951</v>
      </c>
    </row>
    <row r="77" spans="1:30" ht="24" x14ac:dyDescent="0.15">
      <c r="A77" s="68">
        <v>4075</v>
      </c>
      <c r="B77" s="3" t="s">
        <v>31</v>
      </c>
      <c r="C77" s="5" t="s">
        <v>696</v>
      </c>
      <c r="D77" s="5" t="s">
        <v>4076</v>
      </c>
      <c r="E77" s="3" t="s">
        <v>34</v>
      </c>
      <c r="F77" s="350" t="s">
        <v>4077</v>
      </c>
      <c r="G77" s="5" t="s">
        <v>4087</v>
      </c>
      <c r="H77" s="5" t="s">
        <v>4087</v>
      </c>
      <c r="I77" s="5" t="s">
        <v>4078</v>
      </c>
      <c r="J77" s="5" t="s">
        <v>4079</v>
      </c>
      <c r="K77" s="3" t="s">
        <v>4080</v>
      </c>
      <c r="L77" s="5" t="s">
        <v>130</v>
      </c>
      <c r="M77" s="5" t="s">
        <v>66</v>
      </c>
      <c r="N77" s="5" t="s">
        <v>4081</v>
      </c>
      <c r="O77" s="5" t="s">
        <v>4082</v>
      </c>
      <c r="P77" s="185">
        <v>45.325596926363403</v>
      </c>
      <c r="Q77" s="182">
        <v>-75.836900830691306</v>
      </c>
      <c r="R77" s="60"/>
      <c r="S77" s="304"/>
      <c r="T77" s="5"/>
      <c r="U77" s="5" t="s">
        <v>4083</v>
      </c>
      <c r="V77" s="5" t="s">
        <v>4078</v>
      </c>
      <c r="W77" s="5" t="s">
        <v>4084</v>
      </c>
      <c r="X77" s="5" t="s">
        <v>918</v>
      </c>
      <c r="Y77" s="5" t="s">
        <v>42</v>
      </c>
      <c r="Z77" s="5" t="s">
        <v>49</v>
      </c>
      <c r="AA77" s="418">
        <v>44801</v>
      </c>
      <c r="AB77" s="5" t="s">
        <v>4085</v>
      </c>
      <c r="AC77" s="5" t="s">
        <v>4086</v>
      </c>
    </row>
    <row r="78" spans="1:30" ht="24" x14ac:dyDescent="0.15">
      <c r="A78" s="68">
        <v>4076</v>
      </c>
      <c r="B78" s="3" t="s">
        <v>31</v>
      </c>
      <c r="C78" s="3" t="s">
        <v>294</v>
      </c>
      <c r="D78" s="5" t="s">
        <v>5083</v>
      </c>
      <c r="E78" s="3" t="s">
        <v>61</v>
      </c>
      <c r="F78" s="5" t="s">
        <v>5082</v>
      </c>
      <c r="G78" s="5" t="s">
        <v>680</v>
      </c>
      <c r="H78" s="3" t="s">
        <v>681</v>
      </c>
      <c r="I78" s="5" t="s">
        <v>5087</v>
      </c>
      <c r="J78" s="5" t="s">
        <v>5086</v>
      </c>
      <c r="K78" s="5" t="s">
        <v>5084</v>
      </c>
      <c r="L78" s="3" t="s">
        <v>394</v>
      </c>
      <c r="M78" s="3" t="s">
        <v>42</v>
      </c>
      <c r="N78" s="3">
        <v>95330</v>
      </c>
      <c r="O78" s="3"/>
      <c r="P78" s="8">
        <v>37.800722319275501</v>
      </c>
      <c r="Q78" s="8">
        <v>-121.288822076386</v>
      </c>
      <c r="R78" s="62"/>
      <c r="S78" s="62">
        <v>40</v>
      </c>
      <c r="T78" s="116" t="s">
        <v>658</v>
      </c>
      <c r="U78" s="5" t="s">
        <v>958</v>
      </c>
      <c r="V78" s="5" t="s">
        <v>959</v>
      </c>
      <c r="W78" s="5" t="s">
        <v>956</v>
      </c>
      <c r="X78" s="3" t="s">
        <v>741</v>
      </c>
      <c r="Y78" s="28" t="s">
        <v>42</v>
      </c>
      <c r="Z78" s="3" t="s">
        <v>49</v>
      </c>
      <c r="AA78" s="28">
        <v>45096</v>
      </c>
      <c r="AB78" s="30" t="s">
        <v>5085</v>
      </c>
      <c r="AC78" s="5" t="s">
        <v>5088</v>
      </c>
    </row>
    <row r="79" spans="1:30" ht="48" x14ac:dyDescent="0.15">
      <c r="A79" s="68">
        <v>4077</v>
      </c>
      <c r="B79" s="3" t="s">
        <v>31</v>
      </c>
      <c r="C79" s="3" t="s">
        <v>294</v>
      </c>
      <c r="D79" s="5" t="s">
        <v>961</v>
      </c>
      <c r="E79" s="26" t="s">
        <v>61</v>
      </c>
      <c r="F79" s="5" t="s">
        <v>962</v>
      </c>
      <c r="G79" s="5" t="s">
        <v>857</v>
      </c>
      <c r="H79" s="3" t="s">
        <v>349</v>
      </c>
      <c r="I79" s="5" t="s">
        <v>959</v>
      </c>
      <c r="J79" s="5" t="s">
        <v>963</v>
      </c>
      <c r="K79" s="5" t="s">
        <v>964</v>
      </c>
      <c r="L79" s="3" t="s">
        <v>394</v>
      </c>
      <c r="M79" s="3" t="s">
        <v>42</v>
      </c>
      <c r="N79" s="3">
        <v>94538</v>
      </c>
      <c r="O79" s="3" t="s">
        <v>117</v>
      </c>
      <c r="P79" s="8">
        <v>37.481503857326302</v>
      </c>
      <c r="Q79" s="8">
        <v>-121.933849299915</v>
      </c>
      <c r="R79" s="60"/>
      <c r="S79" s="60">
        <v>10</v>
      </c>
      <c r="T79" s="5" t="s">
        <v>658</v>
      </c>
      <c r="U79" s="5" t="s">
        <v>965</v>
      </c>
      <c r="V79" s="5" t="s">
        <v>959</v>
      </c>
      <c r="W79" s="5" t="s">
        <v>956</v>
      </c>
      <c r="X79" s="3" t="s">
        <v>741</v>
      </c>
      <c r="Y79" s="3" t="s">
        <v>42</v>
      </c>
      <c r="Z79" s="3" t="s">
        <v>49</v>
      </c>
      <c r="AA79" s="28">
        <v>45096</v>
      </c>
      <c r="AB79" s="30" t="s">
        <v>4993</v>
      </c>
      <c r="AC79" s="5"/>
    </row>
    <row r="80" spans="1:30" ht="36" x14ac:dyDescent="0.15">
      <c r="A80" s="68">
        <v>4078</v>
      </c>
      <c r="B80" s="3" t="s">
        <v>31</v>
      </c>
      <c r="C80" s="3" t="s">
        <v>294</v>
      </c>
      <c r="D80" s="413" t="s">
        <v>967</v>
      </c>
      <c r="E80" s="26" t="s">
        <v>61</v>
      </c>
      <c r="F80" s="5" t="s">
        <v>968</v>
      </c>
      <c r="G80" s="5" t="s">
        <v>857</v>
      </c>
      <c r="H80" s="3" t="s">
        <v>349</v>
      </c>
      <c r="I80" s="167" t="s">
        <v>4619</v>
      </c>
      <c r="J80" s="5" t="s">
        <v>969</v>
      </c>
      <c r="K80" s="5" t="s">
        <v>970</v>
      </c>
      <c r="L80" s="3" t="s">
        <v>41</v>
      </c>
      <c r="M80" s="3" t="s">
        <v>42</v>
      </c>
      <c r="N80" s="3">
        <v>89434</v>
      </c>
      <c r="O80" s="3" t="s">
        <v>971</v>
      </c>
      <c r="P80" s="8">
        <v>39.537778381403697</v>
      </c>
      <c r="Q80" s="8">
        <v>-119.439104074746</v>
      </c>
      <c r="R80" s="60">
        <v>11000</v>
      </c>
      <c r="S80" s="60">
        <v>37</v>
      </c>
      <c r="T80" s="5" t="s">
        <v>658</v>
      </c>
      <c r="U80" s="5" t="s">
        <v>965</v>
      </c>
      <c r="V80" s="5" t="s">
        <v>959</v>
      </c>
      <c r="W80" s="5" t="s">
        <v>956</v>
      </c>
      <c r="X80" s="3" t="s">
        <v>741</v>
      </c>
      <c r="Y80" s="3" t="s">
        <v>42</v>
      </c>
      <c r="Z80" s="3" t="s">
        <v>49</v>
      </c>
      <c r="AA80" s="28">
        <v>45096</v>
      </c>
      <c r="AB80" s="30" t="s">
        <v>5077</v>
      </c>
      <c r="AC80" s="5"/>
    </row>
    <row r="81" spans="1:31" ht="36" x14ac:dyDescent="0.15">
      <c r="A81" s="68">
        <v>4079</v>
      </c>
      <c r="B81" s="3" t="s">
        <v>113</v>
      </c>
      <c r="C81" s="3" t="s">
        <v>294</v>
      </c>
      <c r="D81" s="25" t="s">
        <v>967</v>
      </c>
      <c r="E81" s="26" t="s">
        <v>61</v>
      </c>
      <c r="F81" s="5" t="s">
        <v>972</v>
      </c>
      <c r="G81" s="5" t="s">
        <v>857</v>
      </c>
      <c r="H81" s="3" t="s">
        <v>349</v>
      </c>
      <c r="I81" s="167" t="s">
        <v>4619</v>
      </c>
      <c r="J81" s="5" t="s">
        <v>969</v>
      </c>
      <c r="K81" s="5" t="s">
        <v>970</v>
      </c>
      <c r="L81" s="3" t="s">
        <v>41</v>
      </c>
      <c r="M81" s="3" t="s">
        <v>42</v>
      </c>
      <c r="N81" s="3">
        <v>89434</v>
      </c>
      <c r="O81" s="3" t="s">
        <v>971</v>
      </c>
      <c r="P81" s="8">
        <v>39.537778381403697</v>
      </c>
      <c r="Q81" s="8">
        <v>-119.439104074746</v>
      </c>
      <c r="R81" s="62">
        <v>3000</v>
      </c>
      <c r="S81" s="62">
        <v>100</v>
      </c>
      <c r="T81" s="5" t="s">
        <v>658</v>
      </c>
      <c r="U81" s="5" t="s">
        <v>965</v>
      </c>
      <c r="V81" s="5" t="s">
        <v>959</v>
      </c>
      <c r="W81" s="5" t="s">
        <v>956</v>
      </c>
      <c r="X81" s="3" t="s">
        <v>741</v>
      </c>
      <c r="Y81" s="3" t="s">
        <v>42</v>
      </c>
      <c r="Z81" s="3" t="s">
        <v>49</v>
      </c>
      <c r="AA81" s="28">
        <v>45096</v>
      </c>
      <c r="AB81" s="30" t="s">
        <v>5077</v>
      </c>
      <c r="AC81" s="5" t="s">
        <v>5078</v>
      </c>
    </row>
    <row r="82" spans="1:31" ht="24" x14ac:dyDescent="0.15">
      <c r="A82" s="68">
        <v>4080</v>
      </c>
      <c r="B82" s="3" t="s">
        <v>192</v>
      </c>
      <c r="C82" s="3" t="s">
        <v>294</v>
      </c>
      <c r="D82" s="5" t="s">
        <v>952</v>
      </c>
      <c r="E82" s="3" t="s">
        <v>61</v>
      </c>
      <c r="F82" s="5" t="s">
        <v>5079</v>
      </c>
      <c r="G82" s="5" t="s">
        <v>680</v>
      </c>
      <c r="H82" s="3" t="s">
        <v>681</v>
      </c>
      <c r="I82" s="167" t="s">
        <v>959</v>
      </c>
      <c r="J82" s="5" t="s">
        <v>955</v>
      </c>
      <c r="K82" s="5" t="s">
        <v>956</v>
      </c>
      <c r="L82" s="3" t="s">
        <v>741</v>
      </c>
      <c r="M82" s="3" t="s">
        <v>42</v>
      </c>
      <c r="N82" s="3">
        <v>78725</v>
      </c>
      <c r="O82" s="3" t="s">
        <v>957</v>
      </c>
      <c r="P82" s="8">
        <v>30.23</v>
      </c>
      <c r="Q82" s="25">
        <v>-97.6</v>
      </c>
      <c r="R82" s="62" t="s">
        <v>703</v>
      </c>
      <c r="S82" s="421"/>
      <c r="T82" s="60"/>
      <c r="U82" s="5" t="s">
        <v>958</v>
      </c>
      <c r="V82" s="5" t="s">
        <v>959</v>
      </c>
      <c r="W82" s="5" t="s">
        <v>956</v>
      </c>
      <c r="X82" s="3" t="s">
        <v>741</v>
      </c>
      <c r="Y82" s="28" t="s">
        <v>42</v>
      </c>
      <c r="Z82" s="3" t="s">
        <v>49</v>
      </c>
      <c r="AA82" s="28">
        <v>45096</v>
      </c>
      <c r="AB82" s="30" t="s">
        <v>960</v>
      </c>
      <c r="AC82" s="5" t="s">
        <v>5080</v>
      </c>
    </row>
    <row r="83" spans="1:31" ht="36" x14ac:dyDescent="0.15">
      <c r="A83" s="68">
        <v>4081</v>
      </c>
      <c r="B83" s="3" t="s">
        <v>192</v>
      </c>
      <c r="C83" s="3" t="s">
        <v>294</v>
      </c>
      <c r="D83" s="5" t="s">
        <v>5036</v>
      </c>
      <c r="E83" s="3" t="s">
        <v>61</v>
      </c>
      <c r="F83" s="5" t="s">
        <v>5037</v>
      </c>
      <c r="G83" s="5" t="s">
        <v>680</v>
      </c>
      <c r="H83" s="3" t="s">
        <v>681</v>
      </c>
      <c r="I83" s="5" t="s">
        <v>5039</v>
      </c>
      <c r="J83" s="5"/>
      <c r="K83" s="5" t="s">
        <v>5038</v>
      </c>
      <c r="L83" s="3" t="s">
        <v>48</v>
      </c>
      <c r="M83" s="3" t="s">
        <v>42</v>
      </c>
      <c r="N83" s="3"/>
      <c r="O83" s="3"/>
      <c r="P83" s="8">
        <v>35.8554259702831</v>
      </c>
      <c r="Q83" s="8">
        <v>-79.570623977062894</v>
      </c>
      <c r="R83" s="62">
        <v>2100</v>
      </c>
      <c r="S83" s="62"/>
      <c r="T83" s="116"/>
      <c r="U83" s="5" t="s">
        <v>4967</v>
      </c>
      <c r="V83" s="5" t="s">
        <v>5039</v>
      </c>
      <c r="W83" s="5" t="s">
        <v>4967</v>
      </c>
      <c r="X83" s="3" t="s">
        <v>5042</v>
      </c>
      <c r="Y83" s="28" t="s">
        <v>356</v>
      </c>
      <c r="Z83" s="3" t="s">
        <v>49</v>
      </c>
      <c r="AA83" s="28">
        <v>45096</v>
      </c>
      <c r="AB83" s="30" t="s">
        <v>5040</v>
      </c>
      <c r="AC83" s="5" t="s">
        <v>5041</v>
      </c>
    </row>
    <row r="84" spans="1:31" ht="108" x14ac:dyDescent="0.15">
      <c r="A84" s="68">
        <v>4082</v>
      </c>
      <c r="B84" s="3" t="s">
        <v>192</v>
      </c>
      <c r="C84" s="3" t="s">
        <v>294</v>
      </c>
      <c r="D84" s="5" t="s">
        <v>979</v>
      </c>
      <c r="E84" s="3" t="s">
        <v>61</v>
      </c>
      <c r="F84" s="5" t="s">
        <v>974</v>
      </c>
      <c r="G84" s="5" t="s">
        <v>660</v>
      </c>
      <c r="H84" s="3" t="s">
        <v>328</v>
      </c>
      <c r="I84" s="3" t="s">
        <v>975</v>
      </c>
      <c r="J84" s="5" t="s">
        <v>976</v>
      </c>
      <c r="K84" s="5" t="s">
        <v>976</v>
      </c>
      <c r="L84" s="3" t="s">
        <v>127</v>
      </c>
      <c r="M84" s="3" t="s">
        <v>42</v>
      </c>
      <c r="N84" s="3">
        <v>48864</v>
      </c>
      <c r="O84" s="3" t="s">
        <v>977</v>
      </c>
      <c r="P84" s="8">
        <v>42.727766379673099</v>
      </c>
      <c r="Q84" s="8">
        <v>-84.55</v>
      </c>
      <c r="R84" s="199">
        <v>1700</v>
      </c>
      <c r="S84" s="60">
        <v>50</v>
      </c>
      <c r="T84" s="116" t="s">
        <v>658</v>
      </c>
      <c r="U84" s="5" t="s">
        <v>973</v>
      </c>
      <c r="V84" s="5" t="s">
        <v>981</v>
      </c>
      <c r="W84" s="5" t="s">
        <v>978</v>
      </c>
      <c r="X84" s="5" t="s">
        <v>341</v>
      </c>
      <c r="Y84" s="3" t="s">
        <v>42</v>
      </c>
      <c r="Z84" s="3" t="s">
        <v>49</v>
      </c>
      <c r="AA84" s="28">
        <v>45096</v>
      </c>
      <c r="AB84" s="165" t="s">
        <v>4974</v>
      </c>
      <c r="AC84" s="5" t="s">
        <v>4973</v>
      </c>
    </row>
    <row r="85" spans="1:31" ht="132" x14ac:dyDescent="0.15">
      <c r="A85" s="68">
        <v>4083</v>
      </c>
      <c r="B85" s="3" t="s">
        <v>192</v>
      </c>
      <c r="C85" s="3" t="s">
        <v>294</v>
      </c>
      <c r="D85" s="5" t="s">
        <v>979</v>
      </c>
      <c r="E85" s="3" t="s">
        <v>61</v>
      </c>
      <c r="F85" s="5" t="s">
        <v>980</v>
      </c>
      <c r="G85" s="5" t="s">
        <v>660</v>
      </c>
      <c r="H85" s="3" t="s">
        <v>681</v>
      </c>
      <c r="I85" s="5" t="s">
        <v>981</v>
      </c>
      <c r="J85" s="5" t="s">
        <v>4975</v>
      </c>
      <c r="K85" s="5" t="s">
        <v>982</v>
      </c>
      <c r="L85" s="3" t="s">
        <v>712</v>
      </c>
      <c r="M85" s="3" t="s">
        <v>42</v>
      </c>
      <c r="N85" s="3">
        <v>37174</v>
      </c>
      <c r="O85" s="3" t="s">
        <v>983</v>
      </c>
      <c r="P85" s="8">
        <v>35.727397705927601</v>
      </c>
      <c r="Q85" s="8">
        <v>-86.9670925341904</v>
      </c>
      <c r="R85" s="60">
        <v>1700</v>
      </c>
      <c r="S85" s="60">
        <v>50</v>
      </c>
      <c r="T85" s="5" t="s">
        <v>658</v>
      </c>
      <c r="U85" s="5" t="s">
        <v>973</v>
      </c>
      <c r="V85" s="5" t="s">
        <v>981</v>
      </c>
      <c r="W85" s="5" t="s">
        <v>978</v>
      </c>
      <c r="X85" s="5" t="s">
        <v>341</v>
      </c>
      <c r="Y85" s="3" t="s">
        <v>42</v>
      </c>
      <c r="Z85" s="3" t="s">
        <v>49</v>
      </c>
      <c r="AA85" s="28">
        <v>45096</v>
      </c>
      <c r="AB85" s="30" t="s">
        <v>4976</v>
      </c>
      <c r="AC85" s="5" t="s">
        <v>4977</v>
      </c>
      <c r="AD85" s="30"/>
    </row>
    <row r="86" spans="1:31" ht="96" x14ac:dyDescent="0.15">
      <c r="A86" s="68">
        <v>4084</v>
      </c>
      <c r="B86" s="3" t="s">
        <v>31</v>
      </c>
      <c r="C86" s="3" t="s">
        <v>294</v>
      </c>
      <c r="D86" s="5" t="s">
        <v>979</v>
      </c>
      <c r="E86" s="3" t="s">
        <v>61</v>
      </c>
      <c r="F86" s="5" t="s">
        <v>984</v>
      </c>
      <c r="G86" s="5" t="s">
        <v>660</v>
      </c>
      <c r="H86" s="3" t="s">
        <v>985</v>
      </c>
      <c r="I86" s="5" t="s">
        <v>981</v>
      </c>
      <c r="J86" s="5" t="s">
        <v>986</v>
      </c>
      <c r="K86" s="5" t="s">
        <v>978</v>
      </c>
      <c r="L86" s="3" t="s">
        <v>341</v>
      </c>
      <c r="M86" s="3" t="s">
        <v>42</v>
      </c>
      <c r="N86" s="3">
        <v>44481</v>
      </c>
      <c r="O86" s="3" t="s">
        <v>987</v>
      </c>
      <c r="P86" s="8">
        <v>41.1522508340096</v>
      </c>
      <c r="Q86" s="8">
        <v>-80.860397300000002</v>
      </c>
      <c r="R86" s="60">
        <v>1300</v>
      </c>
      <c r="S86" s="60">
        <v>44</v>
      </c>
      <c r="T86" s="5" t="s">
        <v>658</v>
      </c>
      <c r="U86" s="5" t="s">
        <v>973</v>
      </c>
      <c r="V86" s="5" t="s">
        <v>981</v>
      </c>
      <c r="W86" s="5" t="s">
        <v>978</v>
      </c>
      <c r="X86" s="5" t="s">
        <v>341</v>
      </c>
      <c r="Y86" s="3" t="s">
        <v>42</v>
      </c>
      <c r="Z86" s="3" t="s">
        <v>49</v>
      </c>
      <c r="AA86" s="28">
        <v>45096</v>
      </c>
      <c r="AB86" s="30" t="s">
        <v>988</v>
      </c>
      <c r="AC86" s="5"/>
      <c r="AD86" s="30"/>
    </row>
    <row r="87" spans="1:31" ht="48" x14ac:dyDescent="0.15">
      <c r="A87" s="68">
        <v>4085</v>
      </c>
      <c r="B87" s="3" t="s">
        <v>113</v>
      </c>
      <c r="C87" s="3" t="s">
        <v>294</v>
      </c>
      <c r="D87" s="5" t="s">
        <v>4621</v>
      </c>
      <c r="E87" s="3" t="s">
        <v>61</v>
      </c>
      <c r="F87" s="5" t="s">
        <v>4620</v>
      </c>
      <c r="G87" s="5" t="s">
        <v>680</v>
      </c>
      <c r="H87" s="3" t="s">
        <v>681</v>
      </c>
      <c r="I87" s="5" t="s">
        <v>4624</v>
      </c>
      <c r="J87" s="5" t="s">
        <v>4623</v>
      </c>
      <c r="K87" s="5" t="s">
        <v>4625</v>
      </c>
      <c r="L87" s="3" t="s">
        <v>48</v>
      </c>
      <c r="M87" s="3" t="s">
        <v>42</v>
      </c>
      <c r="N87" s="3">
        <v>27344</v>
      </c>
      <c r="O87" s="3" t="s">
        <v>117</v>
      </c>
      <c r="P87" s="8">
        <v>35.754723119677998</v>
      </c>
      <c r="Q87" s="8">
        <v>-79.525212005538506</v>
      </c>
      <c r="R87" s="60">
        <v>7500</v>
      </c>
      <c r="S87" s="60">
        <v>16</v>
      </c>
      <c r="T87" s="5" t="s">
        <v>658</v>
      </c>
      <c r="U87" s="5" t="s">
        <v>4621</v>
      </c>
      <c r="V87" s="5" t="s">
        <v>4629</v>
      </c>
      <c r="W87" s="5" t="s">
        <v>4627</v>
      </c>
      <c r="X87" s="3" t="s">
        <v>4628</v>
      </c>
      <c r="Y87" s="3" t="s">
        <v>4626</v>
      </c>
      <c r="Z87" s="3" t="s">
        <v>49</v>
      </c>
      <c r="AA87" s="28">
        <v>45088</v>
      </c>
      <c r="AB87" s="30" t="s">
        <v>4622</v>
      </c>
      <c r="AC87" s="5"/>
      <c r="AD87" s="30"/>
    </row>
    <row r="88" spans="1:31" ht="72" x14ac:dyDescent="0.15">
      <c r="A88" s="68">
        <v>4086</v>
      </c>
      <c r="B88" s="3" t="s">
        <v>113</v>
      </c>
      <c r="C88" s="3" t="s">
        <v>294</v>
      </c>
      <c r="D88" s="5" t="s">
        <v>2428</v>
      </c>
      <c r="E88" s="3" t="s">
        <v>34</v>
      </c>
      <c r="F88" s="5" t="s">
        <v>5031</v>
      </c>
      <c r="G88" s="5"/>
      <c r="H88" s="3"/>
      <c r="I88" s="5" t="s">
        <v>5035</v>
      </c>
      <c r="J88" s="5"/>
      <c r="K88" s="5" t="s">
        <v>5029</v>
      </c>
      <c r="L88" s="3" t="s">
        <v>130</v>
      </c>
      <c r="M88" s="3" t="s">
        <v>66</v>
      </c>
      <c r="N88" s="3"/>
      <c r="O88" s="3"/>
      <c r="P88" s="8">
        <v>42.780691799905497</v>
      </c>
      <c r="Q88" s="8">
        <v>-81.177635625357595</v>
      </c>
      <c r="R88" s="60">
        <v>3000</v>
      </c>
      <c r="S88" s="60">
        <v>90</v>
      </c>
      <c r="T88" s="5" t="s">
        <v>658</v>
      </c>
      <c r="U88" s="5" t="s">
        <v>5033</v>
      </c>
      <c r="V88" s="5" t="s">
        <v>5034</v>
      </c>
      <c r="W88" s="5" t="s">
        <v>2435</v>
      </c>
      <c r="X88" s="3" t="s">
        <v>5043</v>
      </c>
      <c r="Y88" s="3" t="s">
        <v>543</v>
      </c>
      <c r="Z88" s="3" t="s">
        <v>49</v>
      </c>
      <c r="AA88" s="28">
        <v>45096</v>
      </c>
      <c r="AB88" s="30" t="s">
        <v>5032</v>
      </c>
      <c r="AC88" s="5" t="s">
        <v>5030</v>
      </c>
      <c r="AD88" s="30"/>
    </row>
    <row r="89" spans="1:31" ht="40.5" customHeight="1" x14ac:dyDescent="0.15">
      <c r="A89" s="68">
        <v>4087</v>
      </c>
      <c r="B89" s="3" t="s">
        <v>31</v>
      </c>
      <c r="C89" s="3" t="s">
        <v>294</v>
      </c>
      <c r="D89" s="25" t="s">
        <v>989</v>
      </c>
      <c r="E89" s="26" t="s">
        <v>61</v>
      </c>
      <c r="F89" s="5" t="s">
        <v>990</v>
      </c>
      <c r="G89" s="5" t="s">
        <v>660</v>
      </c>
      <c r="H89" s="3" t="s">
        <v>328</v>
      </c>
      <c r="I89" s="25" t="s">
        <v>991</v>
      </c>
      <c r="J89" s="5" t="s">
        <v>992</v>
      </c>
      <c r="K89" s="5" t="s">
        <v>993</v>
      </c>
      <c r="L89" s="3" t="s">
        <v>127</v>
      </c>
      <c r="M89" s="3" t="s">
        <v>42</v>
      </c>
      <c r="N89" s="3">
        <v>48640</v>
      </c>
      <c r="O89" s="3" t="s">
        <v>994</v>
      </c>
      <c r="P89" s="8">
        <v>43.6053908558237</v>
      </c>
      <c r="Q89" s="8">
        <v>-84.207910228618701</v>
      </c>
      <c r="R89" s="60">
        <v>265</v>
      </c>
      <c r="S89" s="299">
        <v>0.75</v>
      </c>
      <c r="T89" s="5" t="s">
        <v>658</v>
      </c>
      <c r="U89" s="5" t="s">
        <v>995</v>
      </c>
      <c r="V89" s="5" t="s">
        <v>991</v>
      </c>
      <c r="W89" s="5" t="s">
        <v>993</v>
      </c>
      <c r="X89" s="3" t="s">
        <v>127</v>
      </c>
      <c r="Y89" s="3" t="s">
        <v>42</v>
      </c>
      <c r="Z89" s="3" t="s">
        <v>49</v>
      </c>
      <c r="AA89" s="28">
        <v>44779</v>
      </c>
      <c r="AB89" s="56" t="s">
        <v>996</v>
      </c>
      <c r="AC89" s="5"/>
    </row>
    <row r="90" spans="1:31" s="22" customFormat="1" ht="96" x14ac:dyDescent="0.15">
      <c r="A90" s="68">
        <v>4088</v>
      </c>
      <c r="B90" s="3" t="s">
        <v>113</v>
      </c>
      <c r="C90" s="3" t="s">
        <v>294</v>
      </c>
      <c r="D90" s="5" t="s">
        <v>997</v>
      </c>
      <c r="E90" s="26" t="s">
        <v>61</v>
      </c>
      <c r="F90" s="5" t="s">
        <v>998</v>
      </c>
      <c r="G90" s="5" t="s">
        <v>857</v>
      </c>
      <c r="H90" s="3" t="s">
        <v>737</v>
      </c>
      <c r="I90" s="5" t="s">
        <v>999</v>
      </c>
      <c r="J90" s="22" t="s">
        <v>1000</v>
      </c>
      <c r="K90" s="5" t="s">
        <v>1001</v>
      </c>
      <c r="L90" s="3" t="s">
        <v>341</v>
      </c>
      <c r="M90" s="3" t="s">
        <v>42</v>
      </c>
      <c r="N90" s="3">
        <v>45377</v>
      </c>
      <c r="O90" s="3" t="s">
        <v>1002</v>
      </c>
      <c r="P90" s="8">
        <v>39.899899465573</v>
      </c>
      <c r="Q90" s="8">
        <v>-84.193602704197801</v>
      </c>
      <c r="R90" s="60">
        <v>600</v>
      </c>
      <c r="S90" s="60"/>
      <c r="T90" s="5"/>
      <c r="U90" s="5" t="s">
        <v>997</v>
      </c>
      <c r="V90" s="5" t="s">
        <v>999</v>
      </c>
      <c r="W90" s="5" t="s">
        <v>1003</v>
      </c>
      <c r="X90" s="3" t="s">
        <v>341</v>
      </c>
      <c r="Y90" s="3" t="s">
        <v>42</v>
      </c>
      <c r="Z90" s="3" t="s">
        <v>49</v>
      </c>
      <c r="AA90" s="28">
        <v>44779</v>
      </c>
      <c r="AB90" s="56" t="s">
        <v>1004</v>
      </c>
      <c r="AC90" s="22" t="s">
        <v>1005</v>
      </c>
      <c r="AD90" s="25"/>
      <c r="AE90" s="25"/>
    </row>
    <row r="91" spans="1:31" ht="40.5" customHeight="1" x14ac:dyDescent="0.15">
      <c r="A91" s="68">
        <v>4089</v>
      </c>
      <c r="B91" s="3" t="s">
        <v>113</v>
      </c>
      <c r="C91" s="3" t="s">
        <v>294</v>
      </c>
      <c r="D91" s="5" t="s">
        <v>997</v>
      </c>
      <c r="E91" s="26" t="s">
        <v>61</v>
      </c>
      <c r="F91" s="5" t="s">
        <v>998</v>
      </c>
      <c r="G91" s="5" t="s">
        <v>660</v>
      </c>
      <c r="H91" s="3" t="s">
        <v>737</v>
      </c>
      <c r="I91" s="415" t="s">
        <v>999</v>
      </c>
      <c r="J91" s="22" t="s">
        <v>1000</v>
      </c>
      <c r="K91" s="5" t="s">
        <v>1001</v>
      </c>
      <c r="L91" s="3" t="s">
        <v>341</v>
      </c>
      <c r="M91" s="3" t="s">
        <v>42</v>
      </c>
      <c r="N91" s="3">
        <v>45377</v>
      </c>
      <c r="O91" s="3" t="s">
        <v>1002</v>
      </c>
      <c r="P91" s="8">
        <v>39.899899465573</v>
      </c>
      <c r="Q91" s="8">
        <v>-84.193602704197801</v>
      </c>
      <c r="R91" s="60">
        <v>600</v>
      </c>
      <c r="S91" s="60"/>
      <c r="T91" s="5"/>
      <c r="U91" s="5" t="s">
        <v>997</v>
      </c>
      <c r="V91" s="5" t="s">
        <v>999</v>
      </c>
      <c r="W91" s="5" t="s">
        <v>1003</v>
      </c>
      <c r="X91" s="3" t="s">
        <v>341</v>
      </c>
      <c r="Y91" s="3" t="s">
        <v>42</v>
      </c>
      <c r="Z91" s="3" t="s">
        <v>49</v>
      </c>
      <c r="AA91" s="28">
        <v>44779</v>
      </c>
      <c r="AB91" s="56" t="s">
        <v>1006</v>
      </c>
      <c r="AC91" s="5" t="s">
        <v>1007</v>
      </c>
      <c r="AD91" s="25"/>
      <c r="AE91" s="25"/>
    </row>
    <row r="92" spans="1:31" ht="84" x14ac:dyDescent="0.15">
      <c r="A92" s="68">
        <v>4090</v>
      </c>
      <c r="B92" s="3" t="s">
        <v>113</v>
      </c>
      <c r="C92" s="3" t="s">
        <v>294</v>
      </c>
      <c r="D92" s="5" t="s">
        <v>997</v>
      </c>
      <c r="E92" s="26" t="s">
        <v>61</v>
      </c>
      <c r="F92" s="5" t="s">
        <v>998</v>
      </c>
      <c r="G92" s="5" t="s">
        <v>857</v>
      </c>
      <c r="H92" s="3" t="s">
        <v>328</v>
      </c>
      <c r="I92" s="415" t="s">
        <v>999</v>
      </c>
      <c r="J92" s="22" t="s">
        <v>1000</v>
      </c>
      <c r="K92" s="5" t="s">
        <v>1001</v>
      </c>
      <c r="L92" s="3" t="s">
        <v>341</v>
      </c>
      <c r="M92" s="3" t="s">
        <v>42</v>
      </c>
      <c r="N92" s="3">
        <v>45377</v>
      </c>
      <c r="O92" s="3" t="s">
        <v>1002</v>
      </c>
      <c r="P92" s="8">
        <v>39.899899465573</v>
      </c>
      <c r="Q92" s="8">
        <v>-84.193602704197801</v>
      </c>
      <c r="R92" s="60">
        <v>600</v>
      </c>
      <c r="S92" s="60"/>
      <c r="T92" s="5"/>
      <c r="U92" s="5" t="s">
        <v>997</v>
      </c>
      <c r="V92" s="5" t="s">
        <v>999</v>
      </c>
      <c r="W92" s="5" t="s">
        <v>1003</v>
      </c>
      <c r="X92" s="3" t="s">
        <v>341</v>
      </c>
      <c r="Y92" s="3" t="s">
        <v>42</v>
      </c>
      <c r="Z92" s="3" t="s">
        <v>49</v>
      </c>
      <c r="AA92" s="28">
        <v>44779</v>
      </c>
      <c r="AB92" s="56" t="s">
        <v>1008</v>
      </c>
      <c r="AC92" s="5" t="s">
        <v>1009</v>
      </c>
      <c r="AD92" s="25"/>
      <c r="AE92" s="25"/>
    </row>
    <row r="93" spans="1:31" ht="24" x14ac:dyDescent="0.15">
      <c r="A93" s="68">
        <v>4091</v>
      </c>
      <c r="B93" s="3" t="s">
        <v>59</v>
      </c>
      <c r="C93" s="3" t="s">
        <v>294</v>
      </c>
      <c r="D93" s="5" t="s">
        <v>997</v>
      </c>
      <c r="E93" s="3" t="s">
        <v>61</v>
      </c>
      <c r="F93" s="5" t="s">
        <v>3098</v>
      </c>
      <c r="G93" s="5" t="s">
        <v>660</v>
      </c>
      <c r="H93" s="3" t="s">
        <v>4347</v>
      </c>
      <c r="I93" s="415" t="s">
        <v>999</v>
      </c>
      <c r="J93" s="5" t="s">
        <v>3099</v>
      </c>
      <c r="K93" s="5" t="s">
        <v>3100</v>
      </c>
      <c r="L93" s="3" t="s">
        <v>341</v>
      </c>
      <c r="M93" s="3" t="s">
        <v>42</v>
      </c>
      <c r="N93" s="3">
        <v>45420</v>
      </c>
      <c r="O93" s="3" t="s">
        <v>3101</v>
      </c>
      <c r="P93" s="8">
        <v>39.715498402451701</v>
      </c>
      <c r="Q93" s="8">
        <v>-84.111824546531196</v>
      </c>
      <c r="R93" s="60"/>
      <c r="S93" s="60"/>
      <c r="T93" s="5"/>
      <c r="U93" s="116" t="s">
        <v>997</v>
      </c>
      <c r="V93" s="5" t="s">
        <v>999</v>
      </c>
      <c r="W93" s="5" t="s">
        <v>1003</v>
      </c>
      <c r="X93" s="3" t="s">
        <v>341</v>
      </c>
      <c r="Y93" s="3" t="s">
        <v>42</v>
      </c>
      <c r="Z93" s="3" t="s">
        <v>49</v>
      </c>
      <c r="AA93" s="28">
        <v>44891</v>
      </c>
      <c r="AB93" s="3" t="s">
        <v>3102</v>
      </c>
      <c r="AC93" s="5" t="s">
        <v>4348</v>
      </c>
      <c r="AD93" s="25"/>
      <c r="AE93" s="25"/>
    </row>
    <row r="94" spans="1:31" x14ac:dyDescent="0.15">
      <c r="A94" s="68"/>
      <c r="B94" s="3"/>
      <c r="C94" s="3"/>
      <c r="D94" s="5"/>
      <c r="E94" s="3"/>
      <c r="F94" s="5"/>
      <c r="G94" s="5"/>
      <c r="H94" s="3"/>
      <c r="I94" s="5"/>
      <c r="J94" s="5"/>
      <c r="K94" s="5"/>
      <c r="L94" s="3"/>
      <c r="M94" s="3"/>
      <c r="N94" s="3"/>
      <c r="O94" s="3"/>
      <c r="P94" s="8"/>
      <c r="Q94" s="8"/>
      <c r="R94" s="76"/>
      <c r="S94" s="76"/>
      <c r="T94" s="5"/>
      <c r="U94" s="5"/>
      <c r="V94" s="5"/>
      <c r="W94" s="5"/>
      <c r="X94" s="3"/>
      <c r="Y94" s="3"/>
      <c r="Z94" s="3"/>
      <c r="AA94" s="28"/>
      <c r="AB94" s="30"/>
      <c r="AC94" s="5"/>
    </row>
    <row r="96" spans="1:31" x14ac:dyDescent="0.15">
      <c r="I96" s="411"/>
    </row>
    <row r="97" spans="9:9" x14ac:dyDescent="0.15">
      <c r="I97" s="411"/>
    </row>
    <row r="98" spans="9:9" x14ac:dyDescent="0.15">
      <c r="I98" s="411"/>
    </row>
    <row r="99" spans="9:9" x14ac:dyDescent="0.15">
      <c r="I99" s="411"/>
    </row>
  </sheetData>
  <phoneticPr fontId="5" type="noConversion"/>
  <dataValidations disablePrompts="1" count="2">
    <dataValidation type="list" allowBlank="1" showInputMessage="1" showErrorMessage="1" sqref="H70" xr:uid="{8B0EE5BD-48FD-4D20-BC7B-D071E9D519AC}">
      <formula1>IF(G70="Coated electrode rolls",Coated_Elect_Rolls,Cell_Chem_Type)</formula1>
    </dataValidation>
    <dataValidation type="list" allowBlank="1" showInputMessage="1" showErrorMessage="1" sqref="B63" xr:uid="{A62C9E8C-8291-4DFA-8F27-C4488D0A9047}">
      <formula1>Status</formula1>
    </dataValidation>
  </dataValidations>
  <hyperlinks>
    <hyperlink ref="AB15" r:id="rId1" display="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xr:uid="{B06E7E84-0CA7-47F1-94AC-4A259FD39DCC}"/>
    <hyperlink ref="V45" r:id="rId2" xr:uid="{24B8E682-CCC5-40A1-86B8-0C5F1454A69D}"/>
    <hyperlink ref="I29" r:id="rId3" xr:uid="{A5ABCF01-FC79-487C-8040-A070227C11B6}"/>
    <hyperlink ref="I76" r:id="rId4" xr:uid="{06AD0CDC-E877-42D1-BDFA-5E3886A36C50}"/>
    <hyperlink ref="V11" r:id="rId5" xr:uid="{5C61D1BF-B7DD-4A70-9278-6EF4054D1DE4}"/>
    <hyperlink ref="V16" r:id="rId6" xr:uid="{485E1D27-EED5-41C2-B79F-78E9EBFF73C5}"/>
    <hyperlink ref="V46" r:id="rId7" xr:uid="{B8BA9D4C-B92D-479E-9E12-87F7B0B2DECA}"/>
    <hyperlink ref="O50" r:id="rId8" xr:uid="{C215C3D8-A0D9-465D-B313-0876AEF9F635}"/>
  </hyperlinks>
  <pageMargins left="0.7" right="0.7" top="0.75" bottom="0.75" header="0.3" footer="0.3"/>
  <pageSetup orientation="portrait" r:id="rId9"/>
  <tableParts count="1">
    <tablePart r:id="rId10"/>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A370E-D65B-466F-8BE8-415F9FECF2B1}">
  <sheetPr codeName="Sheet12">
    <tabColor theme="8" tint="0.59999389629810485"/>
  </sheetPr>
  <dimension ref="A1:AC156"/>
  <sheetViews>
    <sheetView zoomScaleNormal="100" workbookViewId="0">
      <pane xSplit="6" ySplit="1" topLeftCell="G146" activePane="bottomRight" state="frozen"/>
      <selection pane="topRight" activeCell="G1" sqref="G1"/>
      <selection pane="bottomLeft" activeCell="A2" sqref="A2"/>
      <selection pane="bottomRight" activeCell="M152" sqref="M152"/>
    </sheetView>
  </sheetViews>
  <sheetFormatPr baseColWidth="10" defaultColWidth="9.1640625" defaultRowHeight="15" x14ac:dyDescent="0.2"/>
  <cols>
    <col min="1" max="1" width="4.83203125" style="32" customWidth="1"/>
    <col min="2" max="2" width="8" style="3" customWidth="1"/>
    <col min="3" max="3" width="13.33203125" style="5" customWidth="1"/>
    <col min="4" max="4" width="17" style="5" customWidth="1"/>
    <col min="5" max="5" width="11.6640625" style="3" customWidth="1"/>
    <col min="6" max="7" width="12" style="5" customWidth="1"/>
    <col min="8" max="8" width="16.5" style="5" customWidth="1"/>
    <col min="9" max="9" width="20.1640625" style="5" customWidth="1"/>
    <col min="10" max="10" width="20.83203125" style="5" customWidth="1"/>
    <col min="11" max="11" width="21.33203125" style="3" customWidth="1"/>
    <col min="12" max="12" width="10.6640625" style="5" customWidth="1"/>
    <col min="13" max="13" width="11.5" style="5" customWidth="1"/>
    <col min="14" max="14" width="13.5" style="5" customWidth="1"/>
    <col min="15" max="15" width="10.1640625" style="5" customWidth="1"/>
    <col min="16" max="16" width="15" style="80" customWidth="1"/>
    <col min="17" max="17" width="14.6640625" style="182" customWidth="1"/>
    <col min="18" max="18" width="14.6640625" style="80" customWidth="1"/>
    <col min="19" max="19" width="10.83203125" style="315" customWidth="1"/>
    <col min="20" max="20" width="14.6640625" style="197" customWidth="1"/>
    <col min="21" max="21" width="10.83203125" style="198" customWidth="1"/>
    <col min="22" max="22" width="22.5" style="5" customWidth="1"/>
    <col min="23" max="23" width="19" style="5" customWidth="1"/>
    <col min="24" max="24" width="12.1640625" style="5" customWidth="1"/>
    <col min="25" max="25" width="9.1640625" style="148" customWidth="1"/>
    <col min="26" max="26" width="12.1640625" style="5" customWidth="1"/>
    <col min="27" max="27" width="13.6640625" style="5" customWidth="1"/>
    <col min="28" max="28" width="45.83203125" style="12" customWidth="1"/>
    <col min="29" max="29" width="60.1640625" style="5" customWidth="1"/>
    <col min="30" max="16384" width="9.1640625" style="5"/>
  </cols>
  <sheetData>
    <row r="1" spans="1:29" s="113" customFormat="1" ht="30"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72" t="s">
        <v>15</v>
      </c>
      <c r="P1" s="72" t="s">
        <v>16</v>
      </c>
      <c r="Q1" s="218" t="s">
        <v>17</v>
      </c>
      <c r="R1" s="71" t="s">
        <v>18</v>
      </c>
      <c r="S1" s="73" t="s">
        <v>19</v>
      </c>
      <c r="T1" s="72" t="s">
        <v>29</v>
      </c>
      <c r="U1" s="72" t="s">
        <v>20</v>
      </c>
      <c r="V1" s="72" t="s">
        <v>21</v>
      </c>
      <c r="W1" s="72" t="s">
        <v>22</v>
      </c>
      <c r="X1" s="72" t="s">
        <v>23</v>
      </c>
      <c r="Y1" s="72" t="s">
        <v>24</v>
      </c>
      <c r="Z1" s="72" t="s">
        <v>25</v>
      </c>
      <c r="AA1" s="74" t="s">
        <v>26</v>
      </c>
      <c r="AB1" s="72" t="s">
        <v>27</v>
      </c>
      <c r="AC1" s="72" t="s">
        <v>28</v>
      </c>
    </row>
    <row r="2" spans="1:29" ht="24" x14ac:dyDescent="0.15">
      <c r="A2" s="32">
        <v>5000</v>
      </c>
      <c r="B2" s="3" t="s">
        <v>31</v>
      </c>
      <c r="C2" s="5" t="s">
        <v>696</v>
      </c>
      <c r="D2" s="5" t="s">
        <v>1010</v>
      </c>
      <c r="E2" s="3" t="s">
        <v>61</v>
      </c>
      <c r="F2" s="5" t="s">
        <v>1011</v>
      </c>
      <c r="G2" s="5" t="s">
        <v>1012</v>
      </c>
      <c r="H2" s="5" t="s">
        <v>1013</v>
      </c>
      <c r="I2" s="5" t="s">
        <v>1014</v>
      </c>
      <c r="J2" s="5" t="s">
        <v>1015</v>
      </c>
      <c r="K2" s="3" t="s">
        <v>1016</v>
      </c>
      <c r="L2" s="5" t="s">
        <v>284</v>
      </c>
      <c r="M2" s="5" t="s">
        <v>42</v>
      </c>
      <c r="N2" s="5">
        <v>35563</v>
      </c>
      <c r="O2" s="5" t="s">
        <v>1017</v>
      </c>
      <c r="P2" s="184">
        <v>33.966059373282398</v>
      </c>
      <c r="Q2" s="182">
        <v>-87.898766503865701</v>
      </c>
      <c r="R2" s="76"/>
      <c r="S2" s="76"/>
      <c r="T2" s="32"/>
      <c r="U2" s="5" t="s">
        <v>1010</v>
      </c>
      <c r="V2" s="5" t="s">
        <v>1014</v>
      </c>
      <c r="W2" s="5" t="s">
        <v>1018</v>
      </c>
      <c r="X2" s="5" t="s">
        <v>604</v>
      </c>
      <c r="Y2" s="5" t="s">
        <v>42</v>
      </c>
      <c r="Z2" s="5" t="s">
        <v>1019</v>
      </c>
      <c r="AA2" s="12">
        <v>44417</v>
      </c>
      <c r="AB2" s="5" t="s">
        <v>1014</v>
      </c>
      <c r="AC2" s="5" t="s">
        <v>1020</v>
      </c>
    </row>
    <row r="3" spans="1:29" ht="24" x14ac:dyDescent="0.15">
      <c r="A3" s="32">
        <v>5001</v>
      </c>
      <c r="B3" s="3" t="s">
        <v>31</v>
      </c>
      <c r="C3" s="5" t="s">
        <v>696</v>
      </c>
      <c r="D3" s="5" t="s">
        <v>1010</v>
      </c>
      <c r="E3" s="3" t="s">
        <v>61</v>
      </c>
      <c r="F3" s="5" t="s">
        <v>1021</v>
      </c>
      <c r="G3" s="5" t="s">
        <v>1012</v>
      </c>
      <c r="H3" s="5" t="s">
        <v>1013</v>
      </c>
      <c r="I3" s="5" t="s">
        <v>1014</v>
      </c>
      <c r="J3" s="5" t="s">
        <v>1022</v>
      </c>
      <c r="K3" s="3" t="s">
        <v>1023</v>
      </c>
      <c r="L3" s="5" t="s">
        <v>604</v>
      </c>
      <c r="M3" s="5" t="s">
        <v>42</v>
      </c>
      <c r="N3" s="5">
        <v>55016</v>
      </c>
      <c r="O3" s="5" t="s">
        <v>1024</v>
      </c>
      <c r="P3" s="185">
        <v>44.794441305823597</v>
      </c>
      <c r="Q3" s="182">
        <v>-92.913494457604102</v>
      </c>
      <c r="R3" s="76"/>
      <c r="S3" s="76"/>
      <c r="T3" s="32"/>
      <c r="U3" s="5" t="s">
        <v>1010</v>
      </c>
      <c r="V3" s="5" t="s">
        <v>1014</v>
      </c>
      <c r="W3" s="5" t="s">
        <v>1018</v>
      </c>
      <c r="X3" s="5" t="s">
        <v>604</v>
      </c>
      <c r="Y3" s="5" t="s">
        <v>42</v>
      </c>
      <c r="Z3" s="5" t="s">
        <v>1019</v>
      </c>
      <c r="AA3" s="12">
        <v>44417</v>
      </c>
      <c r="AB3" s="5" t="s">
        <v>1014</v>
      </c>
      <c r="AC3" s="5" t="s">
        <v>1020</v>
      </c>
    </row>
    <row r="4" spans="1:29" ht="24" x14ac:dyDescent="0.15">
      <c r="A4" s="32">
        <v>5002</v>
      </c>
      <c r="B4" s="3" t="s">
        <v>31</v>
      </c>
      <c r="C4" s="5" t="s">
        <v>696</v>
      </c>
      <c r="D4" s="5" t="s">
        <v>1010</v>
      </c>
      <c r="E4" s="3" t="s">
        <v>61</v>
      </c>
      <c r="F4" s="5" t="s">
        <v>1025</v>
      </c>
      <c r="G4" s="5" t="s">
        <v>1012</v>
      </c>
      <c r="H4" s="5" t="s">
        <v>1026</v>
      </c>
      <c r="I4" s="5" t="s">
        <v>1014</v>
      </c>
      <c r="J4" s="5" t="s">
        <v>1027</v>
      </c>
      <c r="K4" s="3" t="s">
        <v>1028</v>
      </c>
      <c r="L4" s="5" t="s">
        <v>754</v>
      </c>
      <c r="M4" s="5" t="s">
        <v>42</v>
      </c>
      <c r="N4" s="5">
        <v>65802</v>
      </c>
      <c r="O4" s="5" t="s">
        <v>1029</v>
      </c>
      <c r="P4" s="185">
        <v>37.2123557132157</v>
      </c>
      <c r="Q4" s="182">
        <v>-93.227852015445805</v>
      </c>
      <c r="R4" s="76"/>
      <c r="S4" s="76"/>
      <c r="T4" s="32"/>
      <c r="U4" s="5" t="s">
        <v>1010</v>
      </c>
      <c r="V4" s="5" t="s">
        <v>1014</v>
      </c>
      <c r="W4" s="5" t="s">
        <v>1018</v>
      </c>
      <c r="X4" s="5" t="s">
        <v>604</v>
      </c>
      <c r="Y4" s="5" t="s">
        <v>42</v>
      </c>
      <c r="Z4" s="5" t="s">
        <v>1019</v>
      </c>
      <c r="AA4" s="12">
        <v>44417</v>
      </c>
      <c r="AB4" s="5" t="s">
        <v>1014</v>
      </c>
      <c r="AC4" s="5" t="s">
        <v>1030</v>
      </c>
    </row>
    <row r="5" spans="1:29" ht="24" x14ac:dyDescent="0.15">
      <c r="A5" s="32">
        <v>5003</v>
      </c>
      <c r="B5" s="3" t="s">
        <v>31</v>
      </c>
      <c r="C5" s="5" t="s">
        <v>696</v>
      </c>
      <c r="D5" s="5" t="s">
        <v>1031</v>
      </c>
      <c r="E5" s="3" t="s">
        <v>61</v>
      </c>
      <c r="F5" s="5" t="s">
        <v>1031</v>
      </c>
      <c r="G5" s="5" t="s">
        <v>1032</v>
      </c>
      <c r="H5" s="5" t="s">
        <v>1033</v>
      </c>
      <c r="I5" s="5" t="s">
        <v>1034</v>
      </c>
      <c r="J5" s="5" t="s">
        <v>1035</v>
      </c>
      <c r="K5" s="3" t="s">
        <v>1036</v>
      </c>
      <c r="L5" s="5" t="s">
        <v>394</v>
      </c>
      <c r="M5" s="5" t="s">
        <v>42</v>
      </c>
      <c r="N5" s="5">
        <v>94804</v>
      </c>
      <c r="O5" s="5" t="s">
        <v>1037</v>
      </c>
      <c r="P5" s="185">
        <v>37.9208482060344</v>
      </c>
      <c r="Q5" s="182">
        <v>-122.352250245024</v>
      </c>
      <c r="R5" s="76">
        <v>30</v>
      </c>
      <c r="S5" s="304"/>
      <c r="T5" s="114"/>
      <c r="U5" s="5" t="s">
        <v>1031</v>
      </c>
      <c r="V5" s="5" t="s">
        <v>1038</v>
      </c>
      <c r="W5" s="5" t="s">
        <v>1036</v>
      </c>
      <c r="X5" s="5" t="s">
        <v>394</v>
      </c>
      <c r="Y5" s="5" t="s">
        <v>42</v>
      </c>
      <c r="Z5" s="5" t="s">
        <v>1019</v>
      </c>
      <c r="AA5" s="12">
        <v>44417</v>
      </c>
      <c r="AB5" s="5" t="s">
        <v>1039</v>
      </c>
      <c r="AC5" s="5" t="s">
        <v>1040</v>
      </c>
    </row>
    <row r="6" spans="1:29" ht="24" x14ac:dyDescent="0.15">
      <c r="A6" s="32">
        <v>5004</v>
      </c>
      <c r="B6" s="3" t="s">
        <v>31</v>
      </c>
      <c r="C6" s="5" t="s">
        <v>696</v>
      </c>
      <c r="D6" s="5" t="s">
        <v>1041</v>
      </c>
      <c r="E6" s="3" t="s">
        <v>61</v>
      </c>
      <c r="F6" s="5" t="s">
        <v>1041</v>
      </c>
      <c r="G6" s="5" t="s">
        <v>1012</v>
      </c>
      <c r="H6" s="5" t="s">
        <v>1013</v>
      </c>
      <c r="I6" s="5" t="s">
        <v>1042</v>
      </c>
      <c r="J6" s="5" t="s">
        <v>1043</v>
      </c>
      <c r="K6" s="3" t="s">
        <v>1044</v>
      </c>
      <c r="L6" s="5" t="s">
        <v>286</v>
      </c>
      <c r="M6" s="5" t="s">
        <v>42</v>
      </c>
      <c r="N6" s="5">
        <v>80127</v>
      </c>
      <c r="O6" s="5" t="s">
        <v>1045</v>
      </c>
      <c r="P6" s="185">
        <v>39.569675773168498</v>
      </c>
      <c r="Q6" s="182">
        <v>-105.123557758548</v>
      </c>
      <c r="R6" s="57" t="s">
        <v>3489</v>
      </c>
      <c r="S6" s="304"/>
      <c r="T6" s="5"/>
      <c r="U6" s="5" t="s">
        <v>1046</v>
      </c>
      <c r="V6" s="5" t="s">
        <v>1042</v>
      </c>
      <c r="W6" s="5" t="s">
        <v>1044</v>
      </c>
      <c r="X6" s="5" t="s">
        <v>286</v>
      </c>
      <c r="Y6" s="5" t="s">
        <v>42</v>
      </c>
      <c r="Z6" s="5" t="s">
        <v>49</v>
      </c>
      <c r="AA6" s="12">
        <v>44774</v>
      </c>
      <c r="AB6" s="5" t="s">
        <v>1047</v>
      </c>
      <c r="AC6" s="5" t="s">
        <v>1048</v>
      </c>
    </row>
    <row r="7" spans="1:29" ht="48" x14ac:dyDescent="0.15">
      <c r="A7" s="32">
        <v>5005</v>
      </c>
      <c r="B7" s="3" t="s">
        <v>31</v>
      </c>
      <c r="C7" s="5" t="s">
        <v>696</v>
      </c>
      <c r="D7" s="5" t="s">
        <v>1049</v>
      </c>
      <c r="E7" s="3" t="s">
        <v>34</v>
      </c>
      <c r="F7" s="5" t="s">
        <v>1050</v>
      </c>
      <c r="G7" s="5" t="s">
        <v>1032</v>
      </c>
      <c r="H7" s="5" t="s">
        <v>1033</v>
      </c>
      <c r="I7" s="5" t="s">
        <v>1051</v>
      </c>
      <c r="J7" s="5" t="s">
        <v>1052</v>
      </c>
      <c r="K7" s="3" t="s">
        <v>1050</v>
      </c>
      <c r="L7" s="5" t="s">
        <v>127</v>
      </c>
      <c r="M7" s="5" t="s">
        <v>42</v>
      </c>
      <c r="N7" s="5">
        <v>48030</v>
      </c>
      <c r="O7" s="5" t="s">
        <v>1053</v>
      </c>
      <c r="P7" s="185">
        <v>42.475023405197199</v>
      </c>
      <c r="Q7" s="182">
        <v>-83.092156273002203</v>
      </c>
      <c r="R7" s="76">
        <v>20</v>
      </c>
      <c r="S7" s="304">
        <v>400</v>
      </c>
      <c r="T7" s="5" t="s">
        <v>734</v>
      </c>
      <c r="U7" s="5" t="s">
        <v>1054</v>
      </c>
      <c r="V7" s="5" t="s">
        <v>1055</v>
      </c>
      <c r="W7" s="5" t="s">
        <v>909</v>
      </c>
      <c r="X7" s="5" t="s">
        <v>127</v>
      </c>
      <c r="Y7" s="5" t="s">
        <v>42</v>
      </c>
      <c r="Z7" s="5" t="s">
        <v>49</v>
      </c>
      <c r="AA7" s="12">
        <v>44044</v>
      </c>
      <c r="AB7" s="189" t="s">
        <v>1056</v>
      </c>
    </row>
    <row r="8" spans="1:29" ht="48" x14ac:dyDescent="0.15">
      <c r="A8" s="32">
        <v>5006</v>
      </c>
      <c r="B8" s="3" t="s">
        <v>31</v>
      </c>
      <c r="C8" s="5" t="s">
        <v>696</v>
      </c>
      <c r="D8" s="5" t="s">
        <v>1049</v>
      </c>
      <c r="E8" s="3" t="s">
        <v>34</v>
      </c>
      <c r="F8" s="5" t="s">
        <v>1050</v>
      </c>
      <c r="G8" s="5" t="s">
        <v>1032</v>
      </c>
      <c r="H8" s="5" t="s">
        <v>1057</v>
      </c>
      <c r="I8" s="5" t="s">
        <v>1051</v>
      </c>
      <c r="J8" s="5" t="s">
        <v>1052</v>
      </c>
      <c r="K8" s="3" t="s">
        <v>1050</v>
      </c>
      <c r="L8" s="5" t="s">
        <v>127</v>
      </c>
      <c r="M8" s="5" t="s">
        <v>42</v>
      </c>
      <c r="N8" s="5">
        <v>48030</v>
      </c>
      <c r="O8" s="5" t="s">
        <v>1053</v>
      </c>
      <c r="P8" s="185">
        <v>42.475023405197199</v>
      </c>
      <c r="Q8" s="182">
        <v>-83.092156273002203</v>
      </c>
      <c r="R8" s="76">
        <v>20</v>
      </c>
      <c r="S8" s="304">
        <v>400</v>
      </c>
      <c r="T8" s="5" t="s">
        <v>734</v>
      </c>
      <c r="U8" s="5" t="s">
        <v>1054</v>
      </c>
      <c r="V8" s="5" t="s">
        <v>1055</v>
      </c>
      <c r="W8" s="5" t="s">
        <v>909</v>
      </c>
      <c r="X8" s="5" t="s">
        <v>127</v>
      </c>
      <c r="Y8" s="5" t="s">
        <v>42</v>
      </c>
      <c r="Z8" s="5" t="s">
        <v>49</v>
      </c>
      <c r="AA8" s="12">
        <v>44044</v>
      </c>
      <c r="AB8" s="189" t="s">
        <v>1056</v>
      </c>
    </row>
    <row r="9" spans="1:29" ht="36" x14ac:dyDescent="0.15">
      <c r="A9" s="32">
        <v>5007</v>
      </c>
      <c r="B9" s="3" t="s">
        <v>31</v>
      </c>
      <c r="C9" s="5" t="s">
        <v>696</v>
      </c>
      <c r="D9" s="5" t="s">
        <v>1058</v>
      </c>
      <c r="E9" s="3" t="s">
        <v>61</v>
      </c>
      <c r="F9" s="5" t="s">
        <v>1059</v>
      </c>
      <c r="G9" s="5" t="s">
        <v>1032</v>
      </c>
      <c r="H9" s="5" t="s">
        <v>1057</v>
      </c>
      <c r="I9" s="5" t="s">
        <v>1060</v>
      </c>
      <c r="J9" s="5" t="s">
        <v>1061</v>
      </c>
      <c r="K9" s="3" t="s">
        <v>1062</v>
      </c>
      <c r="L9" s="5" t="s">
        <v>628</v>
      </c>
      <c r="M9" s="5" t="s">
        <v>42</v>
      </c>
      <c r="N9" s="5">
        <v>47562</v>
      </c>
      <c r="O9" s="5" t="s">
        <v>1063</v>
      </c>
      <c r="P9" s="185">
        <v>39.051798587179498</v>
      </c>
      <c r="Q9" s="182">
        <v>-86.849652399308098</v>
      </c>
      <c r="R9" s="76"/>
      <c r="S9" s="304"/>
      <c r="T9" s="5"/>
      <c r="U9" s="5" t="s">
        <v>1058</v>
      </c>
      <c r="V9" s="5" t="s">
        <v>1060</v>
      </c>
      <c r="W9" s="5" t="s">
        <v>1064</v>
      </c>
      <c r="X9" s="5" t="s">
        <v>741</v>
      </c>
      <c r="Y9" s="5" t="s">
        <v>42</v>
      </c>
      <c r="Z9" s="5" t="s">
        <v>1019</v>
      </c>
      <c r="AA9" s="12">
        <v>44417</v>
      </c>
      <c r="AB9" s="5" t="s">
        <v>1060</v>
      </c>
      <c r="AC9" s="5" t="s">
        <v>1065</v>
      </c>
    </row>
    <row r="10" spans="1:29" ht="24" x14ac:dyDescent="0.15">
      <c r="A10" s="32">
        <v>5008</v>
      </c>
      <c r="B10" s="3" t="s">
        <v>31</v>
      </c>
      <c r="C10" s="5" t="s">
        <v>696</v>
      </c>
      <c r="D10" s="5" t="s">
        <v>1066</v>
      </c>
      <c r="E10" s="3" t="s">
        <v>61</v>
      </c>
      <c r="F10" s="5" t="s">
        <v>1067</v>
      </c>
      <c r="G10" s="5" t="s">
        <v>1032</v>
      </c>
      <c r="H10" s="5" t="s">
        <v>1057</v>
      </c>
      <c r="I10" s="5" t="s">
        <v>1068</v>
      </c>
      <c r="J10" s="5" t="s">
        <v>1069</v>
      </c>
      <c r="K10" s="3" t="s">
        <v>1067</v>
      </c>
      <c r="L10" s="5" t="s">
        <v>315</v>
      </c>
      <c r="M10" s="5" t="s">
        <v>42</v>
      </c>
      <c r="N10" s="5">
        <v>60155</v>
      </c>
      <c r="O10" s="5" t="s">
        <v>1070</v>
      </c>
      <c r="P10" s="185">
        <v>41.854976973989999</v>
      </c>
      <c r="Q10" s="182">
        <v>-87.864274625138805</v>
      </c>
      <c r="R10" s="76">
        <v>44</v>
      </c>
      <c r="S10" s="304"/>
      <c r="T10" s="5"/>
      <c r="U10" s="5" t="s">
        <v>1066</v>
      </c>
      <c r="V10" s="5" t="s">
        <v>1068</v>
      </c>
      <c r="W10" s="5" t="s">
        <v>1067</v>
      </c>
      <c r="X10" s="5" t="s">
        <v>315</v>
      </c>
      <c r="Y10" s="5" t="s">
        <v>42</v>
      </c>
      <c r="Z10" s="5" t="s">
        <v>49</v>
      </c>
      <c r="AA10" s="12">
        <v>44774</v>
      </c>
      <c r="AB10" s="5" t="s">
        <v>1071</v>
      </c>
      <c r="AC10" s="5" t="s">
        <v>1072</v>
      </c>
    </row>
    <row r="11" spans="1:29" ht="24" x14ac:dyDescent="0.15">
      <c r="A11" s="32">
        <v>5009</v>
      </c>
      <c r="B11" s="3" t="s">
        <v>31</v>
      </c>
      <c r="C11" s="5" t="s">
        <v>696</v>
      </c>
      <c r="D11" s="5" t="s">
        <v>659</v>
      </c>
      <c r="E11" s="3" t="s">
        <v>61</v>
      </c>
      <c r="F11" s="5" t="s">
        <v>659</v>
      </c>
      <c r="G11" s="5" t="s">
        <v>1032</v>
      </c>
      <c r="H11" s="5" t="s">
        <v>1057</v>
      </c>
      <c r="I11" s="5" t="s">
        <v>666</v>
      </c>
      <c r="J11" s="5" t="s">
        <v>1073</v>
      </c>
      <c r="K11" s="3" t="s">
        <v>664</v>
      </c>
      <c r="L11" s="5" t="s">
        <v>628</v>
      </c>
      <c r="M11" s="5" t="s">
        <v>42</v>
      </c>
      <c r="N11" s="5">
        <v>46013</v>
      </c>
      <c r="O11" s="5" t="s">
        <v>665</v>
      </c>
      <c r="P11" s="185">
        <v>40.040045018995301</v>
      </c>
      <c r="Q11" s="182">
        <v>-85.728024971171905</v>
      </c>
      <c r="R11" s="76"/>
      <c r="S11" s="303"/>
      <c r="T11" s="5"/>
      <c r="U11" s="5" t="s">
        <v>659</v>
      </c>
      <c r="V11" s="5" t="s">
        <v>666</v>
      </c>
      <c r="W11" s="5" t="s">
        <v>667</v>
      </c>
      <c r="X11" s="5" t="s">
        <v>41</v>
      </c>
      <c r="Y11" s="5" t="s">
        <v>42</v>
      </c>
      <c r="Z11" s="5" t="s">
        <v>1019</v>
      </c>
      <c r="AA11" s="12">
        <v>44417</v>
      </c>
      <c r="AB11" s="5" t="s">
        <v>666</v>
      </c>
      <c r="AC11" s="5" t="s">
        <v>1074</v>
      </c>
    </row>
    <row r="12" spans="1:29" ht="36" x14ac:dyDescent="0.15">
      <c r="A12" s="32">
        <v>5010</v>
      </c>
      <c r="B12" s="3" t="s">
        <v>31</v>
      </c>
      <c r="C12" s="5" t="s">
        <v>696</v>
      </c>
      <c r="D12" s="5" t="s">
        <v>659</v>
      </c>
      <c r="E12" s="3" t="s">
        <v>61</v>
      </c>
      <c r="F12" s="5" t="s">
        <v>659</v>
      </c>
      <c r="G12" s="5" t="s">
        <v>1032</v>
      </c>
      <c r="H12" s="5" t="s">
        <v>1075</v>
      </c>
      <c r="I12" s="5" t="s">
        <v>666</v>
      </c>
      <c r="J12" s="5" t="s">
        <v>1073</v>
      </c>
      <c r="K12" s="3" t="s">
        <v>664</v>
      </c>
      <c r="L12" s="5" t="s">
        <v>628</v>
      </c>
      <c r="M12" s="5" t="s">
        <v>42</v>
      </c>
      <c r="N12" s="5">
        <v>46013</v>
      </c>
      <c r="O12" s="5" t="s">
        <v>665</v>
      </c>
      <c r="P12" s="185">
        <v>40.040045018995301</v>
      </c>
      <c r="Q12" s="182">
        <v>-85.728024971171905</v>
      </c>
      <c r="R12" s="76"/>
      <c r="S12" s="303"/>
      <c r="T12" s="5"/>
      <c r="U12" s="5" t="s">
        <v>659</v>
      </c>
      <c r="V12" s="5" t="s">
        <v>666</v>
      </c>
      <c r="W12" s="5" t="s">
        <v>667</v>
      </c>
      <c r="X12" s="5" t="s">
        <v>41</v>
      </c>
      <c r="Y12" s="5" t="s">
        <v>42</v>
      </c>
      <c r="Z12" s="5" t="s">
        <v>1019</v>
      </c>
      <c r="AA12" s="12">
        <v>44417</v>
      </c>
      <c r="AB12" s="5" t="s">
        <v>666</v>
      </c>
      <c r="AC12" s="5" t="s">
        <v>1076</v>
      </c>
    </row>
    <row r="13" spans="1:29" ht="24" x14ac:dyDescent="0.15">
      <c r="A13" s="32">
        <v>5011</v>
      </c>
      <c r="B13" s="3" t="s">
        <v>113</v>
      </c>
      <c r="C13" s="5" t="s">
        <v>696</v>
      </c>
      <c r="D13" s="5" t="s">
        <v>670</v>
      </c>
      <c r="E13" s="3" t="s">
        <v>34</v>
      </c>
      <c r="F13" s="5" t="s">
        <v>670</v>
      </c>
      <c r="G13" s="5" t="s">
        <v>1032</v>
      </c>
      <c r="H13" s="5" t="s">
        <v>1033</v>
      </c>
      <c r="I13" s="5" t="s">
        <v>672</v>
      </c>
      <c r="J13" s="5" t="s">
        <v>673</v>
      </c>
      <c r="K13" s="3" t="s">
        <v>674</v>
      </c>
      <c r="L13" s="5" t="s">
        <v>675</v>
      </c>
      <c r="M13" s="5" t="s">
        <v>42</v>
      </c>
      <c r="N13" s="5">
        <v>84003</v>
      </c>
      <c r="O13" s="5" t="s">
        <v>676</v>
      </c>
      <c r="P13" s="185">
        <v>40.362076105102901</v>
      </c>
      <c r="Q13" s="182">
        <v>-111.791206172873</v>
      </c>
      <c r="R13" s="76"/>
      <c r="S13" s="304">
        <v>12</v>
      </c>
      <c r="T13" s="5" t="s">
        <v>658</v>
      </c>
      <c r="U13" s="5" t="s">
        <v>670</v>
      </c>
      <c r="V13" s="5" t="s">
        <v>672</v>
      </c>
      <c r="W13" s="5" t="s">
        <v>674</v>
      </c>
      <c r="X13" s="5" t="s">
        <v>675</v>
      </c>
      <c r="Y13" s="5" t="s">
        <v>42</v>
      </c>
      <c r="Z13" s="5" t="s">
        <v>49</v>
      </c>
      <c r="AA13" s="12">
        <v>44780</v>
      </c>
      <c r="AB13" s="5" t="s">
        <v>1087</v>
      </c>
      <c r="AC13" s="5" t="s">
        <v>1088</v>
      </c>
    </row>
    <row r="14" spans="1:29" ht="108" x14ac:dyDescent="0.15">
      <c r="A14" s="32">
        <v>5012</v>
      </c>
      <c r="B14" s="3" t="s">
        <v>31</v>
      </c>
      <c r="C14" s="5" t="s">
        <v>696</v>
      </c>
      <c r="D14" s="5" t="s">
        <v>1077</v>
      </c>
      <c r="E14" s="3" t="s">
        <v>34</v>
      </c>
      <c r="F14" s="5" t="s">
        <v>1078</v>
      </c>
      <c r="G14" s="5" t="s">
        <v>1032</v>
      </c>
      <c r="H14" s="5" t="s">
        <v>1033</v>
      </c>
      <c r="I14" s="5" t="s">
        <v>1079</v>
      </c>
      <c r="J14" s="5" t="s">
        <v>1080</v>
      </c>
      <c r="K14" s="3" t="s">
        <v>1081</v>
      </c>
      <c r="L14" s="5" t="s">
        <v>341</v>
      </c>
      <c r="M14" s="5" t="s">
        <v>42</v>
      </c>
      <c r="N14" s="5">
        <v>45066</v>
      </c>
      <c r="O14" s="5" t="s">
        <v>1082</v>
      </c>
      <c r="P14" s="185">
        <v>39.569494038538302</v>
      </c>
      <c r="Q14" s="182">
        <v>-84.259189189150305</v>
      </c>
      <c r="R14" s="76">
        <v>33</v>
      </c>
      <c r="S14" s="304">
        <v>2</v>
      </c>
      <c r="T14" s="5" t="s">
        <v>1086</v>
      </c>
      <c r="U14" s="5" t="s">
        <v>1077</v>
      </c>
      <c r="V14" s="5" t="s">
        <v>1079</v>
      </c>
      <c r="W14" s="5" t="s">
        <v>1083</v>
      </c>
      <c r="X14" s="5" t="s">
        <v>127</v>
      </c>
      <c r="Y14" s="5" t="s">
        <v>42</v>
      </c>
      <c r="Z14" s="5" t="s">
        <v>49</v>
      </c>
      <c r="AA14" s="12">
        <v>44779</v>
      </c>
      <c r="AB14" s="5" t="s">
        <v>1084</v>
      </c>
      <c r="AC14" s="5" t="s">
        <v>1085</v>
      </c>
    </row>
    <row r="15" spans="1:29" ht="24" x14ac:dyDescent="0.15">
      <c r="A15" s="32">
        <v>5013</v>
      </c>
      <c r="B15" s="3" t="s">
        <v>59</v>
      </c>
      <c r="C15" s="5" t="s">
        <v>696</v>
      </c>
      <c r="D15" s="5" t="s">
        <v>678</v>
      </c>
      <c r="E15" s="3" t="s">
        <v>61</v>
      </c>
      <c r="F15" s="5" t="s">
        <v>678</v>
      </c>
      <c r="G15" s="5" t="s">
        <v>1032</v>
      </c>
      <c r="H15" s="5" t="s">
        <v>1033</v>
      </c>
      <c r="I15" s="5" t="s">
        <v>682</v>
      </c>
      <c r="J15" s="5" t="s">
        <v>683</v>
      </c>
      <c r="K15" s="3" t="s">
        <v>684</v>
      </c>
      <c r="L15" s="5" t="s">
        <v>394</v>
      </c>
      <c r="M15" s="5" t="s">
        <v>42</v>
      </c>
      <c r="N15" s="5">
        <v>92008</v>
      </c>
      <c r="O15" s="30" t="s">
        <v>685</v>
      </c>
      <c r="P15" s="186">
        <v>33.131817517359899</v>
      </c>
      <c r="Q15" s="183">
        <v>-117.27595937319499</v>
      </c>
      <c r="R15" s="302">
        <v>13</v>
      </c>
      <c r="S15" s="309"/>
      <c r="T15" s="25"/>
      <c r="U15" s="25" t="s">
        <v>678</v>
      </c>
      <c r="V15" s="25" t="s">
        <v>682</v>
      </c>
      <c r="W15" s="25" t="s">
        <v>684</v>
      </c>
      <c r="X15" s="25" t="s">
        <v>394</v>
      </c>
      <c r="Y15" s="25" t="s">
        <v>42</v>
      </c>
      <c r="Z15" s="25" t="s">
        <v>49</v>
      </c>
      <c r="AA15" s="190">
        <v>44774</v>
      </c>
      <c r="AB15" s="25" t="s">
        <v>1089</v>
      </c>
      <c r="AC15" s="25" t="s">
        <v>687</v>
      </c>
    </row>
    <row r="16" spans="1:29" ht="24" x14ac:dyDescent="0.15">
      <c r="A16" s="32">
        <v>5014</v>
      </c>
      <c r="B16" s="3" t="s">
        <v>31</v>
      </c>
      <c r="C16" s="5" t="s">
        <v>696</v>
      </c>
      <c r="D16" s="5" t="s">
        <v>1090</v>
      </c>
      <c r="E16" s="3" t="s">
        <v>34</v>
      </c>
      <c r="F16" s="5" t="s">
        <v>1091</v>
      </c>
      <c r="G16" s="5" t="s">
        <v>1012</v>
      </c>
      <c r="H16" s="5" t="s">
        <v>1092</v>
      </c>
      <c r="I16" s="5" t="s">
        <v>1093</v>
      </c>
      <c r="J16" s="5" t="s">
        <v>1094</v>
      </c>
      <c r="K16" s="3" t="s">
        <v>1095</v>
      </c>
      <c r="L16" s="5" t="s">
        <v>1096</v>
      </c>
      <c r="M16" s="5" t="s">
        <v>371</v>
      </c>
      <c r="N16" s="5">
        <v>84090</v>
      </c>
      <c r="O16" s="5" t="s">
        <v>1097</v>
      </c>
      <c r="P16" s="185">
        <v>31.2705702027366</v>
      </c>
      <c r="Q16" s="182">
        <v>-110.94232197397901</v>
      </c>
      <c r="R16" s="76"/>
      <c r="S16" s="303"/>
      <c r="T16" s="5"/>
      <c r="U16" s="5" t="s">
        <v>1098</v>
      </c>
      <c r="V16" s="5" t="s">
        <v>1099</v>
      </c>
      <c r="W16" s="5" t="s">
        <v>1100</v>
      </c>
      <c r="X16" s="5" t="s">
        <v>1101</v>
      </c>
      <c r="Y16" s="5" t="s">
        <v>42</v>
      </c>
      <c r="Z16" s="5" t="s">
        <v>49</v>
      </c>
      <c r="AA16" s="12">
        <v>44435</v>
      </c>
      <c r="AB16" s="5" t="s">
        <v>1102</v>
      </c>
    </row>
    <row r="17" spans="1:29" ht="24" x14ac:dyDescent="0.15">
      <c r="A17" s="32">
        <v>5015</v>
      </c>
      <c r="B17" s="3" t="s">
        <v>31</v>
      </c>
      <c r="C17" s="5" t="s">
        <v>696</v>
      </c>
      <c r="D17" s="5" t="s">
        <v>1090</v>
      </c>
      <c r="E17" s="3" t="s">
        <v>34</v>
      </c>
      <c r="F17" s="5" t="s">
        <v>1103</v>
      </c>
      <c r="G17" s="5" t="s">
        <v>1012</v>
      </c>
      <c r="H17" s="5" t="s">
        <v>1092</v>
      </c>
      <c r="I17" s="5" t="s">
        <v>1104</v>
      </c>
      <c r="J17" s="5" t="s">
        <v>1105</v>
      </c>
      <c r="K17" s="3" t="s">
        <v>1106</v>
      </c>
      <c r="L17" s="5" t="s">
        <v>321</v>
      </c>
      <c r="M17" s="5" t="s">
        <v>42</v>
      </c>
      <c r="N17" s="5">
        <v>13838</v>
      </c>
      <c r="O17" s="5" t="s">
        <v>1107</v>
      </c>
      <c r="P17" s="185">
        <v>42.295298098858296</v>
      </c>
      <c r="Q17" s="182">
        <v>-75.414420844814998</v>
      </c>
      <c r="R17" s="76"/>
      <c r="S17" s="303"/>
      <c r="T17" s="5"/>
      <c r="U17" s="5" t="s">
        <v>1098</v>
      </c>
      <c r="V17" s="5" t="s">
        <v>1099</v>
      </c>
      <c r="W17" s="5" t="s">
        <v>1100</v>
      </c>
      <c r="X17" s="5" t="s">
        <v>1101</v>
      </c>
      <c r="Y17" s="5" t="s">
        <v>42</v>
      </c>
      <c r="Z17" s="5" t="s">
        <v>49</v>
      </c>
      <c r="AA17" s="12">
        <v>44435</v>
      </c>
      <c r="AB17" s="5" t="s">
        <v>1102</v>
      </c>
    </row>
    <row r="18" spans="1:29" ht="36" x14ac:dyDescent="0.15">
      <c r="A18" s="32">
        <v>5016</v>
      </c>
      <c r="B18" s="3" t="s">
        <v>31</v>
      </c>
      <c r="C18" s="5" t="s">
        <v>696</v>
      </c>
      <c r="D18" s="5" t="s">
        <v>1090</v>
      </c>
      <c r="E18" s="3" t="s">
        <v>34</v>
      </c>
      <c r="F18" s="5" t="s">
        <v>1108</v>
      </c>
      <c r="G18" s="5" t="s">
        <v>1012</v>
      </c>
      <c r="H18" s="5" t="s">
        <v>1092</v>
      </c>
      <c r="I18" s="5" t="s">
        <v>1109</v>
      </c>
      <c r="J18" s="5" t="s">
        <v>1110</v>
      </c>
      <c r="K18" s="3" t="s">
        <v>1111</v>
      </c>
      <c r="L18" s="5" t="s">
        <v>321</v>
      </c>
      <c r="M18" s="5" t="s">
        <v>42</v>
      </c>
      <c r="N18" s="5">
        <v>13760</v>
      </c>
      <c r="O18" s="5" t="s">
        <v>1112</v>
      </c>
      <c r="P18" s="185">
        <v>42.1089948574365</v>
      </c>
      <c r="Q18" s="182">
        <v>-76.013846431329</v>
      </c>
      <c r="R18" s="76"/>
      <c r="S18" s="303"/>
      <c r="T18" s="5"/>
      <c r="U18" s="5" t="s">
        <v>1098</v>
      </c>
      <c r="V18" s="5" t="s">
        <v>1099</v>
      </c>
      <c r="W18" s="5" t="s">
        <v>1100</v>
      </c>
      <c r="X18" s="5" t="s">
        <v>1101</v>
      </c>
      <c r="Y18" s="5" t="s">
        <v>42</v>
      </c>
      <c r="Z18" s="5" t="s">
        <v>49</v>
      </c>
      <c r="AA18" s="12">
        <v>44435</v>
      </c>
      <c r="AB18" s="5" t="s">
        <v>1102</v>
      </c>
      <c r="AC18" s="25"/>
    </row>
    <row r="19" spans="1:29" ht="24" x14ac:dyDescent="0.15">
      <c r="A19" s="32">
        <v>5017</v>
      </c>
      <c r="B19" s="3" t="s">
        <v>31</v>
      </c>
      <c r="C19" s="5" t="s">
        <v>696</v>
      </c>
      <c r="D19" s="5" t="s">
        <v>1113</v>
      </c>
      <c r="E19" s="3" t="s">
        <v>34</v>
      </c>
      <c r="F19" s="5" t="s">
        <v>1113</v>
      </c>
      <c r="G19" s="5" t="s">
        <v>1012</v>
      </c>
      <c r="H19" s="5" t="s">
        <v>1026</v>
      </c>
      <c r="I19" s="5" t="s">
        <v>1114</v>
      </c>
      <c r="J19" s="6" t="s">
        <v>1115</v>
      </c>
      <c r="K19" s="3" t="s">
        <v>552</v>
      </c>
      <c r="L19" s="5" t="s">
        <v>496</v>
      </c>
      <c r="M19" s="5" t="s">
        <v>42</v>
      </c>
      <c r="N19" s="5">
        <v>15857</v>
      </c>
      <c r="O19" s="5" t="s">
        <v>1116</v>
      </c>
      <c r="P19" s="185">
        <v>41.456931884237498</v>
      </c>
      <c r="Q19" s="182">
        <v>-78.559207617858505</v>
      </c>
      <c r="R19" s="76"/>
      <c r="S19" s="303"/>
      <c r="T19" s="5"/>
      <c r="U19" s="5" t="s">
        <v>1098</v>
      </c>
      <c r="V19" s="5" t="s">
        <v>1099</v>
      </c>
      <c r="W19" s="5" t="s">
        <v>1100</v>
      </c>
      <c r="X19" s="5" t="s">
        <v>1101</v>
      </c>
      <c r="Y19" s="5" t="s">
        <v>42</v>
      </c>
      <c r="Z19" s="5" t="s">
        <v>49</v>
      </c>
      <c r="AA19" s="12">
        <v>44421</v>
      </c>
      <c r="AB19" s="5" t="s">
        <v>1102</v>
      </c>
      <c r="AC19" s="5" t="s">
        <v>1117</v>
      </c>
    </row>
    <row r="20" spans="1:29" ht="36" x14ac:dyDescent="0.15">
      <c r="A20" s="32">
        <v>5018</v>
      </c>
      <c r="B20" s="3" t="s">
        <v>31</v>
      </c>
      <c r="C20" s="5" t="s">
        <v>696</v>
      </c>
      <c r="D20" s="5" t="s">
        <v>1118</v>
      </c>
      <c r="E20" s="3" t="s">
        <v>34</v>
      </c>
      <c r="F20" s="5" t="s">
        <v>1119</v>
      </c>
      <c r="G20" s="5" t="s">
        <v>1012</v>
      </c>
      <c r="H20" s="5" t="s">
        <v>1092</v>
      </c>
      <c r="I20" s="5" t="s">
        <v>1114</v>
      </c>
      <c r="J20" s="6" t="s">
        <v>1115</v>
      </c>
      <c r="K20" s="3" t="s">
        <v>552</v>
      </c>
      <c r="L20" s="5" t="s">
        <v>496</v>
      </c>
      <c r="M20" s="5" t="s">
        <v>42</v>
      </c>
      <c r="N20" s="5">
        <v>15857</v>
      </c>
      <c r="O20" s="5" t="s">
        <v>1116</v>
      </c>
      <c r="P20" s="185">
        <v>41.456931884237498</v>
      </c>
      <c r="Q20" s="182">
        <v>-78.559207617858505</v>
      </c>
      <c r="R20" s="76"/>
      <c r="S20" s="303"/>
      <c r="T20" s="5"/>
      <c r="U20" s="5" t="s">
        <v>1098</v>
      </c>
      <c r="V20" s="5" t="s">
        <v>1099</v>
      </c>
      <c r="W20" s="5" t="s">
        <v>1100</v>
      </c>
      <c r="X20" s="5" t="s">
        <v>1101</v>
      </c>
      <c r="Y20" s="5" t="s">
        <v>42</v>
      </c>
      <c r="Z20" s="5" t="s">
        <v>49</v>
      </c>
      <c r="AA20" s="12">
        <v>44435</v>
      </c>
      <c r="AB20" s="5" t="s">
        <v>1102</v>
      </c>
    </row>
    <row r="21" spans="1:29" ht="36" x14ac:dyDescent="0.15">
      <c r="A21" s="32">
        <v>5019</v>
      </c>
      <c r="B21" s="3" t="s">
        <v>31</v>
      </c>
      <c r="C21" s="5" t="s">
        <v>696</v>
      </c>
      <c r="D21" s="5" t="s">
        <v>1118</v>
      </c>
      <c r="E21" s="3" t="s">
        <v>34</v>
      </c>
      <c r="F21" s="5" t="s">
        <v>1120</v>
      </c>
      <c r="G21" s="5" t="s">
        <v>1012</v>
      </c>
      <c r="H21" s="5" t="s">
        <v>1026</v>
      </c>
      <c r="I21" s="5" t="s">
        <v>1114</v>
      </c>
      <c r="J21" s="5" t="s">
        <v>1121</v>
      </c>
      <c r="K21" s="3" t="s">
        <v>1122</v>
      </c>
      <c r="L21" s="5" t="s">
        <v>241</v>
      </c>
      <c r="M21" s="5" t="s">
        <v>371</v>
      </c>
      <c r="N21" s="5">
        <v>22435</v>
      </c>
      <c r="O21" s="5" t="s">
        <v>1123</v>
      </c>
      <c r="P21" s="185">
        <v>32.5388032622566</v>
      </c>
      <c r="Q21" s="182">
        <v>-116.918655116274</v>
      </c>
      <c r="R21" s="76"/>
      <c r="S21" s="303"/>
      <c r="T21" s="5"/>
      <c r="U21" s="5" t="s">
        <v>1098</v>
      </c>
      <c r="V21" s="5" t="s">
        <v>1099</v>
      </c>
      <c r="W21" s="5" t="s">
        <v>1100</v>
      </c>
      <c r="X21" s="5" t="s">
        <v>1101</v>
      </c>
      <c r="Y21" s="5" t="s">
        <v>42</v>
      </c>
      <c r="Z21" s="5" t="s">
        <v>49</v>
      </c>
      <c r="AA21" s="12">
        <v>44421</v>
      </c>
      <c r="AB21" s="5" t="s">
        <v>1102</v>
      </c>
    </row>
    <row r="22" spans="1:29" ht="24" x14ac:dyDescent="0.15">
      <c r="A22" s="32">
        <v>5020</v>
      </c>
      <c r="B22" s="3" t="s">
        <v>31</v>
      </c>
      <c r="C22" s="5" t="s">
        <v>696</v>
      </c>
      <c r="D22" s="5" t="s">
        <v>1124</v>
      </c>
      <c r="E22" s="3" t="s">
        <v>34</v>
      </c>
      <c r="F22" s="5" t="s">
        <v>1125</v>
      </c>
      <c r="G22" s="5" t="s">
        <v>1012</v>
      </c>
      <c r="H22" s="5" t="s">
        <v>382</v>
      </c>
      <c r="I22" s="5" t="s">
        <v>1126</v>
      </c>
      <c r="J22" s="5" t="s">
        <v>1127</v>
      </c>
      <c r="K22" s="3" t="s">
        <v>1128</v>
      </c>
      <c r="L22" s="5" t="s">
        <v>732</v>
      </c>
      <c r="M22" s="5" t="s">
        <v>42</v>
      </c>
      <c r="N22" s="32">
        <v>53226</v>
      </c>
      <c r="O22" s="30" t="s">
        <v>1129</v>
      </c>
      <c r="P22" s="185">
        <v>43.047413649137603</v>
      </c>
      <c r="Q22" s="182">
        <v>-88.0539510736251</v>
      </c>
      <c r="R22" s="76"/>
      <c r="S22" s="76"/>
      <c r="T22" s="32"/>
      <c r="U22" s="6" t="s">
        <v>1124</v>
      </c>
      <c r="V22" s="6" t="s">
        <v>1126</v>
      </c>
      <c r="W22" s="6" t="s">
        <v>1130</v>
      </c>
      <c r="X22" s="6" t="s">
        <v>496</v>
      </c>
      <c r="Y22" s="6" t="s">
        <v>42</v>
      </c>
      <c r="Z22" s="5" t="s">
        <v>49</v>
      </c>
      <c r="AA22" s="12">
        <v>44421</v>
      </c>
      <c r="AB22" s="5" t="s">
        <v>1131</v>
      </c>
      <c r="AC22" s="5" t="s">
        <v>1132</v>
      </c>
    </row>
    <row r="23" spans="1:29" ht="36" x14ac:dyDescent="0.15">
      <c r="A23" s="32">
        <v>5021</v>
      </c>
      <c r="B23" s="26" t="s">
        <v>31</v>
      </c>
      <c r="C23" s="25" t="s">
        <v>696</v>
      </c>
      <c r="D23" s="25" t="s">
        <v>1133</v>
      </c>
      <c r="E23" s="26" t="s">
        <v>61</v>
      </c>
      <c r="F23" s="25" t="s">
        <v>1133</v>
      </c>
      <c r="G23" s="25" t="s">
        <v>1032</v>
      </c>
      <c r="H23" s="25" t="s">
        <v>1033</v>
      </c>
      <c r="I23" s="25" t="s">
        <v>1134</v>
      </c>
      <c r="J23" s="25" t="s">
        <v>1135</v>
      </c>
      <c r="K23" s="26" t="s">
        <v>1136</v>
      </c>
      <c r="L23" s="25" t="s">
        <v>394</v>
      </c>
      <c r="M23" s="25" t="s">
        <v>42</v>
      </c>
      <c r="N23" s="25">
        <v>90670</v>
      </c>
      <c r="O23" s="25" t="s">
        <v>1137</v>
      </c>
      <c r="P23" s="199">
        <v>33.56</v>
      </c>
      <c r="Q23" s="183">
        <v>-118.5</v>
      </c>
      <c r="R23" s="199">
        <v>100</v>
      </c>
      <c r="S23" s="199"/>
      <c r="T23" s="25"/>
      <c r="U23" s="25" t="s">
        <v>1133</v>
      </c>
      <c r="V23" s="25" t="s">
        <v>1134</v>
      </c>
      <c r="W23" s="25" t="s">
        <v>1136</v>
      </c>
      <c r="X23" s="25" t="s">
        <v>394</v>
      </c>
      <c r="Y23" s="25" t="s">
        <v>42</v>
      </c>
      <c r="Z23" s="25"/>
      <c r="AA23" s="25"/>
      <c r="AB23" s="25" t="s">
        <v>1138</v>
      </c>
      <c r="AC23" s="25" t="s">
        <v>1139</v>
      </c>
    </row>
    <row r="24" spans="1:29" ht="24" x14ac:dyDescent="0.15">
      <c r="A24" s="32">
        <v>5022</v>
      </c>
      <c r="B24" s="3" t="s">
        <v>31</v>
      </c>
      <c r="C24" s="5" t="s">
        <v>696</v>
      </c>
      <c r="D24" s="64" t="s">
        <v>1140</v>
      </c>
      <c r="E24" s="3" t="s">
        <v>61</v>
      </c>
      <c r="F24" s="5" t="s">
        <v>1140</v>
      </c>
      <c r="G24" s="5" t="s">
        <v>1032</v>
      </c>
      <c r="H24" s="5" t="s">
        <v>1033</v>
      </c>
      <c r="I24" s="5" t="s">
        <v>1141</v>
      </c>
      <c r="J24" s="5" t="s">
        <v>1142</v>
      </c>
      <c r="K24" s="3" t="s">
        <v>1143</v>
      </c>
      <c r="L24" s="5" t="s">
        <v>394</v>
      </c>
      <c r="M24" s="5" t="s">
        <v>42</v>
      </c>
      <c r="N24" s="5">
        <v>92626</v>
      </c>
      <c r="O24" s="5" t="s">
        <v>1144</v>
      </c>
      <c r="P24" s="185">
        <v>33.697463913628098</v>
      </c>
      <c r="Q24" s="182">
        <v>-117.930018258635</v>
      </c>
      <c r="R24" s="76">
        <v>35</v>
      </c>
      <c r="S24" s="76"/>
      <c r="T24" s="32"/>
      <c r="U24" s="5" t="s">
        <v>1140</v>
      </c>
      <c r="V24" s="5" t="s">
        <v>1141</v>
      </c>
      <c r="W24" s="5" t="s">
        <v>1143</v>
      </c>
      <c r="X24" s="5" t="s">
        <v>394</v>
      </c>
      <c r="Y24" s="5" t="s">
        <v>42</v>
      </c>
      <c r="Z24" s="5" t="s">
        <v>49</v>
      </c>
      <c r="AA24" s="12">
        <v>44774</v>
      </c>
      <c r="AB24" s="5" t="s">
        <v>1145</v>
      </c>
      <c r="AC24" s="5" t="s">
        <v>1146</v>
      </c>
    </row>
    <row r="25" spans="1:29" ht="48" x14ac:dyDescent="0.15">
      <c r="A25" s="32">
        <v>5023</v>
      </c>
      <c r="B25" s="232" t="s">
        <v>31</v>
      </c>
      <c r="C25" s="229" t="s">
        <v>696</v>
      </c>
      <c r="D25" s="229" t="s">
        <v>1147</v>
      </c>
      <c r="E25" s="232" t="s">
        <v>61</v>
      </c>
      <c r="F25" s="229" t="s">
        <v>1147</v>
      </c>
      <c r="G25" s="229" t="s">
        <v>1032</v>
      </c>
      <c r="H25" s="229" t="s">
        <v>1033</v>
      </c>
      <c r="I25" s="229" t="s">
        <v>1148</v>
      </c>
      <c r="J25" s="229" t="s">
        <v>1149</v>
      </c>
      <c r="K25" s="232" t="s">
        <v>1150</v>
      </c>
      <c r="L25" s="229" t="s">
        <v>732</v>
      </c>
      <c r="M25" s="229" t="s">
        <v>42</v>
      </c>
      <c r="N25" s="229">
        <v>53511</v>
      </c>
      <c r="O25" s="229" t="s">
        <v>1151</v>
      </c>
      <c r="P25" s="200">
        <v>41.5</v>
      </c>
      <c r="Q25" s="238">
        <v>-93.64</v>
      </c>
      <c r="R25" s="200">
        <v>12</v>
      </c>
      <c r="S25" s="200"/>
      <c r="T25" s="229"/>
      <c r="U25" s="229" t="s">
        <v>1147</v>
      </c>
      <c r="V25" s="229" t="s">
        <v>1148</v>
      </c>
      <c r="W25" s="229" t="s">
        <v>1152</v>
      </c>
      <c r="X25" s="229" t="s">
        <v>732</v>
      </c>
      <c r="Y25" s="229" t="s">
        <v>42</v>
      </c>
      <c r="Z25" s="229" t="s">
        <v>73</v>
      </c>
      <c r="AA25" s="241">
        <v>44774</v>
      </c>
      <c r="AB25" s="229" t="s">
        <v>1153</v>
      </c>
      <c r="AC25" s="229" t="s">
        <v>1154</v>
      </c>
    </row>
    <row r="26" spans="1:29" ht="24" x14ac:dyDescent="0.15">
      <c r="A26" s="32">
        <v>5024</v>
      </c>
      <c r="B26" s="3" t="s">
        <v>31</v>
      </c>
      <c r="C26" s="5" t="s">
        <v>696</v>
      </c>
      <c r="D26" s="5" t="s">
        <v>688</v>
      </c>
      <c r="E26" s="3" t="s">
        <v>34</v>
      </c>
      <c r="F26" s="5" t="s">
        <v>688</v>
      </c>
      <c r="G26" s="5" t="s">
        <v>1032</v>
      </c>
      <c r="H26" s="5" t="s">
        <v>1033</v>
      </c>
      <c r="I26" s="5" t="s">
        <v>689</v>
      </c>
      <c r="J26" s="5" t="s">
        <v>690</v>
      </c>
      <c r="K26" s="3" t="s">
        <v>691</v>
      </c>
      <c r="L26" s="5" t="s">
        <v>25</v>
      </c>
      <c r="M26" s="5" t="s">
        <v>66</v>
      </c>
      <c r="N26" s="5" t="s">
        <v>692</v>
      </c>
      <c r="O26" s="5" t="s">
        <v>693</v>
      </c>
      <c r="P26" s="185">
        <v>45.556091015749701</v>
      </c>
      <c r="Q26" s="182">
        <v>-73.425185844494905</v>
      </c>
      <c r="R26" s="303">
        <v>228</v>
      </c>
      <c r="S26" s="303"/>
      <c r="T26" s="5"/>
      <c r="U26" s="5" t="s">
        <v>688</v>
      </c>
      <c r="V26" s="5" t="s">
        <v>689</v>
      </c>
      <c r="W26" s="5" t="s">
        <v>691</v>
      </c>
      <c r="X26" s="5" t="s">
        <v>25</v>
      </c>
      <c r="Y26" s="5" t="s">
        <v>66</v>
      </c>
      <c r="Z26" s="5" t="s">
        <v>49</v>
      </c>
      <c r="AA26" s="12">
        <v>44414</v>
      </c>
      <c r="AB26" s="5" t="s">
        <v>1155</v>
      </c>
    </row>
    <row r="27" spans="1:29" ht="36" x14ac:dyDescent="0.15">
      <c r="A27" s="32">
        <v>5025</v>
      </c>
      <c r="B27" s="3" t="s">
        <v>192</v>
      </c>
      <c r="C27" s="5" t="s">
        <v>696</v>
      </c>
      <c r="D27" s="5" t="s">
        <v>697</v>
      </c>
      <c r="E27" s="3" t="s">
        <v>61</v>
      </c>
      <c r="F27" s="5" t="s">
        <v>1156</v>
      </c>
      <c r="G27" s="5" t="s">
        <v>1032</v>
      </c>
      <c r="H27" s="5" t="s">
        <v>1033</v>
      </c>
      <c r="I27" s="25" t="s">
        <v>699</v>
      </c>
      <c r="J27" s="5" t="s">
        <v>700</v>
      </c>
      <c r="K27" s="3" t="s">
        <v>701</v>
      </c>
      <c r="L27" s="5" t="s">
        <v>702</v>
      </c>
      <c r="M27" s="5" t="s">
        <v>42</v>
      </c>
      <c r="N27" s="5">
        <v>42740</v>
      </c>
      <c r="O27" s="5" t="s">
        <v>703</v>
      </c>
      <c r="P27" s="185">
        <v>37.6</v>
      </c>
      <c r="Q27" s="199">
        <v>-85.9</v>
      </c>
      <c r="R27" s="76">
        <v>5000</v>
      </c>
      <c r="S27" s="310">
        <v>86</v>
      </c>
      <c r="T27" s="5" t="s">
        <v>714</v>
      </c>
      <c r="U27" s="5" t="s">
        <v>704</v>
      </c>
      <c r="V27" s="25" t="s">
        <v>699</v>
      </c>
      <c r="W27" s="5" t="s">
        <v>705</v>
      </c>
      <c r="X27" s="5" t="s">
        <v>706</v>
      </c>
      <c r="Y27" s="5" t="s">
        <v>707</v>
      </c>
      <c r="Z27" s="5" t="s">
        <v>49</v>
      </c>
      <c r="AA27" s="12">
        <v>45096</v>
      </c>
      <c r="AB27" s="165" t="s">
        <v>4970</v>
      </c>
      <c r="AC27" s="5" t="s">
        <v>4966</v>
      </c>
    </row>
    <row r="28" spans="1:29" ht="48" x14ac:dyDescent="0.15">
      <c r="A28" s="32">
        <v>5026</v>
      </c>
      <c r="B28" s="3" t="s">
        <v>113</v>
      </c>
      <c r="C28" s="5" t="s">
        <v>696</v>
      </c>
      <c r="D28" s="5" t="s">
        <v>697</v>
      </c>
      <c r="E28" s="3" t="s">
        <v>61</v>
      </c>
      <c r="F28" s="5" t="s">
        <v>710</v>
      </c>
      <c r="G28" s="5" t="s">
        <v>1032</v>
      </c>
      <c r="H28" s="5" t="s">
        <v>1033</v>
      </c>
      <c r="I28" s="25" t="s">
        <v>699</v>
      </c>
      <c r="J28" s="5" t="s">
        <v>710</v>
      </c>
      <c r="K28" s="3" t="s">
        <v>711</v>
      </c>
      <c r="L28" s="5" t="s">
        <v>712</v>
      </c>
      <c r="M28" s="5" t="s">
        <v>42</v>
      </c>
      <c r="N28" s="5">
        <v>38069</v>
      </c>
      <c r="O28" s="5" t="s">
        <v>703</v>
      </c>
      <c r="P28" s="185">
        <v>35.402915620047601</v>
      </c>
      <c r="Q28" s="199">
        <v>-89.417311946036904</v>
      </c>
      <c r="R28" s="76">
        <v>5800</v>
      </c>
      <c r="S28" s="310">
        <v>43</v>
      </c>
      <c r="T28" s="5" t="s">
        <v>714</v>
      </c>
      <c r="U28" s="5" t="s">
        <v>704</v>
      </c>
      <c r="V28" s="25" t="s">
        <v>699</v>
      </c>
      <c r="W28" s="5" t="s">
        <v>705</v>
      </c>
      <c r="X28" s="5" t="s">
        <v>706</v>
      </c>
      <c r="Y28" s="5" t="s">
        <v>707</v>
      </c>
      <c r="Z28" s="5" t="s">
        <v>49</v>
      </c>
      <c r="AA28" s="12">
        <v>44777</v>
      </c>
      <c r="AB28" s="5" t="s">
        <v>713</v>
      </c>
      <c r="AC28" s="5" t="s">
        <v>708</v>
      </c>
    </row>
    <row r="29" spans="1:29" ht="60" x14ac:dyDescent="0.15">
      <c r="A29" s="32">
        <v>5027</v>
      </c>
      <c r="B29" s="3" t="s">
        <v>31</v>
      </c>
      <c r="C29" s="5" t="s">
        <v>696</v>
      </c>
      <c r="D29" s="5" t="s">
        <v>1157</v>
      </c>
      <c r="E29" s="3" t="s">
        <v>61</v>
      </c>
      <c r="F29" s="5" t="s">
        <v>1158</v>
      </c>
      <c r="G29" s="5" t="s">
        <v>1032</v>
      </c>
      <c r="H29" s="5" t="s">
        <v>1033</v>
      </c>
      <c r="I29" s="5" t="s">
        <v>1159</v>
      </c>
      <c r="J29" s="5" t="s">
        <v>1160</v>
      </c>
      <c r="K29" s="3" t="s">
        <v>1161</v>
      </c>
      <c r="L29" s="5" t="s">
        <v>1162</v>
      </c>
      <c r="M29" s="5" t="s">
        <v>42</v>
      </c>
      <c r="N29" s="5">
        <v>29651</v>
      </c>
      <c r="O29" s="5" t="s">
        <v>1163</v>
      </c>
      <c r="P29" s="185">
        <v>34.8946479772789</v>
      </c>
      <c r="Q29" s="182">
        <v>-82.180365673943697</v>
      </c>
      <c r="R29" s="76">
        <v>120</v>
      </c>
      <c r="S29" s="304">
        <v>22500</v>
      </c>
      <c r="T29" s="115" t="s">
        <v>1170</v>
      </c>
      <c r="U29" s="5" t="s">
        <v>1164</v>
      </c>
      <c r="V29" s="5" t="s">
        <v>1165</v>
      </c>
      <c r="W29" s="5" t="s">
        <v>1166</v>
      </c>
      <c r="X29" s="5" t="s">
        <v>1167</v>
      </c>
      <c r="Y29" s="5" t="s">
        <v>543</v>
      </c>
      <c r="Z29" s="5" t="s">
        <v>1019</v>
      </c>
      <c r="AA29" s="12">
        <v>44417</v>
      </c>
      <c r="AB29" s="5" t="s">
        <v>1168</v>
      </c>
      <c r="AC29" s="5" t="s">
        <v>1169</v>
      </c>
    </row>
    <row r="30" spans="1:29" ht="24" x14ac:dyDescent="0.15">
      <c r="A30" s="32">
        <v>5028</v>
      </c>
      <c r="B30" s="3" t="s">
        <v>31</v>
      </c>
      <c r="C30" s="5" t="s">
        <v>696</v>
      </c>
      <c r="D30" s="5" t="s">
        <v>1171</v>
      </c>
      <c r="E30" s="3" t="s">
        <v>34</v>
      </c>
      <c r="F30" s="5" t="s">
        <v>1171</v>
      </c>
      <c r="G30" s="5" t="s">
        <v>1032</v>
      </c>
      <c r="H30" s="5" t="s">
        <v>1033</v>
      </c>
      <c r="I30" s="5" t="s">
        <v>1172</v>
      </c>
      <c r="J30" s="5" t="s">
        <v>1173</v>
      </c>
      <c r="K30" s="3" t="s">
        <v>1174</v>
      </c>
      <c r="L30" s="5" t="s">
        <v>900</v>
      </c>
      <c r="M30" s="5" t="s">
        <v>42</v>
      </c>
      <c r="N30" s="5">
        <v>34243</v>
      </c>
      <c r="O30" s="5" t="s">
        <v>1175</v>
      </c>
      <c r="P30" s="185">
        <v>27.4174068288131</v>
      </c>
      <c r="Q30" s="182">
        <v>-82.545678987562297</v>
      </c>
      <c r="R30" s="76">
        <v>15</v>
      </c>
      <c r="S30" s="304"/>
      <c r="T30" s="115"/>
      <c r="U30" s="5" t="s">
        <v>1176</v>
      </c>
      <c r="V30" s="5" t="s">
        <v>1172</v>
      </c>
      <c r="W30" s="5" t="s">
        <v>1174</v>
      </c>
      <c r="X30" s="5" t="s">
        <v>900</v>
      </c>
      <c r="Y30" s="5" t="s">
        <v>42</v>
      </c>
      <c r="Z30" s="5" t="s">
        <v>49</v>
      </c>
      <c r="AA30" s="12">
        <v>44781</v>
      </c>
      <c r="AB30" s="5" t="s">
        <v>1177</v>
      </c>
      <c r="AC30" s="5" t="s">
        <v>1178</v>
      </c>
    </row>
    <row r="31" spans="1:29" ht="73.5" customHeight="1" x14ac:dyDescent="0.15">
      <c r="A31" s="32">
        <v>5029</v>
      </c>
      <c r="B31" s="3" t="s">
        <v>113</v>
      </c>
      <c r="C31" s="5" t="s">
        <v>696</v>
      </c>
      <c r="D31" s="5" t="s">
        <v>715</v>
      </c>
      <c r="E31" s="3" t="s">
        <v>61</v>
      </c>
      <c r="F31" s="5" t="s">
        <v>715</v>
      </c>
      <c r="G31" s="5" t="s">
        <v>1032</v>
      </c>
      <c r="H31" s="5" t="s">
        <v>1033</v>
      </c>
      <c r="I31" s="25" t="s">
        <v>716</v>
      </c>
      <c r="J31" s="5" t="s">
        <v>717</v>
      </c>
      <c r="K31" s="3" t="s">
        <v>91</v>
      </c>
      <c r="L31" s="5" t="s">
        <v>25</v>
      </c>
      <c r="M31" s="5" t="s">
        <v>66</v>
      </c>
      <c r="N31" s="5" t="s">
        <v>718</v>
      </c>
      <c r="O31" s="5">
        <v>781610860</v>
      </c>
      <c r="P31" s="185">
        <v>45.62</v>
      </c>
      <c r="Q31" s="199">
        <v>-73.5</v>
      </c>
      <c r="R31" s="76" t="s">
        <v>703</v>
      </c>
      <c r="S31" s="310">
        <v>60</v>
      </c>
      <c r="T31" s="5" t="s">
        <v>714</v>
      </c>
      <c r="U31" s="5" t="s">
        <v>715</v>
      </c>
      <c r="V31" s="25" t="s">
        <v>716</v>
      </c>
      <c r="W31" s="5" t="s">
        <v>720</v>
      </c>
      <c r="X31" s="5" t="s">
        <v>721</v>
      </c>
      <c r="Y31" s="5" t="s">
        <v>587</v>
      </c>
      <c r="Z31" s="5" t="s">
        <v>73</v>
      </c>
      <c r="AA31" s="12">
        <v>44777</v>
      </c>
      <c r="AB31" s="165" t="s">
        <v>722</v>
      </c>
      <c r="AC31" s="5" t="s">
        <v>703</v>
      </c>
    </row>
    <row r="32" spans="1:29" ht="24" x14ac:dyDescent="0.15">
      <c r="A32" s="32">
        <v>5030</v>
      </c>
      <c r="B32" s="3" t="s">
        <v>31</v>
      </c>
      <c r="C32" s="5" t="s">
        <v>696</v>
      </c>
      <c r="D32" s="5" t="s">
        <v>1179</v>
      </c>
      <c r="E32" s="3" t="s">
        <v>61</v>
      </c>
      <c r="F32" s="5" t="s">
        <v>1179</v>
      </c>
      <c r="G32" s="5" t="s">
        <v>1012</v>
      </c>
      <c r="H32" s="5" t="s">
        <v>1013</v>
      </c>
      <c r="I32" s="5" t="s">
        <v>1180</v>
      </c>
      <c r="J32" s="5" t="s">
        <v>1181</v>
      </c>
      <c r="K32" s="3" t="s">
        <v>1182</v>
      </c>
      <c r="L32" s="5" t="s">
        <v>25</v>
      </c>
      <c r="M32" s="5" t="s">
        <v>66</v>
      </c>
      <c r="N32" s="5" t="s">
        <v>1183</v>
      </c>
      <c r="O32" s="5" t="s">
        <v>1184</v>
      </c>
      <c r="P32" s="185">
        <v>45.396162690508397</v>
      </c>
      <c r="Q32" s="182">
        <v>-71.974292917721101</v>
      </c>
      <c r="R32" s="76">
        <v>22</v>
      </c>
      <c r="S32" s="304"/>
      <c r="T32" s="5"/>
      <c r="U32" s="5" t="s">
        <v>1179</v>
      </c>
      <c r="V32" s="5" t="s">
        <v>1180</v>
      </c>
      <c r="W32" s="5" t="s">
        <v>1182</v>
      </c>
      <c r="X32" s="5" t="s">
        <v>25</v>
      </c>
      <c r="Y32" s="5" t="s">
        <v>66</v>
      </c>
      <c r="Z32" s="5" t="s">
        <v>49</v>
      </c>
      <c r="AA32" s="12">
        <v>44781</v>
      </c>
      <c r="AB32" s="5" t="s">
        <v>1185</v>
      </c>
      <c r="AC32" s="5" t="s">
        <v>1186</v>
      </c>
    </row>
    <row r="33" spans="1:29" ht="24" x14ac:dyDescent="0.15">
      <c r="A33" s="32">
        <v>5031</v>
      </c>
      <c r="B33" s="3" t="s">
        <v>31</v>
      </c>
      <c r="C33" s="5" t="s">
        <v>696</v>
      </c>
      <c r="D33" s="5" t="s">
        <v>1187</v>
      </c>
      <c r="E33" s="3" t="s">
        <v>61</v>
      </c>
      <c r="F33" s="5" t="s">
        <v>1187</v>
      </c>
      <c r="G33" s="5" t="s">
        <v>1032</v>
      </c>
      <c r="H33" s="5" t="s">
        <v>1033</v>
      </c>
      <c r="I33" s="5" t="s">
        <v>1188</v>
      </c>
      <c r="J33" s="5" t="s">
        <v>1189</v>
      </c>
      <c r="K33" s="3" t="s">
        <v>1190</v>
      </c>
      <c r="L33" s="5" t="s">
        <v>496</v>
      </c>
      <c r="M33" s="5" t="s">
        <v>42</v>
      </c>
      <c r="N33" s="5">
        <v>15522</v>
      </c>
      <c r="O33" s="5" t="s">
        <v>1191</v>
      </c>
      <c r="P33" s="185">
        <v>39.937091653565197</v>
      </c>
      <c r="Q33" s="182">
        <v>-78.581477744964502</v>
      </c>
      <c r="R33" s="76">
        <v>30</v>
      </c>
      <c r="S33" s="304"/>
      <c r="T33" s="114"/>
      <c r="U33" s="5" t="s">
        <v>1192</v>
      </c>
      <c r="V33" s="5" t="s">
        <v>1188</v>
      </c>
      <c r="W33" s="5" t="s">
        <v>1193</v>
      </c>
      <c r="X33" s="5" t="s">
        <v>496</v>
      </c>
      <c r="Y33" s="5" t="s">
        <v>42</v>
      </c>
      <c r="Z33" s="5" t="s">
        <v>49</v>
      </c>
      <c r="AA33" s="12">
        <v>44774</v>
      </c>
      <c r="AB33" s="5" t="s">
        <v>1194</v>
      </c>
      <c r="AC33" s="5" t="s">
        <v>1195</v>
      </c>
    </row>
    <row r="34" spans="1:29" ht="24" x14ac:dyDescent="0.15">
      <c r="A34" s="32">
        <v>5032</v>
      </c>
      <c r="B34" s="3" t="s">
        <v>31</v>
      </c>
      <c r="C34" s="5" t="s">
        <v>696</v>
      </c>
      <c r="D34" s="25" t="s">
        <v>723</v>
      </c>
      <c r="E34" s="26" t="s">
        <v>34</v>
      </c>
      <c r="F34" s="25" t="s">
        <v>723</v>
      </c>
      <c r="G34" s="5" t="s">
        <v>1032</v>
      </c>
      <c r="H34" s="25" t="s">
        <v>1033</v>
      </c>
      <c r="I34" s="5" t="s">
        <v>1196</v>
      </c>
      <c r="J34" s="25" t="s">
        <v>726</v>
      </c>
      <c r="K34" s="26" t="s">
        <v>727</v>
      </c>
      <c r="L34" s="25" t="s">
        <v>127</v>
      </c>
      <c r="M34" s="25" t="s">
        <v>42</v>
      </c>
      <c r="N34" s="25">
        <v>49423</v>
      </c>
      <c r="O34" s="5" t="s">
        <v>728</v>
      </c>
      <c r="P34" s="185">
        <v>42.752922484303298</v>
      </c>
      <c r="Q34" s="182">
        <v>-86.108513328817295</v>
      </c>
      <c r="R34" s="304"/>
      <c r="S34" s="304"/>
      <c r="T34" s="17"/>
      <c r="U34" s="25" t="s">
        <v>1197</v>
      </c>
      <c r="V34" s="25" t="s">
        <v>725</v>
      </c>
      <c r="W34" s="25" t="s">
        <v>731</v>
      </c>
      <c r="X34" s="25" t="s">
        <v>732</v>
      </c>
      <c r="Y34" s="25" t="s">
        <v>42</v>
      </c>
      <c r="Z34" s="25" t="s">
        <v>1019</v>
      </c>
      <c r="AA34" s="12">
        <v>44417</v>
      </c>
      <c r="AB34" s="25" t="s">
        <v>1198</v>
      </c>
      <c r="AC34" s="25" t="s">
        <v>1199</v>
      </c>
    </row>
    <row r="35" spans="1:29" ht="48" x14ac:dyDescent="0.15">
      <c r="A35" s="32">
        <v>5033</v>
      </c>
      <c r="B35" s="26" t="s">
        <v>31</v>
      </c>
      <c r="C35" s="25" t="s">
        <v>696</v>
      </c>
      <c r="D35" s="25" t="s">
        <v>1200</v>
      </c>
      <c r="E35" s="26" t="s">
        <v>61</v>
      </c>
      <c r="F35" s="25" t="s">
        <v>1200</v>
      </c>
      <c r="G35" s="25" t="s">
        <v>1032</v>
      </c>
      <c r="H35" s="25" t="s">
        <v>1033</v>
      </c>
      <c r="I35" s="25" t="s">
        <v>1201</v>
      </c>
      <c r="J35" s="25" t="s">
        <v>1202</v>
      </c>
      <c r="K35" s="26" t="s">
        <v>1203</v>
      </c>
      <c r="L35" s="25" t="s">
        <v>321</v>
      </c>
      <c r="M35" s="25" t="s">
        <v>42</v>
      </c>
      <c r="N35" s="25">
        <v>14850</v>
      </c>
      <c r="O35" s="25" t="s">
        <v>1204</v>
      </c>
      <c r="P35" s="199">
        <v>42.44</v>
      </c>
      <c r="Q35" s="200">
        <v>-76.459999999999994</v>
      </c>
      <c r="R35" s="199">
        <v>14</v>
      </c>
      <c r="S35" s="199" t="s">
        <v>703</v>
      </c>
      <c r="T35" s="25" t="s">
        <v>703</v>
      </c>
      <c r="U35" s="25" t="s">
        <v>1200</v>
      </c>
      <c r="V35" s="25" t="s">
        <v>1201</v>
      </c>
      <c r="W35" s="25" t="s">
        <v>1205</v>
      </c>
      <c r="X35" s="25" t="s">
        <v>1206</v>
      </c>
      <c r="Y35" s="25" t="s">
        <v>42</v>
      </c>
      <c r="Z35" s="25" t="s">
        <v>73</v>
      </c>
      <c r="AA35" s="190">
        <v>44774</v>
      </c>
      <c r="AB35" s="25" t="s">
        <v>703</v>
      </c>
      <c r="AC35" s="25" t="s">
        <v>1207</v>
      </c>
    </row>
    <row r="36" spans="1:29" ht="24" x14ac:dyDescent="0.15">
      <c r="A36" s="32">
        <v>5034</v>
      </c>
      <c r="B36" s="26" t="s">
        <v>31</v>
      </c>
      <c r="C36" s="25" t="s">
        <v>696</v>
      </c>
      <c r="D36" s="25" t="s">
        <v>1208</v>
      </c>
      <c r="E36" s="26" t="s">
        <v>34</v>
      </c>
      <c r="F36" s="25" t="s">
        <v>1208</v>
      </c>
      <c r="G36" s="25" t="s">
        <v>1032</v>
      </c>
      <c r="H36" s="25" t="s">
        <v>1033</v>
      </c>
      <c r="I36" s="25" t="s">
        <v>1209</v>
      </c>
      <c r="J36" s="25" t="s">
        <v>1210</v>
      </c>
      <c r="K36" s="26" t="s">
        <v>1211</v>
      </c>
      <c r="L36" s="25" t="s">
        <v>394</v>
      </c>
      <c r="M36" s="25" t="s">
        <v>42</v>
      </c>
      <c r="N36" s="25">
        <v>94577</v>
      </c>
      <c r="O36" s="25" t="s">
        <v>1212</v>
      </c>
      <c r="P36" s="199">
        <v>37.71</v>
      </c>
      <c r="Q36" s="199">
        <v>-122.1</v>
      </c>
      <c r="R36" s="199">
        <v>5</v>
      </c>
      <c r="S36" s="199" t="s">
        <v>703</v>
      </c>
      <c r="T36" s="25" t="s">
        <v>703</v>
      </c>
      <c r="U36" s="25" t="s">
        <v>1208</v>
      </c>
      <c r="V36" s="25" t="s">
        <v>1209</v>
      </c>
      <c r="W36" s="25" t="s">
        <v>1213</v>
      </c>
      <c r="X36" s="25" t="s">
        <v>394</v>
      </c>
      <c r="Y36" s="25" t="s">
        <v>42</v>
      </c>
      <c r="Z36" s="25" t="s">
        <v>73</v>
      </c>
      <c r="AA36" s="190">
        <v>44774</v>
      </c>
      <c r="AB36" s="25" t="s">
        <v>1214</v>
      </c>
      <c r="AC36" s="25" t="s">
        <v>1215</v>
      </c>
    </row>
    <row r="37" spans="1:29" ht="21" customHeight="1" x14ac:dyDescent="0.15">
      <c r="A37" s="32">
        <v>5035</v>
      </c>
      <c r="B37" s="3" t="s">
        <v>59</v>
      </c>
      <c r="C37" s="5" t="s">
        <v>696</v>
      </c>
      <c r="D37" s="5" t="s">
        <v>2619</v>
      </c>
      <c r="E37" s="3" t="s">
        <v>61</v>
      </c>
      <c r="F37" s="5" t="s">
        <v>2620</v>
      </c>
      <c r="G37" s="5" t="s">
        <v>1032</v>
      </c>
      <c r="H37" s="5" t="s">
        <v>1033</v>
      </c>
      <c r="I37" s="5" t="s">
        <v>2622</v>
      </c>
      <c r="J37" s="5" t="s">
        <v>2623</v>
      </c>
      <c r="K37" s="3" t="s">
        <v>2624</v>
      </c>
      <c r="L37" s="5" t="s">
        <v>394</v>
      </c>
      <c r="M37" s="5" t="s">
        <v>42</v>
      </c>
      <c r="N37" s="5">
        <v>947608</v>
      </c>
      <c r="P37" s="185">
        <v>37.847688015409403</v>
      </c>
      <c r="Q37" s="182">
        <v>-122.28822684681001</v>
      </c>
      <c r="R37" s="60">
        <v>40</v>
      </c>
      <c r="S37" s="304"/>
      <c r="T37" s="17"/>
      <c r="U37" s="17" t="s">
        <v>2625</v>
      </c>
      <c r="V37" s="5" t="s">
        <v>2626</v>
      </c>
      <c r="W37" s="5" t="s">
        <v>1873</v>
      </c>
      <c r="X37" s="5" t="s">
        <v>2627</v>
      </c>
      <c r="Y37" s="5" t="s">
        <v>1874</v>
      </c>
      <c r="Z37" s="5" t="s">
        <v>49</v>
      </c>
      <c r="AA37" s="12">
        <v>44888</v>
      </c>
      <c r="AB37" s="5" t="s">
        <v>2628</v>
      </c>
      <c r="AC37" s="5" t="s">
        <v>4280</v>
      </c>
    </row>
    <row r="38" spans="1:29" ht="24" x14ac:dyDescent="0.15">
      <c r="A38" s="32">
        <v>5036</v>
      </c>
      <c r="B38" s="3" t="s">
        <v>31</v>
      </c>
      <c r="C38" s="5" t="s">
        <v>696</v>
      </c>
      <c r="D38" s="5" t="s">
        <v>1216</v>
      </c>
      <c r="E38" s="3" t="s">
        <v>61</v>
      </c>
      <c r="F38" s="5" t="s">
        <v>1216</v>
      </c>
      <c r="G38" s="5" t="s">
        <v>1032</v>
      </c>
      <c r="H38" s="5" t="s">
        <v>1033</v>
      </c>
      <c r="I38" s="5" t="s">
        <v>1217</v>
      </c>
      <c r="J38" s="5" t="s">
        <v>1218</v>
      </c>
      <c r="K38" s="3" t="s">
        <v>1219</v>
      </c>
      <c r="L38" s="5" t="s">
        <v>394</v>
      </c>
      <c r="M38" s="5" t="s">
        <v>42</v>
      </c>
      <c r="N38" s="5">
        <v>92708</v>
      </c>
      <c r="O38" s="5" t="s">
        <v>1220</v>
      </c>
      <c r="P38" s="185">
        <v>33.701599218303997</v>
      </c>
      <c r="Q38" s="182">
        <v>-117.93828546047899</v>
      </c>
      <c r="R38" s="76">
        <v>75</v>
      </c>
      <c r="S38" s="304"/>
      <c r="T38" s="5"/>
      <c r="U38" s="5" t="s">
        <v>1216</v>
      </c>
      <c r="V38" s="5" t="s">
        <v>1217</v>
      </c>
      <c r="W38" s="5" t="s">
        <v>1219</v>
      </c>
      <c r="X38" s="5" t="s">
        <v>394</v>
      </c>
      <c r="Y38" s="5" t="s">
        <v>42</v>
      </c>
      <c r="Z38" s="5" t="s">
        <v>49</v>
      </c>
      <c r="AA38" s="12">
        <v>44774</v>
      </c>
      <c r="AB38" s="5" t="s">
        <v>1221</v>
      </c>
      <c r="AC38" s="5" t="s">
        <v>1222</v>
      </c>
    </row>
    <row r="39" spans="1:29" ht="24" x14ac:dyDescent="0.15">
      <c r="A39" s="32">
        <v>5037</v>
      </c>
      <c r="B39" s="3" t="s">
        <v>192</v>
      </c>
      <c r="C39" s="5" t="s">
        <v>696</v>
      </c>
      <c r="D39" s="5" t="s">
        <v>1223</v>
      </c>
      <c r="E39" s="3" t="s">
        <v>61</v>
      </c>
      <c r="F39" s="5" t="s">
        <v>1224</v>
      </c>
      <c r="G39" s="5" t="s">
        <v>1032</v>
      </c>
      <c r="H39" s="5" t="s">
        <v>1033</v>
      </c>
      <c r="I39" s="5" t="s">
        <v>1225</v>
      </c>
      <c r="J39" s="5" t="s">
        <v>1226</v>
      </c>
      <c r="K39" s="3" t="s">
        <v>1227</v>
      </c>
      <c r="L39" s="5" t="s">
        <v>284</v>
      </c>
      <c r="M39" s="5" t="s">
        <v>42</v>
      </c>
      <c r="N39" s="5">
        <v>35490</v>
      </c>
      <c r="P39" s="185">
        <v>33.184291500796697</v>
      </c>
      <c r="Q39" s="182">
        <v>-87.262439429511204</v>
      </c>
      <c r="R39" s="76">
        <v>4400</v>
      </c>
      <c r="S39" s="304"/>
      <c r="T39" s="5"/>
      <c r="U39" s="5" t="s">
        <v>1228</v>
      </c>
      <c r="V39" s="5" t="s">
        <v>1225</v>
      </c>
      <c r="W39" s="5" t="s">
        <v>1229</v>
      </c>
      <c r="X39" s="5" t="s">
        <v>1230</v>
      </c>
      <c r="Y39" s="5" t="s">
        <v>543</v>
      </c>
      <c r="Z39" s="5" t="s">
        <v>49</v>
      </c>
      <c r="AA39" s="12">
        <v>44774</v>
      </c>
      <c r="AB39" s="5" t="s">
        <v>1231</v>
      </c>
      <c r="AC39" s="5" t="s">
        <v>1232</v>
      </c>
    </row>
    <row r="40" spans="1:29" ht="24" x14ac:dyDescent="0.15">
      <c r="A40" s="32">
        <v>5038</v>
      </c>
      <c r="B40" s="3" t="s">
        <v>31</v>
      </c>
      <c r="C40" s="5" t="s">
        <v>696</v>
      </c>
      <c r="D40" s="5" t="s">
        <v>1233</v>
      </c>
      <c r="E40" s="3" t="s">
        <v>61</v>
      </c>
      <c r="F40" s="5" t="s">
        <v>1233</v>
      </c>
      <c r="G40" s="5" t="s">
        <v>1032</v>
      </c>
      <c r="H40" s="5" t="s">
        <v>1033</v>
      </c>
      <c r="I40" s="5" t="s">
        <v>1234</v>
      </c>
      <c r="J40" s="5" t="s">
        <v>1235</v>
      </c>
      <c r="K40" s="3" t="s">
        <v>1236</v>
      </c>
      <c r="L40" s="5" t="s">
        <v>321</v>
      </c>
      <c r="M40" s="5" t="s">
        <v>42</v>
      </c>
      <c r="N40" s="5">
        <v>11793</v>
      </c>
      <c r="O40" s="5" t="s">
        <v>1237</v>
      </c>
      <c r="P40" s="185">
        <v>40.672924151431197</v>
      </c>
      <c r="Q40" s="182">
        <v>-73.517658829602297</v>
      </c>
      <c r="R40" s="76">
        <v>30</v>
      </c>
      <c r="S40" s="304"/>
      <c r="T40" s="5"/>
      <c r="U40" s="5" t="s">
        <v>1233</v>
      </c>
      <c r="V40" s="5" t="s">
        <v>1234</v>
      </c>
      <c r="W40" s="5" t="s">
        <v>1236</v>
      </c>
      <c r="X40" s="5" t="s">
        <v>321</v>
      </c>
      <c r="Y40" s="5" t="s">
        <v>42</v>
      </c>
      <c r="Z40" s="5" t="s">
        <v>49</v>
      </c>
      <c r="AA40" s="12">
        <v>44774</v>
      </c>
      <c r="AB40" s="5" t="s">
        <v>1194</v>
      </c>
      <c r="AC40" s="5" t="s">
        <v>1238</v>
      </c>
    </row>
    <row r="41" spans="1:29" ht="24" x14ac:dyDescent="0.15">
      <c r="A41" s="32">
        <v>5039</v>
      </c>
      <c r="B41" s="3" t="s">
        <v>31</v>
      </c>
      <c r="C41" s="5" t="s">
        <v>696</v>
      </c>
      <c r="D41" s="5" t="s">
        <v>745</v>
      </c>
      <c r="E41" s="3" t="s">
        <v>34</v>
      </c>
      <c r="F41" s="5" t="s">
        <v>746</v>
      </c>
      <c r="G41" s="5" t="s">
        <v>1032</v>
      </c>
      <c r="H41" s="5" t="s">
        <v>1033</v>
      </c>
      <c r="I41" s="5" t="s">
        <v>747</v>
      </c>
      <c r="J41" s="5" t="s">
        <v>748</v>
      </c>
      <c r="K41" s="3" t="s">
        <v>749</v>
      </c>
      <c r="L41" s="6" t="s">
        <v>241</v>
      </c>
      <c r="M41" s="6" t="s">
        <v>66</v>
      </c>
      <c r="N41" s="6" t="s">
        <v>750</v>
      </c>
      <c r="O41" s="30" t="s">
        <v>751</v>
      </c>
      <c r="P41" s="185">
        <v>49.151970910832503</v>
      </c>
      <c r="Q41" s="182">
        <v>-122.859270715534</v>
      </c>
      <c r="R41" s="294"/>
      <c r="S41" s="311"/>
      <c r="T41" s="5"/>
      <c r="U41" s="5" t="s">
        <v>1239</v>
      </c>
      <c r="V41" s="6" t="s">
        <v>747</v>
      </c>
      <c r="W41" s="5" t="s">
        <v>753</v>
      </c>
      <c r="X41" s="6" t="s">
        <v>754</v>
      </c>
      <c r="Y41" s="6" t="s">
        <v>42</v>
      </c>
      <c r="Z41" s="6" t="s">
        <v>49</v>
      </c>
      <c r="AA41" s="13">
        <v>44415</v>
      </c>
      <c r="AB41" s="5" t="s">
        <v>747</v>
      </c>
      <c r="AC41" s="30" t="s">
        <v>1240</v>
      </c>
    </row>
    <row r="42" spans="1:29" ht="36" x14ac:dyDescent="0.15">
      <c r="A42" s="32">
        <v>5040</v>
      </c>
      <c r="B42" s="3" t="s">
        <v>31</v>
      </c>
      <c r="C42" s="5" t="s">
        <v>696</v>
      </c>
      <c r="D42" s="5" t="s">
        <v>745</v>
      </c>
      <c r="E42" s="3" t="s">
        <v>34</v>
      </c>
      <c r="F42" s="5" t="s">
        <v>757</v>
      </c>
      <c r="G42" s="5" t="s">
        <v>1032</v>
      </c>
      <c r="H42" s="5" t="s">
        <v>1033</v>
      </c>
      <c r="I42" s="5" t="s">
        <v>747</v>
      </c>
      <c r="J42" s="5" t="s">
        <v>758</v>
      </c>
      <c r="K42" s="3" t="s">
        <v>759</v>
      </c>
      <c r="L42" s="6" t="s">
        <v>754</v>
      </c>
      <c r="M42" s="6" t="s">
        <v>42</v>
      </c>
      <c r="N42" s="6">
        <v>64804</v>
      </c>
      <c r="O42" s="30" t="s">
        <v>760</v>
      </c>
      <c r="P42" s="185">
        <v>37.0635414878614</v>
      </c>
      <c r="Q42" s="182">
        <v>-94.402179393441102</v>
      </c>
      <c r="R42" s="294"/>
      <c r="S42" s="311"/>
      <c r="T42" s="5"/>
      <c r="U42" s="5" t="s">
        <v>1239</v>
      </c>
      <c r="V42" s="6" t="s">
        <v>747</v>
      </c>
      <c r="W42" s="5" t="s">
        <v>753</v>
      </c>
      <c r="X42" s="6" t="s">
        <v>754</v>
      </c>
      <c r="Y42" s="6" t="s">
        <v>42</v>
      </c>
      <c r="Z42" s="6" t="s">
        <v>49</v>
      </c>
      <c r="AA42" s="13">
        <v>44415</v>
      </c>
      <c r="AB42" s="5" t="s">
        <v>747</v>
      </c>
      <c r="AC42" s="30" t="s">
        <v>1241</v>
      </c>
    </row>
    <row r="43" spans="1:29" ht="24" x14ac:dyDescent="0.15">
      <c r="A43" s="32">
        <v>5041</v>
      </c>
      <c r="B43" s="3" t="s">
        <v>31</v>
      </c>
      <c r="C43" s="5" t="s">
        <v>696</v>
      </c>
      <c r="D43" s="5" t="s">
        <v>745</v>
      </c>
      <c r="E43" s="3" t="s">
        <v>34</v>
      </c>
      <c r="F43" s="5" t="s">
        <v>762</v>
      </c>
      <c r="G43" s="5" t="s">
        <v>1032</v>
      </c>
      <c r="H43" s="5" t="s">
        <v>1033</v>
      </c>
      <c r="I43" s="5" t="s">
        <v>747</v>
      </c>
      <c r="J43" s="5" t="s">
        <v>763</v>
      </c>
      <c r="K43" s="3" t="s">
        <v>759</v>
      </c>
      <c r="L43" s="6" t="s">
        <v>754</v>
      </c>
      <c r="M43" s="6" t="s">
        <v>42</v>
      </c>
      <c r="N43" s="6">
        <v>64801</v>
      </c>
      <c r="O43" s="30" t="s">
        <v>764</v>
      </c>
      <c r="P43" s="185">
        <v>37.094713185978101</v>
      </c>
      <c r="Q43" s="182">
        <v>-94.528059591012294</v>
      </c>
      <c r="R43" s="294"/>
      <c r="S43" s="311"/>
      <c r="T43" s="5"/>
      <c r="U43" s="5" t="s">
        <v>1239</v>
      </c>
      <c r="V43" s="6" t="s">
        <v>747</v>
      </c>
      <c r="W43" s="5" t="s">
        <v>753</v>
      </c>
      <c r="X43" s="6" t="s">
        <v>754</v>
      </c>
      <c r="Y43" s="6" t="s">
        <v>42</v>
      </c>
      <c r="Z43" s="6" t="s">
        <v>49</v>
      </c>
      <c r="AA43" s="13">
        <v>44415</v>
      </c>
      <c r="AB43" s="5" t="s">
        <v>747</v>
      </c>
      <c r="AC43" s="30" t="s">
        <v>1242</v>
      </c>
    </row>
    <row r="44" spans="1:29" ht="24" x14ac:dyDescent="0.15">
      <c r="A44" s="32">
        <v>5042</v>
      </c>
      <c r="B44" s="3" t="s">
        <v>31</v>
      </c>
      <c r="C44" s="5" t="s">
        <v>696</v>
      </c>
      <c r="D44" s="5" t="s">
        <v>1243</v>
      </c>
      <c r="E44" s="3" t="s">
        <v>61</v>
      </c>
      <c r="G44" s="5" t="s">
        <v>1032</v>
      </c>
      <c r="H44" s="5" t="s">
        <v>1033</v>
      </c>
      <c r="I44" s="5" t="s">
        <v>1244</v>
      </c>
      <c r="P44" s="185"/>
      <c r="R44" s="76"/>
      <c r="S44" s="304"/>
      <c r="T44" s="5"/>
      <c r="U44" s="5" t="s">
        <v>1243</v>
      </c>
      <c r="V44" s="5" t="s">
        <v>1244</v>
      </c>
      <c r="W44" s="5" t="s">
        <v>1245</v>
      </c>
      <c r="X44" s="5" t="s">
        <v>1246</v>
      </c>
      <c r="Y44" s="5" t="s">
        <v>1247</v>
      </c>
      <c r="AA44" s="12"/>
      <c r="AB44" s="5" t="s">
        <v>1244</v>
      </c>
      <c r="AC44" s="5" t="s">
        <v>1248</v>
      </c>
    </row>
    <row r="45" spans="1:29" ht="36" x14ac:dyDescent="0.15">
      <c r="A45" s="32">
        <v>5043</v>
      </c>
      <c r="B45" s="3" t="s">
        <v>59</v>
      </c>
      <c r="C45" s="5" t="s">
        <v>696</v>
      </c>
      <c r="D45" s="5" t="s">
        <v>1249</v>
      </c>
      <c r="E45" s="3" t="s">
        <v>61</v>
      </c>
      <c r="F45" s="5" t="s">
        <v>1249</v>
      </c>
      <c r="G45" s="5" t="s">
        <v>1032</v>
      </c>
      <c r="H45" s="5" t="s">
        <v>1057</v>
      </c>
      <c r="I45" s="5" t="s">
        <v>1250</v>
      </c>
      <c r="J45" s="5" t="s">
        <v>1251</v>
      </c>
      <c r="K45" s="3" t="s">
        <v>1252</v>
      </c>
      <c r="L45" s="5" t="s">
        <v>675</v>
      </c>
      <c r="M45" s="5" t="s">
        <v>42</v>
      </c>
      <c r="N45" s="5">
        <v>84341</v>
      </c>
      <c r="O45" s="5" t="s">
        <v>1253</v>
      </c>
      <c r="P45" s="185">
        <v>41.783296982335301</v>
      </c>
      <c r="Q45" s="182">
        <v>-111.810063730689</v>
      </c>
      <c r="R45" s="294">
        <v>135</v>
      </c>
      <c r="S45" s="311"/>
      <c r="T45" s="5"/>
      <c r="U45" s="5" t="s">
        <v>1249</v>
      </c>
      <c r="V45" s="5" t="s">
        <v>1250</v>
      </c>
      <c r="W45" s="5" t="s">
        <v>1252</v>
      </c>
      <c r="X45" s="5" t="s">
        <v>675</v>
      </c>
      <c r="Y45" s="5" t="s">
        <v>42</v>
      </c>
      <c r="Z45" s="5" t="s">
        <v>49</v>
      </c>
      <c r="AA45" s="12">
        <v>44777</v>
      </c>
      <c r="AB45" s="5" t="s">
        <v>1254</v>
      </c>
      <c r="AC45" s="5" t="s">
        <v>1255</v>
      </c>
    </row>
    <row r="46" spans="1:29" ht="24" x14ac:dyDescent="0.15">
      <c r="A46" s="32">
        <v>5044</v>
      </c>
      <c r="B46" s="3" t="s">
        <v>31</v>
      </c>
      <c r="C46" s="5" t="s">
        <v>696</v>
      </c>
      <c r="D46" s="5" t="s">
        <v>766</v>
      </c>
      <c r="E46" s="3" t="s">
        <v>61</v>
      </c>
      <c r="G46" s="5" t="s">
        <v>1032</v>
      </c>
      <c r="H46" s="5" t="s">
        <v>1033</v>
      </c>
      <c r="I46" s="5" t="s">
        <v>768</v>
      </c>
      <c r="J46" s="5" t="s">
        <v>1256</v>
      </c>
      <c r="K46" s="3" t="s">
        <v>770</v>
      </c>
      <c r="L46" s="5" t="s">
        <v>334</v>
      </c>
      <c r="M46" s="5" t="s">
        <v>42</v>
      </c>
      <c r="N46" s="114" t="s">
        <v>771</v>
      </c>
      <c r="O46" s="5" t="s">
        <v>772</v>
      </c>
      <c r="P46" s="185">
        <v>41.904315465635499</v>
      </c>
      <c r="Q46" s="182">
        <v>-71.024552602572996</v>
      </c>
      <c r="R46" s="76">
        <v>120</v>
      </c>
      <c r="S46" s="304"/>
      <c r="T46" s="5"/>
      <c r="U46" s="5" t="s">
        <v>773</v>
      </c>
      <c r="V46" s="5" t="s">
        <v>774</v>
      </c>
      <c r="W46" s="5" t="s">
        <v>775</v>
      </c>
      <c r="X46" s="5" t="s">
        <v>741</v>
      </c>
      <c r="Y46" s="5" t="s">
        <v>42</v>
      </c>
      <c r="Z46" s="5" t="s">
        <v>49</v>
      </c>
      <c r="AA46" s="12">
        <v>44774</v>
      </c>
      <c r="AB46" s="5" t="s">
        <v>776</v>
      </c>
      <c r="AC46" s="5" t="s">
        <v>1257</v>
      </c>
    </row>
    <row r="47" spans="1:29" ht="48" x14ac:dyDescent="0.15">
      <c r="A47" s="32">
        <v>5045</v>
      </c>
      <c r="B47" s="26" t="s">
        <v>31</v>
      </c>
      <c r="C47" s="25" t="s">
        <v>696</v>
      </c>
      <c r="D47" s="25" t="s">
        <v>1258</v>
      </c>
      <c r="E47" s="26" t="s">
        <v>61</v>
      </c>
      <c r="F47" s="25" t="s">
        <v>1258</v>
      </c>
      <c r="G47" s="25" t="s">
        <v>1012</v>
      </c>
      <c r="H47" s="25" t="s">
        <v>1435</v>
      </c>
      <c r="I47" s="165" t="s">
        <v>1259</v>
      </c>
      <c r="J47" s="25" t="s">
        <v>1260</v>
      </c>
      <c r="K47" s="26" t="s">
        <v>1261</v>
      </c>
      <c r="L47" s="25" t="s">
        <v>394</v>
      </c>
      <c r="M47" s="25" t="s">
        <v>42</v>
      </c>
      <c r="N47" s="25" t="s">
        <v>1262</v>
      </c>
      <c r="O47" s="25" t="s">
        <v>1263</v>
      </c>
      <c r="P47" s="199">
        <v>37.47</v>
      </c>
      <c r="Q47" s="199">
        <v>-122.19</v>
      </c>
      <c r="R47" s="199">
        <v>24</v>
      </c>
      <c r="S47" s="199" t="s">
        <v>703</v>
      </c>
      <c r="T47" s="25" t="s">
        <v>703</v>
      </c>
      <c r="U47" s="25" t="s">
        <v>1258</v>
      </c>
      <c r="V47" s="25" t="s">
        <v>1259</v>
      </c>
      <c r="W47" s="25" t="s">
        <v>1264</v>
      </c>
      <c r="X47" s="25" t="s">
        <v>394</v>
      </c>
      <c r="Y47" s="25" t="s">
        <v>42</v>
      </c>
      <c r="Z47" s="25" t="s">
        <v>49</v>
      </c>
      <c r="AA47" s="190">
        <v>44892</v>
      </c>
      <c r="AB47" s="25" t="s">
        <v>4398</v>
      </c>
      <c r="AC47" s="25" t="s">
        <v>1265</v>
      </c>
    </row>
    <row r="48" spans="1:29" ht="36" x14ac:dyDescent="0.15">
      <c r="A48" s="32">
        <v>5046</v>
      </c>
      <c r="B48" s="3" t="s">
        <v>31</v>
      </c>
      <c r="C48" s="5" t="s">
        <v>696</v>
      </c>
      <c r="D48" s="5" t="s">
        <v>1266</v>
      </c>
      <c r="E48" s="3" t="s">
        <v>61</v>
      </c>
      <c r="F48" s="5" t="s">
        <v>1267</v>
      </c>
      <c r="G48" s="5" t="s">
        <v>1032</v>
      </c>
      <c r="H48" s="5" t="s">
        <v>1075</v>
      </c>
      <c r="I48" s="5" t="s">
        <v>1268</v>
      </c>
      <c r="J48" s="5" t="s">
        <v>4287</v>
      </c>
      <c r="K48" s="3" t="s">
        <v>404</v>
      </c>
      <c r="L48" s="5" t="s">
        <v>402</v>
      </c>
      <c r="M48" s="5" t="s">
        <v>66</v>
      </c>
      <c r="N48" s="5" t="s">
        <v>4288</v>
      </c>
      <c r="O48" s="5" t="s">
        <v>4291</v>
      </c>
      <c r="P48" s="185">
        <v>50.947831487998698</v>
      </c>
      <c r="Q48" s="182">
        <v>-113.991189275178</v>
      </c>
      <c r="R48" s="294">
        <v>15</v>
      </c>
      <c r="S48" s="311"/>
      <c r="T48" s="5"/>
      <c r="U48" s="5" t="s">
        <v>1266</v>
      </c>
      <c r="V48" s="5" t="s">
        <v>1268</v>
      </c>
      <c r="W48" s="5" t="s">
        <v>404</v>
      </c>
      <c r="X48" s="5" t="s">
        <v>402</v>
      </c>
      <c r="Y48" s="5" t="s">
        <v>66</v>
      </c>
      <c r="Z48" s="5" t="s">
        <v>49</v>
      </c>
      <c r="AA48" s="12">
        <v>44890</v>
      </c>
      <c r="AB48" s="5" t="s">
        <v>4289</v>
      </c>
      <c r="AC48" s="5" t="s">
        <v>4290</v>
      </c>
    </row>
    <row r="49" spans="1:29" ht="24" x14ac:dyDescent="0.15">
      <c r="A49" s="32">
        <v>5047</v>
      </c>
      <c r="B49" s="3" t="s">
        <v>31</v>
      </c>
      <c r="C49" s="5" t="s">
        <v>696</v>
      </c>
      <c r="D49" s="5" t="s">
        <v>1271</v>
      </c>
      <c r="E49" s="3" t="s">
        <v>34</v>
      </c>
      <c r="F49" s="5" t="s">
        <v>1272</v>
      </c>
      <c r="G49" s="5" t="s">
        <v>1032</v>
      </c>
      <c r="H49" s="5" t="s">
        <v>1057</v>
      </c>
      <c r="I49" s="5" t="s">
        <v>1273</v>
      </c>
      <c r="J49" s="4" t="s">
        <v>1274</v>
      </c>
      <c r="K49" s="3" t="s">
        <v>1275</v>
      </c>
      <c r="L49" s="5" t="s">
        <v>445</v>
      </c>
      <c r="M49" s="5" t="s">
        <v>42</v>
      </c>
      <c r="N49" s="5">
        <v>99216</v>
      </c>
      <c r="O49" s="5" t="s">
        <v>1276</v>
      </c>
      <c r="P49" s="185">
        <v>47.685159265169403</v>
      </c>
      <c r="Q49" s="182">
        <v>-117.18740066790301</v>
      </c>
      <c r="R49" s="76"/>
      <c r="S49" s="304"/>
      <c r="T49" s="5"/>
      <c r="U49" s="5" t="s">
        <v>1271</v>
      </c>
      <c r="V49" s="5" t="s">
        <v>1277</v>
      </c>
      <c r="W49" s="5" t="s">
        <v>802</v>
      </c>
      <c r="X49" s="5" t="s">
        <v>496</v>
      </c>
      <c r="Y49" s="5" t="s">
        <v>42</v>
      </c>
      <c r="Z49" s="5" t="s">
        <v>49</v>
      </c>
      <c r="AA49" s="12">
        <v>44429</v>
      </c>
      <c r="AB49" s="5" t="s">
        <v>1278</v>
      </c>
    </row>
    <row r="50" spans="1:29" ht="20" customHeight="1" x14ac:dyDescent="0.15">
      <c r="A50" s="32">
        <v>5048</v>
      </c>
      <c r="B50" s="3" t="s">
        <v>31</v>
      </c>
      <c r="C50" s="5" t="s">
        <v>696</v>
      </c>
      <c r="D50" s="5" t="s">
        <v>1271</v>
      </c>
      <c r="E50" s="3" t="s">
        <v>34</v>
      </c>
      <c r="F50" s="5" t="s">
        <v>1272</v>
      </c>
      <c r="G50" s="5" t="s">
        <v>1032</v>
      </c>
      <c r="H50" s="5" t="s">
        <v>1033</v>
      </c>
      <c r="I50" s="5" t="s">
        <v>1273</v>
      </c>
      <c r="J50" s="4" t="s">
        <v>1274</v>
      </c>
      <c r="K50" s="3" t="s">
        <v>1275</v>
      </c>
      <c r="L50" s="5" t="s">
        <v>445</v>
      </c>
      <c r="M50" s="5" t="s">
        <v>42</v>
      </c>
      <c r="N50" s="5">
        <v>99216</v>
      </c>
      <c r="O50" s="5" t="s">
        <v>1276</v>
      </c>
      <c r="P50" s="185">
        <v>47.685159265169403</v>
      </c>
      <c r="Q50" s="182">
        <v>-117.18740066790301</v>
      </c>
      <c r="R50" s="76"/>
      <c r="S50" s="304"/>
      <c r="T50" s="5"/>
      <c r="U50" s="5" t="s">
        <v>1271</v>
      </c>
      <c r="V50" s="5" t="s">
        <v>1277</v>
      </c>
      <c r="W50" s="5" t="s">
        <v>802</v>
      </c>
      <c r="X50" s="5" t="s">
        <v>496</v>
      </c>
      <c r="Y50" s="5" t="s">
        <v>42</v>
      </c>
      <c r="Z50" s="5" t="s">
        <v>49</v>
      </c>
      <c r="AA50" s="12">
        <v>44429</v>
      </c>
      <c r="AB50" s="5" t="s">
        <v>1278</v>
      </c>
    </row>
    <row r="51" spans="1:29" ht="24" x14ac:dyDescent="0.15">
      <c r="A51" s="32">
        <v>5049</v>
      </c>
      <c r="B51" s="3" t="s">
        <v>31</v>
      </c>
      <c r="C51" s="5" t="s">
        <v>696</v>
      </c>
      <c r="D51" s="5" t="s">
        <v>1271</v>
      </c>
      <c r="E51" s="3" t="s">
        <v>34</v>
      </c>
      <c r="F51" s="5" t="s">
        <v>1279</v>
      </c>
      <c r="G51" s="5" t="s">
        <v>1032</v>
      </c>
      <c r="H51" s="5" t="s">
        <v>1057</v>
      </c>
      <c r="I51" s="5" t="s">
        <v>1280</v>
      </c>
      <c r="J51" s="4" t="s">
        <v>1281</v>
      </c>
      <c r="K51" s="3" t="s">
        <v>1282</v>
      </c>
      <c r="L51" s="5" t="s">
        <v>918</v>
      </c>
      <c r="M51" s="5" t="s">
        <v>42</v>
      </c>
      <c r="N51" s="5">
        <v>30024</v>
      </c>
      <c r="O51" s="5" t="s">
        <v>1283</v>
      </c>
      <c r="P51" s="185">
        <v>34.019066714157603</v>
      </c>
      <c r="Q51" s="182">
        <v>-84.069398816234596</v>
      </c>
      <c r="R51" s="76"/>
      <c r="S51" s="304"/>
      <c r="T51" s="5"/>
      <c r="U51" s="5" t="s">
        <v>1271</v>
      </c>
      <c r="V51" s="5" t="s">
        <v>1277</v>
      </c>
      <c r="W51" s="5" t="s">
        <v>802</v>
      </c>
      <c r="X51" s="5" t="s">
        <v>496</v>
      </c>
      <c r="Y51" s="5" t="s">
        <v>42</v>
      </c>
      <c r="Z51" s="5" t="s">
        <v>49</v>
      </c>
      <c r="AA51" s="12">
        <v>44429</v>
      </c>
      <c r="AB51" s="5" t="s">
        <v>1284</v>
      </c>
    </row>
    <row r="52" spans="1:29" ht="24" x14ac:dyDescent="0.15">
      <c r="A52" s="32">
        <v>5050</v>
      </c>
      <c r="B52" s="3" t="s">
        <v>31</v>
      </c>
      <c r="C52" s="5" t="s">
        <v>696</v>
      </c>
      <c r="D52" s="5" t="s">
        <v>1271</v>
      </c>
      <c r="E52" s="3" t="s">
        <v>34</v>
      </c>
      <c r="F52" s="5" t="s">
        <v>1279</v>
      </c>
      <c r="G52" s="5" t="s">
        <v>1032</v>
      </c>
      <c r="H52" s="5" t="s">
        <v>1033</v>
      </c>
      <c r="I52" s="5" t="s">
        <v>1280</v>
      </c>
      <c r="J52" s="4" t="s">
        <v>1281</v>
      </c>
      <c r="K52" s="3" t="s">
        <v>1282</v>
      </c>
      <c r="L52" s="5" t="s">
        <v>918</v>
      </c>
      <c r="M52" s="5" t="s">
        <v>42</v>
      </c>
      <c r="N52" s="5">
        <v>30024</v>
      </c>
      <c r="O52" s="5" t="s">
        <v>1283</v>
      </c>
      <c r="P52" s="185">
        <v>34.019066714157603</v>
      </c>
      <c r="Q52" s="182">
        <v>-84.069398816234596</v>
      </c>
      <c r="R52" s="76"/>
      <c r="S52" s="304"/>
      <c r="T52" s="5"/>
      <c r="U52" s="5" t="s">
        <v>1271</v>
      </c>
      <c r="V52" s="5" t="s">
        <v>1277</v>
      </c>
      <c r="W52" s="5" t="s">
        <v>802</v>
      </c>
      <c r="X52" s="5" t="s">
        <v>496</v>
      </c>
      <c r="Y52" s="5" t="s">
        <v>42</v>
      </c>
      <c r="Z52" s="5" t="s">
        <v>49</v>
      </c>
      <c r="AA52" s="12">
        <v>44429</v>
      </c>
      <c r="AB52" s="5" t="s">
        <v>1284</v>
      </c>
    </row>
    <row r="53" spans="1:29" ht="24" x14ac:dyDescent="0.15">
      <c r="A53" s="32">
        <v>5051</v>
      </c>
      <c r="B53" s="3" t="s">
        <v>31</v>
      </c>
      <c r="C53" s="5" t="s">
        <v>696</v>
      </c>
      <c r="D53" s="5" t="s">
        <v>1285</v>
      </c>
      <c r="E53" s="3" t="s">
        <v>61</v>
      </c>
      <c r="F53" s="5" t="s">
        <v>1285</v>
      </c>
      <c r="G53" s="5" t="s">
        <v>1032</v>
      </c>
      <c r="H53" s="5" t="s">
        <v>1057</v>
      </c>
      <c r="I53" s="5" t="s">
        <v>1286</v>
      </c>
      <c r="J53" s="5" t="s">
        <v>1287</v>
      </c>
      <c r="K53" s="3" t="s">
        <v>1288</v>
      </c>
      <c r="L53" s="5" t="s">
        <v>712</v>
      </c>
      <c r="M53" s="5" t="s">
        <v>42</v>
      </c>
      <c r="N53" s="5">
        <v>37129</v>
      </c>
      <c r="O53" s="5" t="s">
        <v>1289</v>
      </c>
      <c r="P53" s="185">
        <v>35.832712167488502</v>
      </c>
      <c r="Q53" s="182">
        <v>-86.398299644309105</v>
      </c>
      <c r="R53" s="76">
        <v>250</v>
      </c>
      <c r="S53" s="304"/>
      <c r="T53" s="5"/>
      <c r="U53" s="5" t="s">
        <v>1285</v>
      </c>
      <c r="V53" s="5" t="s">
        <v>1286</v>
      </c>
      <c r="W53" s="5" t="s">
        <v>1288</v>
      </c>
      <c r="X53" s="5" t="s">
        <v>712</v>
      </c>
      <c r="Y53" s="5" t="s">
        <v>42</v>
      </c>
      <c r="Z53" s="5" t="s">
        <v>49</v>
      </c>
      <c r="AA53" s="12">
        <v>44774</v>
      </c>
      <c r="AB53" s="5" t="s">
        <v>1290</v>
      </c>
      <c r="AC53" s="5" t="s">
        <v>1291</v>
      </c>
    </row>
    <row r="54" spans="1:29" ht="60" x14ac:dyDescent="0.15">
      <c r="A54" s="32">
        <v>5052</v>
      </c>
      <c r="B54" s="26" t="s">
        <v>31</v>
      </c>
      <c r="C54" s="25" t="s">
        <v>696</v>
      </c>
      <c r="D54" s="25" t="s">
        <v>1292</v>
      </c>
      <c r="E54" s="26" t="s">
        <v>61</v>
      </c>
      <c r="F54" s="25" t="s">
        <v>1292</v>
      </c>
      <c r="G54" s="25" t="s">
        <v>1032</v>
      </c>
      <c r="H54" s="25" t="s">
        <v>1033</v>
      </c>
      <c r="I54" s="25" t="s">
        <v>1293</v>
      </c>
      <c r="J54" s="25" t="s">
        <v>1294</v>
      </c>
      <c r="K54" s="26" t="s">
        <v>1295</v>
      </c>
      <c r="L54" s="25" t="s">
        <v>1296</v>
      </c>
      <c r="M54" s="25" t="s">
        <v>42</v>
      </c>
      <c r="N54" s="25">
        <v>2886</v>
      </c>
      <c r="O54" s="25" t="s">
        <v>1297</v>
      </c>
      <c r="P54" s="199">
        <v>41.73</v>
      </c>
      <c r="Q54" s="199">
        <v>-71.430000000000007</v>
      </c>
      <c r="R54" s="199">
        <v>14</v>
      </c>
      <c r="S54" s="199"/>
      <c r="T54" s="25"/>
      <c r="U54" s="25" t="s">
        <v>1292</v>
      </c>
      <c r="V54" s="25" t="s">
        <v>1293</v>
      </c>
      <c r="W54" s="25" t="s">
        <v>1295</v>
      </c>
      <c r="X54" s="25" t="s">
        <v>1296</v>
      </c>
      <c r="Y54" s="25" t="s">
        <v>42</v>
      </c>
      <c r="Z54" s="25" t="s">
        <v>73</v>
      </c>
      <c r="AA54" s="190">
        <v>44774</v>
      </c>
      <c r="AB54" s="25" t="s">
        <v>1298</v>
      </c>
      <c r="AC54" s="25" t="s">
        <v>1299</v>
      </c>
    </row>
    <row r="55" spans="1:29" ht="60" x14ac:dyDescent="0.15">
      <c r="A55" s="32">
        <v>5053</v>
      </c>
      <c r="B55" s="3" t="s">
        <v>31</v>
      </c>
      <c r="C55" s="5" t="s">
        <v>696</v>
      </c>
      <c r="D55" s="5" t="s">
        <v>2708</v>
      </c>
      <c r="E55" s="3" t="s">
        <v>34</v>
      </c>
      <c r="F55" s="5" t="s">
        <v>2708</v>
      </c>
      <c r="G55" s="5" t="s">
        <v>1032</v>
      </c>
      <c r="H55" s="5" t="s">
        <v>1033</v>
      </c>
      <c r="I55" s="5" t="s">
        <v>788</v>
      </c>
      <c r="J55" s="4" t="s">
        <v>1269</v>
      </c>
      <c r="K55" s="3" t="s">
        <v>790</v>
      </c>
      <c r="L55" s="5" t="s">
        <v>628</v>
      </c>
      <c r="M55" s="5" t="s">
        <v>42</v>
      </c>
      <c r="N55" s="5">
        <v>46256</v>
      </c>
      <c r="O55" s="5" t="s">
        <v>791</v>
      </c>
      <c r="P55" s="185">
        <v>39.915299555876601</v>
      </c>
      <c r="Q55" s="182">
        <v>-86.035239415388702</v>
      </c>
      <c r="R55" s="76">
        <v>100</v>
      </c>
      <c r="S55" s="311">
        <v>0.8</v>
      </c>
      <c r="T55" s="5" t="s">
        <v>658</v>
      </c>
      <c r="U55" s="5" t="s">
        <v>786</v>
      </c>
      <c r="V55" s="5" t="s">
        <v>793</v>
      </c>
      <c r="W55" s="5" t="s">
        <v>793</v>
      </c>
      <c r="X55" s="5" t="s">
        <v>790</v>
      </c>
      <c r="Y55" s="3" t="s">
        <v>628</v>
      </c>
      <c r="Z55" s="3" t="s">
        <v>42</v>
      </c>
      <c r="AA55" s="3" t="s">
        <v>49</v>
      </c>
      <c r="AB55" s="28">
        <v>44777</v>
      </c>
      <c r="AC55" s="30" t="s">
        <v>794</v>
      </c>
    </row>
    <row r="56" spans="1:29" ht="48" x14ac:dyDescent="0.15">
      <c r="A56" s="32">
        <v>5054</v>
      </c>
      <c r="B56" s="26" t="s">
        <v>31</v>
      </c>
      <c r="C56" s="25" t="s">
        <v>696</v>
      </c>
      <c r="D56" s="25" t="s">
        <v>1300</v>
      </c>
      <c r="E56" s="26" t="s">
        <v>61</v>
      </c>
      <c r="F56" s="25" t="s">
        <v>1300</v>
      </c>
      <c r="G56" s="25" t="s">
        <v>1032</v>
      </c>
      <c r="H56" s="25" t="s">
        <v>1033</v>
      </c>
      <c r="I56" s="25" t="s">
        <v>1301</v>
      </c>
      <c r="J56" s="25" t="s">
        <v>1302</v>
      </c>
      <c r="K56" s="26" t="s">
        <v>1303</v>
      </c>
      <c r="L56" s="25" t="s">
        <v>394</v>
      </c>
      <c r="M56" s="25" t="s">
        <v>42</v>
      </c>
      <c r="N56" s="25">
        <v>94560</v>
      </c>
      <c r="O56" s="25" t="s">
        <v>1304</v>
      </c>
      <c r="P56" s="199">
        <v>37.53</v>
      </c>
      <c r="Q56" s="199">
        <v>-122.06</v>
      </c>
      <c r="R56" s="199">
        <v>32</v>
      </c>
      <c r="S56" s="199">
        <v>400</v>
      </c>
      <c r="T56" s="25" t="s">
        <v>1307</v>
      </c>
      <c r="U56" s="25" t="s">
        <v>1300</v>
      </c>
      <c r="V56" s="25" t="s">
        <v>1301</v>
      </c>
      <c r="W56" s="25" t="s">
        <v>1303</v>
      </c>
      <c r="X56" s="25" t="s">
        <v>394</v>
      </c>
      <c r="Y56" s="25" t="s">
        <v>42</v>
      </c>
      <c r="Z56" s="25" t="s">
        <v>73</v>
      </c>
      <c r="AA56" s="190">
        <v>44774</v>
      </c>
      <c r="AB56" s="25" t="s">
        <v>1305</v>
      </c>
      <c r="AC56" s="25" t="s">
        <v>1306</v>
      </c>
    </row>
    <row r="57" spans="1:29" ht="24" x14ac:dyDescent="0.15">
      <c r="A57" s="32">
        <v>5055</v>
      </c>
      <c r="B57" s="3" t="s">
        <v>113</v>
      </c>
      <c r="C57" s="5" t="s">
        <v>696</v>
      </c>
      <c r="D57" s="5" t="s">
        <v>1308</v>
      </c>
      <c r="E57" s="3" t="s">
        <v>61</v>
      </c>
      <c r="F57" s="5" t="s">
        <v>1309</v>
      </c>
      <c r="G57" s="5" t="s">
        <v>1032</v>
      </c>
      <c r="H57" s="5" t="s">
        <v>1033</v>
      </c>
      <c r="I57" s="25" t="s">
        <v>806</v>
      </c>
      <c r="J57" s="5" t="s">
        <v>807</v>
      </c>
      <c r="K57" s="3" t="s">
        <v>808</v>
      </c>
      <c r="L57" s="5" t="s">
        <v>702</v>
      </c>
      <c r="M57" s="5" t="s">
        <v>42</v>
      </c>
      <c r="N57" s="5">
        <v>42101</v>
      </c>
      <c r="O57" s="5" t="s">
        <v>809</v>
      </c>
      <c r="P57" s="185">
        <v>37.04</v>
      </c>
      <c r="Q57" s="199">
        <v>-86.32</v>
      </c>
      <c r="R57" s="76">
        <v>2000</v>
      </c>
      <c r="S57" s="310">
        <v>30</v>
      </c>
      <c r="T57" s="5" t="s">
        <v>714</v>
      </c>
      <c r="U57" s="5" t="s">
        <v>805</v>
      </c>
      <c r="V57" s="25" t="s">
        <v>810</v>
      </c>
      <c r="W57" s="5" t="s">
        <v>811</v>
      </c>
      <c r="X57" s="5" t="s">
        <v>812</v>
      </c>
      <c r="Y57" s="5" t="s">
        <v>356</v>
      </c>
      <c r="Z57" s="5" t="s">
        <v>73</v>
      </c>
      <c r="AA57" s="12">
        <v>44777</v>
      </c>
      <c r="AB57" s="5" t="s">
        <v>1310</v>
      </c>
      <c r="AC57" s="5" t="s">
        <v>703</v>
      </c>
    </row>
    <row r="58" spans="1:29" ht="48" x14ac:dyDescent="0.15">
      <c r="A58" s="32">
        <v>5056</v>
      </c>
      <c r="B58" s="3" t="s">
        <v>31</v>
      </c>
      <c r="C58" s="5" t="s">
        <v>696</v>
      </c>
      <c r="D58" s="5" t="s">
        <v>1308</v>
      </c>
      <c r="E58" s="3" t="s">
        <v>61</v>
      </c>
      <c r="F58" s="5" t="s">
        <v>1311</v>
      </c>
      <c r="G58" s="5" t="s">
        <v>1032</v>
      </c>
      <c r="H58" s="5" t="s">
        <v>1033</v>
      </c>
      <c r="I58" s="5" t="s">
        <v>814</v>
      </c>
      <c r="J58" s="5" t="s">
        <v>1312</v>
      </c>
      <c r="K58" s="3" t="s">
        <v>816</v>
      </c>
      <c r="L58" s="5" t="s">
        <v>712</v>
      </c>
      <c r="M58" s="5" t="s">
        <v>42</v>
      </c>
      <c r="N58" s="5">
        <v>37167</v>
      </c>
      <c r="O58" s="5" t="s">
        <v>817</v>
      </c>
      <c r="P58" s="185">
        <v>36.217687117253597</v>
      </c>
      <c r="Q58" s="182">
        <v>-86.461029528818699</v>
      </c>
      <c r="R58" s="76">
        <v>400</v>
      </c>
      <c r="S58" s="304"/>
      <c r="T58" s="5"/>
      <c r="U58" s="5" t="s">
        <v>1313</v>
      </c>
      <c r="V58" s="5" t="s">
        <v>1314</v>
      </c>
      <c r="W58" s="5" t="s">
        <v>1315</v>
      </c>
      <c r="X58" s="5" t="s">
        <v>712</v>
      </c>
      <c r="Y58" s="5" t="s">
        <v>42</v>
      </c>
      <c r="Z58" s="5" t="s">
        <v>49</v>
      </c>
      <c r="AA58" s="12">
        <v>44774</v>
      </c>
      <c r="AB58" s="5" t="s">
        <v>1316</v>
      </c>
      <c r="AC58" s="5" t="s">
        <v>1317</v>
      </c>
    </row>
    <row r="59" spans="1:29" ht="24" x14ac:dyDescent="0.15">
      <c r="A59" s="32">
        <v>5057</v>
      </c>
      <c r="B59" s="3" t="s">
        <v>31</v>
      </c>
      <c r="C59" s="5" t="s">
        <v>696</v>
      </c>
      <c r="D59" s="5" t="s">
        <v>1318</v>
      </c>
      <c r="E59" s="3" t="s">
        <v>61</v>
      </c>
      <c r="F59" s="5" t="s">
        <v>1319</v>
      </c>
      <c r="G59" s="5" t="s">
        <v>1012</v>
      </c>
      <c r="H59" s="5" t="s">
        <v>1320</v>
      </c>
      <c r="I59" s="5" t="s">
        <v>1321</v>
      </c>
      <c r="J59" s="5" t="s">
        <v>1322</v>
      </c>
      <c r="K59" s="3" t="s">
        <v>1323</v>
      </c>
      <c r="L59" s="5" t="s">
        <v>127</v>
      </c>
      <c r="M59" s="5" t="s">
        <v>42</v>
      </c>
      <c r="N59" s="5">
        <v>49512</v>
      </c>
      <c r="O59" s="5" t="s">
        <v>1324</v>
      </c>
      <c r="P59" s="185">
        <v>42.870725599062901</v>
      </c>
      <c r="Q59" s="182">
        <v>-85.529792128814606</v>
      </c>
      <c r="R59" s="76">
        <v>95</v>
      </c>
      <c r="S59" s="304"/>
      <c r="T59" s="17"/>
      <c r="U59" s="5" t="s">
        <v>1318</v>
      </c>
      <c r="V59" s="5" t="s">
        <v>1325</v>
      </c>
      <c r="W59" s="5" t="s">
        <v>1326</v>
      </c>
      <c r="X59" s="5" t="s">
        <v>1327</v>
      </c>
      <c r="Y59" s="5" t="s">
        <v>543</v>
      </c>
      <c r="Z59" s="5" t="s">
        <v>49</v>
      </c>
      <c r="AA59" s="12">
        <v>44774</v>
      </c>
      <c r="AB59" s="5" t="s">
        <v>1328</v>
      </c>
      <c r="AC59" s="5" t="s">
        <v>1329</v>
      </c>
    </row>
    <row r="60" spans="1:29" ht="24" x14ac:dyDescent="0.15">
      <c r="A60" s="32">
        <v>5058</v>
      </c>
      <c r="B60" s="3" t="s">
        <v>31</v>
      </c>
      <c r="C60" s="5" t="s">
        <v>696</v>
      </c>
      <c r="D60" s="5" t="s">
        <v>1318</v>
      </c>
      <c r="E60" s="3" t="s">
        <v>1330</v>
      </c>
      <c r="F60" s="5" t="s">
        <v>1331</v>
      </c>
      <c r="G60" s="5" t="s">
        <v>1012</v>
      </c>
      <c r="H60" s="5" t="s">
        <v>1092</v>
      </c>
      <c r="I60" s="5" t="s">
        <v>1321</v>
      </c>
      <c r="J60" s="5" t="s">
        <v>1332</v>
      </c>
      <c r="K60" s="3" t="s">
        <v>1333</v>
      </c>
      <c r="L60" s="5" t="s">
        <v>1334</v>
      </c>
      <c r="M60" s="5" t="s">
        <v>371</v>
      </c>
      <c r="N60" s="5">
        <v>76246</v>
      </c>
      <c r="O60" s="5" t="s">
        <v>1335</v>
      </c>
      <c r="P60" s="185">
        <v>20.5548949618968</v>
      </c>
      <c r="Q60" s="182">
        <v>-100.28143591534599</v>
      </c>
      <c r="R60" s="294"/>
      <c r="S60" s="311"/>
      <c r="T60" s="5"/>
      <c r="U60" s="5" t="s">
        <v>1318</v>
      </c>
      <c r="V60" s="5" t="s">
        <v>1325</v>
      </c>
      <c r="W60" s="5" t="s">
        <v>1326</v>
      </c>
      <c r="X60" s="5" t="s">
        <v>1327</v>
      </c>
      <c r="Y60" s="5" t="s">
        <v>543</v>
      </c>
      <c r="Z60" s="5" t="s">
        <v>49</v>
      </c>
      <c r="AA60" s="12">
        <v>44774</v>
      </c>
      <c r="AB60" s="5" t="s">
        <v>1336</v>
      </c>
      <c r="AC60" s="5" t="s">
        <v>1337</v>
      </c>
    </row>
    <row r="61" spans="1:29" ht="24" x14ac:dyDescent="0.15">
      <c r="A61" s="32">
        <v>5059</v>
      </c>
      <c r="B61" s="3" t="s">
        <v>31</v>
      </c>
      <c r="C61" s="5" t="s">
        <v>696</v>
      </c>
      <c r="D61" s="5" t="s">
        <v>1338</v>
      </c>
      <c r="E61" s="3" t="s">
        <v>61</v>
      </c>
      <c r="F61" s="5" t="s">
        <v>1338</v>
      </c>
      <c r="G61" s="5" t="s">
        <v>1032</v>
      </c>
      <c r="H61" s="5" t="s">
        <v>1033</v>
      </c>
      <c r="I61" s="5" t="s">
        <v>1339</v>
      </c>
      <c r="J61" s="5" t="s">
        <v>1340</v>
      </c>
      <c r="K61" s="3" t="s">
        <v>1341</v>
      </c>
      <c r="L61" s="5" t="s">
        <v>628</v>
      </c>
      <c r="M61" s="5" t="s">
        <v>42</v>
      </c>
      <c r="N61" s="5">
        <v>46825</v>
      </c>
      <c r="O61" s="5" t="s">
        <v>1342</v>
      </c>
      <c r="P61" s="185">
        <v>41.149345648958501</v>
      </c>
      <c r="Q61" s="182">
        <v>-85.154134873421796</v>
      </c>
      <c r="R61" s="76">
        <v>100</v>
      </c>
      <c r="S61" s="304"/>
      <c r="T61" s="17"/>
      <c r="U61" s="5" t="s">
        <v>1338</v>
      </c>
      <c r="V61" s="5" t="s">
        <v>1339</v>
      </c>
      <c r="W61" s="5" t="s">
        <v>731</v>
      </c>
      <c r="X61" s="5" t="s">
        <v>732</v>
      </c>
      <c r="Y61" s="5" t="s">
        <v>42</v>
      </c>
      <c r="Z61" s="5" t="s">
        <v>1019</v>
      </c>
      <c r="AA61" s="12">
        <v>44418</v>
      </c>
      <c r="AB61" s="5" t="s">
        <v>1343</v>
      </c>
      <c r="AC61" s="5" t="s">
        <v>1344</v>
      </c>
    </row>
    <row r="62" spans="1:29" ht="24" x14ac:dyDescent="0.15">
      <c r="A62" s="32">
        <v>5060</v>
      </c>
      <c r="B62" s="3" t="s">
        <v>31</v>
      </c>
      <c r="C62" s="5" t="s">
        <v>696</v>
      </c>
      <c r="D62" s="5" t="s">
        <v>1338</v>
      </c>
      <c r="E62" s="3" t="s">
        <v>61</v>
      </c>
      <c r="F62" s="5" t="s">
        <v>1338</v>
      </c>
      <c r="G62" s="5" t="s">
        <v>1032</v>
      </c>
      <c r="H62" s="5" t="s">
        <v>1033</v>
      </c>
      <c r="I62" s="5" t="s">
        <v>1339</v>
      </c>
      <c r="J62" s="5" t="s">
        <v>1345</v>
      </c>
      <c r="K62" s="3" t="s">
        <v>1346</v>
      </c>
      <c r="L62" s="5" t="s">
        <v>741</v>
      </c>
      <c r="M62" s="5" t="s">
        <v>42</v>
      </c>
      <c r="N62" s="5">
        <v>75032</v>
      </c>
      <c r="O62" s="5" t="s">
        <v>1347</v>
      </c>
      <c r="P62" s="185">
        <v>32.913412969143501</v>
      </c>
      <c r="Q62" s="182">
        <v>-96.422632560499693</v>
      </c>
      <c r="R62" s="76">
        <v>100</v>
      </c>
      <c r="S62" s="304"/>
      <c r="T62" s="17"/>
      <c r="U62" s="5" t="s">
        <v>1338</v>
      </c>
      <c r="V62" s="5" t="s">
        <v>1339</v>
      </c>
      <c r="W62" s="5" t="s">
        <v>731</v>
      </c>
      <c r="X62" s="5" t="s">
        <v>732</v>
      </c>
      <c r="Y62" s="5" t="s">
        <v>42</v>
      </c>
      <c r="Z62" s="5" t="s">
        <v>1019</v>
      </c>
      <c r="AA62" s="12">
        <v>44418</v>
      </c>
      <c r="AB62" s="5" t="s">
        <v>1343</v>
      </c>
      <c r="AC62" s="5" t="s">
        <v>1348</v>
      </c>
    </row>
    <row r="63" spans="1:29" ht="24" x14ac:dyDescent="0.15">
      <c r="A63" s="32">
        <v>5061</v>
      </c>
      <c r="B63" s="3" t="s">
        <v>31</v>
      </c>
      <c r="C63" s="5" t="s">
        <v>696</v>
      </c>
      <c r="D63" s="5" t="s">
        <v>1338</v>
      </c>
      <c r="E63" s="3" t="s">
        <v>61</v>
      </c>
      <c r="F63" s="5" t="s">
        <v>1338</v>
      </c>
      <c r="G63" s="5" t="s">
        <v>1032</v>
      </c>
      <c r="H63" s="5" t="s">
        <v>1033</v>
      </c>
      <c r="I63" s="5" t="s">
        <v>1339</v>
      </c>
      <c r="J63" s="5" t="s">
        <v>1349</v>
      </c>
      <c r="K63" s="3" t="s">
        <v>1350</v>
      </c>
      <c r="L63" s="5" t="s">
        <v>315</v>
      </c>
      <c r="M63" s="5" t="s">
        <v>42</v>
      </c>
      <c r="N63" s="5">
        <v>60188</v>
      </c>
      <c r="O63" s="5" t="s">
        <v>1351</v>
      </c>
      <c r="P63" s="185">
        <v>41.897035312781199</v>
      </c>
      <c r="Q63" s="182">
        <v>-88.116064116004395</v>
      </c>
      <c r="R63" s="76">
        <v>100</v>
      </c>
      <c r="S63" s="304"/>
      <c r="T63" s="17"/>
      <c r="U63" s="5" t="s">
        <v>1338</v>
      </c>
      <c r="V63" s="5" t="s">
        <v>1339</v>
      </c>
      <c r="W63" s="5" t="s">
        <v>731</v>
      </c>
      <c r="X63" s="5" t="s">
        <v>732</v>
      </c>
      <c r="Y63" s="5" t="s">
        <v>42</v>
      </c>
      <c r="Z63" s="5" t="s">
        <v>49</v>
      </c>
      <c r="AA63" s="12">
        <v>44766</v>
      </c>
      <c r="AB63" s="5" t="s">
        <v>1343</v>
      </c>
      <c r="AC63" s="5" t="s">
        <v>1352</v>
      </c>
    </row>
    <row r="64" spans="1:29" ht="24" x14ac:dyDescent="0.15">
      <c r="A64" s="32">
        <v>5062</v>
      </c>
      <c r="B64" s="3" t="s">
        <v>31</v>
      </c>
      <c r="C64" s="5" t="s">
        <v>696</v>
      </c>
      <c r="D64" s="5" t="s">
        <v>4018</v>
      </c>
      <c r="E64" s="3" t="s">
        <v>34</v>
      </c>
      <c r="F64" s="5" t="s">
        <v>1353</v>
      </c>
      <c r="G64" s="5" t="s">
        <v>1032</v>
      </c>
      <c r="H64" s="5" t="s">
        <v>1033</v>
      </c>
      <c r="I64" s="25" t="s">
        <v>1354</v>
      </c>
      <c r="J64" s="5" t="s">
        <v>1355</v>
      </c>
      <c r="K64" s="3" t="s">
        <v>1356</v>
      </c>
      <c r="L64" s="5" t="s">
        <v>334</v>
      </c>
      <c r="M64" s="5" t="s">
        <v>42</v>
      </c>
      <c r="N64" s="5">
        <v>1801</v>
      </c>
      <c r="O64" s="5" t="s">
        <v>1357</v>
      </c>
      <c r="P64" s="185">
        <v>35.5</v>
      </c>
      <c r="Q64" s="199">
        <v>92.1</v>
      </c>
      <c r="R64" s="76">
        <v>100</v>
      </c>
      <c r="S64" s="310"/>
      <c r="T64" s="5"/>
      <c r="U64" s="5" t="s">
        <v>1358</v>
      </c>
      <c r="V64" s="25" t="s">
        <v>1359</v>
      </c>
      <c r="W64" s="5" t="s">
        <v>1360</v>
      </c>
      <c r="X64" s="5" t="s">
        <v>334</v>
      </c>
      <c r="Y64" s="5" t="s">
        <v>42</v>
      </c>
      <c r="Z64" s="5" t="s">
        <v>73</v>
      </c>
      <c r="AA64" s="12">
        <v>44774</v>
      </c>
      <c r="AB64" s="5"/>
    </row>
    <row r="65" spans="1:29" ht="24" x14ac:dyDescent="0.15">
      <c r="A65" s="32">
        <v>5063</v>
      </c>
      <c r="B65" s="3" t="s">
        <v>113</v>
      </c>
      <c r="C65" s="5" t="s">
        <v>696</v>
      </c>
      <c r="D65" s="5" t="s">
        <v>1361</v>
      </c>
      <c r="E65" s="3" t="s">
        <v>34</v>
      </c>
      <c r="F65" s="5" t="s">
        <v>1362</v>
      </c>
      <c r="G65" s="5" t="s">
        <v>1032</v>
      </c>
      <c r="H65" s="5" t="s">
        <v>1033</v>
      </c>
      <c r="I65" s="5" t="s">
        <v>1363</v>
      </c>
      <c r="J65" s="5" t="s">
        <v>117</v>
      </c>
      <c r="K65" s="3" t="s">
        <v>117</v>
      </c>
      <c r="L65" s="5" t="s">
        <v>117</v>
      </c>
      <c r="M65" s="5" t="s">
        <v>117</v>
      </c>
      <c r="N65" s="5" t="s">
        <v>117</v>
      </c>
      <c r="O65" s="5" t="s">
        <v>117</v>
      </c>
      <c r="P65" s="185"/>
      <c r="R65" s="76"/>
      <c r="S65" s="303"/>
      <c r="T65" s="5"/>
      <c r="U65" s="5" t="s">
        <v>1361</v>
      </c>
      <c r="V65" s="5" t="s">
        <v>1363</v>
      </c>
      <c r="W65" s="5" t="s">
        <v>978</v>
      </c>
      <c r="X65" s="5" t="s">
        <v>127</v>
      </c>
      <c r="Y65" s="5" t="s">
        <v>42</v>
      </c>
      <c r="Z65" s="5" t="s">
        <v>49</v>
      </c>
      <c r="AA65" s="12">
        <v>44435</v>
      </c>
      <c r="AB65" s="5" t="s">
        <v>1364</v>
      </c>
    </row>
    <row r="66" spans="1:29" ht="48" x14ac:dyDescent="0.15">
      <c r="A66" s="32">
        <v>5064</v>
      </c>
      <c r="B66" s="26" t="s">
        <v>31</v>
      </c>
      <c r="C66" s="25" t="s">
        <v>696</v>
      </c>
      <c r="D66" s="25" t="s">
        <v>1365</v>
      </c>
      <c r="E66" s="26" t="s">
        <v>61</v>
      </c>
      <c r="F66" s="25" t="s">
        <v>1365</v>
      </c>
      <c r="G66" s="25" t="s">
        <v>1032</v>
      </c>
      <c r="H66" s="25" t="s">
        <v>1033</v>
      </c>
      <c r="I66" s="25" t="s">
        <v>1366</v>
      </c>
      <c r="J66" s="25" t="s">
        <v>1367</v>
      </c>
      <c r="K66" s="26" t="s">
        <v>1368</v>
      </c>
      <c r="L66" s="25" t="s">
        <v>741</v>
      </c>
      <c r="M66" s="25" t="s">
        <v>42</v>
      </c>
      <c r="N66" s="25">
        <v>77479</v>
      </c>
      <c r="O66" s="25" t="s">
        <v>1369</v>
      </c>
      <c r="P66" s="199">
        <v>29.59</v>
      </c>
      <c r="Q66" s="199">
        <v>-95.6</v>
      </c>
      <c r="R66" s="199">
        <v>2</v>
      </c>
      <c r="S66" s="199" t="s">
        <v>703</v>
      </c>
      <c r="T66" s="25" t="s">
        <v>703</v>
      </c>
      <c r="U66" s="25" t="s">
        <v>1365</v>
      </c>
      <c r="V66" s="25" t="s">
        <v>1366</v>
      </c>
      <c r="W66" s="25" t="s">
        <v>1368</v>
      </c>
      <c r="X66" s="25" t="s">
        <v>741</v>
      </c>
      <c r="Y66" s="25" t="s">
        <v>42</v>
      </c>
      <c r="Z66" s="25" t="s">
        <v>73</v>
      </c>
      <c r="AA66" s="190">
        <v>44774</v>
      </c>
      <c r="AB66" s="25" t="s">
        <v>703</v>
      </c>
      <c r="AC66" s="25" t="s">
        <v>1370</v>
      </c>
    </row>
    <row r="67" spans="1:29" ht="48" x14ac:dyDescent="0.15">
      <c r="A67" s="32">
        <v>5065</v>
      </c>
      <c r="B67" s="26" t="s">
        <v>31</v>
      </c>
      <c r="C67" s="25" t="s">
        <v>696</v>
      </c>
      <c r="D67" s="25" t="s">
        <v>1371</v>
      </c>
      <c r="E67" s="26" t="s">
        <v>61</v>
      </c>
      <c r="F67" s="25" t="s">
        <v>1371</v>
      </c>
      <c r="G67" s="25" t="s">
        <v>1032</v>
      </c>
      <c r="H67" s="25" t="s">
        <v>1033</v>
      </c>
      <c r="I67" s="25" t="s">
        <v>1372</v>
      </c>
      <c r="J67" s="25" t="s">
        <v>1373</v>
      </c>
      <c r="K67" s="26" t="s">
        <v>1374</v>
      </c>
      <c r="L67" s="25" t="s">
        <v>394</v>
      </c>
      <c r="M67" s="25" t="s">
        <v>42</v>
      </c>
      <c r="N67" s="25">
        <v>92081</v>
      </c>
      <c r="O67" s="25" t="s">
        <v>1375</v>
      </c>
      <c r="P67" s="199">
        <v>33.130000000000003</v>
      </c>
      <c r="Q67" s="199">
        <v>-117.24</v>
      </c>
      <c r="R67" s="199">
        <v>121</v>
      </c>
      <c r="S67" s="199"/>
      <c r="T67" s="25"/>
      <c r="U67" s="25" t="s">
        <v>1371</v>
      </c>
      <c r="V67" s="25" t="s">
        <v>1372</v>
      </c>
      <c r="W67" s="25" t="s">
        <v>1374</v>
      </c>
      <c r="X67" s="25" t="s">
        <v>394</v>
      </c>
      <c r="Y67" s="25" t="s">
        <v>42</v>
      </c>
      <c r="Z67" s="25" t="s">
        <v>73</v>
      </c>
      <c r="AA67" s="190">
        <v>44774</v>
      </c>
      <c r="AB67" s="25" t="s">
        <v>1376</v>
      </c>
      <c r="AC67" s="25" t="s">
        <v>1377</v>
      </c>
    </row>
    <row r="68" spans="1:29" ht="24" x14ac:dyDescent="0.15">
      <c r="A68" s="32">
        <v>5066</v>
      </c>
      <c r="B68" s="233" t="s">
        <v>113</v>
      </c>
      <c r="C68" s="230" t="s">
        <v>696</v>
      </c>
      <c r="D68" s="230" t="s">
        <v>1383</v>
      </c>
      <c r="E68" s="233" t="s">
        <v>61</v>
      </c>
      <c r="F68" s="230" t="s">
        <v>710</v>
      </c>
      <c r="G68" s="230" t="s">
        <v>1032</v>
      </c>
      <c r="H68" s="230" t="s">
        <v>1033</v>
      </c>
      <c r="I68" s="25" t="s">
        <v>1379</v>
      </c>
      <c r="J68" s="230" t="s">
        <v>710</v>
      </c>
      <c r="K68" s="233" t="s">
        <v>711</v>
      </c>
      <c r="L68" s="230" t="s">
        <v>712</v>
      </c>
      <c r="M68" s="230" t="s">
        <v>42</v>
      </c>
      <c r="N68" s="230" t="s">
        <v>1380</v>
      </c>
      <c r="O68" s="230" t="s">
        <v>703</v>
      </c>
      <c r="P68" s="236">
        <v>35.46</v>
      </c>
      <c r="Q68" s="200">
        <v>-89.4</v>
      </c>
      <c r="R68" s="305">
        <v>6000</v>
      </c>
      <c r="S68" s="312">
        <v>43</v>
      </c>
      <c r="T68" s="5" t="s">
        <v>714</v>
      </c>
      <c r="U68" s="230" t="s">
        <v>1378</v>
      </c>
      <c r="V68" s="25" t="s">
        <v>1379</v>
      </c>
      <c r="W68" s="230" t="s">
        <v>1381</v>
      </c>
      <c r="X68" s="230" t="s">
        <v>127</v>
      </c>
      <c r="Y68" s="230" t="s">
        <v>42</v>
      </c>
      <c r="Z68" s="230" t="s">
        <v>73</v>
      </c>
      <c r="AA68" s="243">
        <v>44777</v>
      </c>
      <c r="AB68" s="230" t="s">
        <v>1382</v>
      </c>
      <c r="AC68" s="230" t="s">
        <v>703</v>
      </c>
    </row>
    <row r="69" spans="1:29" ht="89.25" customHeight="1" x14ac:dyDescent="0.15">
      <c r="A69" s="32">
        <v>5067</v>
      </c>
      <c r="B69" s="3" t="s">
        <v>31</v>
      </c>
      <c r="C69" s="5" t="s">
        <v>696</v>
      </c>
      <c r="D69" s="5" t="s">
        <v>1383</v>
      </c>
      <c r="E69" s="3" t="s">
        <v>34</v>
      </c>
      <c r="F69" s="5" t="s">
        <v>1384</v>
      </c>
      <c r="G69" s="5" t="s">
        <v>1032</v>
      </c>
      <c r="H69" s="5" t="s">
        <v>1033</v>
      </c>
      <c r="I69" s="5" t="s">
        <v>1385</v>
      </c>
      <c r="J69" s="5" t="s">
        <v>1386</v>
      </c>
      <c r="K69" s="3" t="s">
        <v>1387</v>
      </c>
      <c r="L69" s="5" t="s">
        <v>127</v>
      </c>
      <c r="M69" s="5" t="s">
        <v>42</v>
      </c>
      <c r="N69" s="5">
        <v>48197</v>
      </c>
      <c r="O69" s="5" t="s">
        <v>1388</v>
      </c>
      <c r="P69" s="185">
        <v>42.202821145924503</v>
      </c>
      <c r="Q69" s="182">
        <v>-83.557561643049098</v>
      </c>
      <c r="R69" s="76"/>
      <c r="S69" s="304"/>
      <c r="T69" s="5"/>
      <c r="U69" s="5" t="s">
        <v>1383</v>
      </c>
      <c r="V69" s="5" t="s">
        <v>1385</v>
      </c>
      <c r="W69" s="5" t="s">
        <v>1389</v>
      </c>
      <c r="X69" s="5" t="s">
        <v>127</v>
      </c>
      <c r="Y69" s="5" t="s">
        <v>42</v>
      </c>
      <c r="Z69" s="5" t="s">
        <v>1019</v>
      </c>
      <c r="AA69" s="12">
        <v>44418</v>
      </c>
      <c r="AB69" s="5" t="s">
        <v>1390</v>
      </c>
      <c r="AC69" s="5" t="s">
        <v>1391</v>
      </c>
    </row>
    <row r="70" spans="1:29" ht="48" x14ac:dyDescent="0.15">
      <c r="A70" s="32">
        <v>5068</v>
      </c>
      <c r="B70" s="3" t="s">
        <v>31</v>
      </c>
      <c r="C70" s="5" t="s">
        <v>696</v>
      </c>
      <c r="D70" s="5" t="s">
        <v>1392</v>
      </c>
      <c r="E70" s="3" t="s">
        <v>34</v>
      </c>
      <c r="F70" s="5" t="s">
        <v>1393</v>
      </c>
      <c r="G70" s="5" t="s">
        <v>1032</v>
      </c>
      <c r="H70" s="5" t="s">
        <v>1033</v>
      </c>
      <c r="I70" s="5" t="s">
        <v>1394</v>
      </c>
      <c r="J70" s="5" t="s">
        <v>1395</v>
      </c>
      <c r="K70" s="3" t="s">
        <v>1396</v>
      </c>
      <c r="L70" s="5" t="s">
        <v>127</v>
      </c>
      <c r="M70" s="5" t="s">
        <v>42</v>
      </c>
      <c r="N70" s="5" t="s">
        <v>1397</v>
      </c>
      <c r="O70" s="5" t="s">
        <v>1398</v>
      </c>
      <c r="P70" s="185">
        <v>42.156027609958301</v>
      </c>
      <c r="Q70" s="182">
        <v>-83.240124544895096</v>
      </c>
      <c r="R70" s="76"/>
      <c r="S70" s="304"/>
      <c r="T70" s="5"/>
      <c r="U70" s="5" t="s">
        <v>1399</v>
      </c>
      <c r="V70" s="5" t="s">
        <v>1394</v>
      </c>
      <c r="W70" s="5" t="s">
        <v>1400</v>
      </c>
      <c r="X70" s="5" t="s">
        <v>127</v>
      </c>
      <c r="Y70" s="5" t="s">
        <v>42</v>
      </c>
      <c r="Z70" s="5" t="s">
        <v>1019</v>
      </c>
      <c r="AA70" s="12">
        <v>44418</v>
      </c>
      <c r="AB70" s="5" t="s">
        <v>1401</v>
      </c>
      <c r="AC70" s="5" t="s">
        <v>1402</v>
      </c>
    </row>
    <row r="71" spans="1:29" ht="24" x14ac:dyDescent="0.15">
      <c r="A71" s="32">
        <v>5069</v>
      </c>
      <c r="B71" s="3" t="s">
        <v>31</v>
      </c>
      <c r="C71" s="5" t="s">
        <v>696</v>
      </c>
      <c r="D71" s="5" t="s">
        <v>1403</v>
      </c>
      <c r="E71" s="3" t="s">
        <v>34</v>
      </c>
      <c r="F71" s="5" t="s">
        <v>1403</v>
      </c>
      <c r="G71" s="5" t="s">
        <v>1012</v>
      </c>
      <c r="H71" s="5" t="s">
        <v>1092</v>
      </c>
      <c r="I71" s="5" t="s">
        <v>1404</v>
      </c>
      <c r="J71" s="5" t="s">
        <v>1405</v>
      </c>
      <c r="K71" s="3" t="s">
        <v>727</v>
      </c>
      <c r="L71" s="5" t="s">
        <v>127</v>
      </c>
      <c r="M71" s="5" t="s">
        <v>42</v>
      </c>
      <c r="N71" s="5">
        <v>49423</v>
      </c>
      <c r="O71" s="5" t="s">
        <v>1406</v>
      </c>
      <c r="P71" s="185">
        <v>42.775484157466202</v>
      </c>
      <c r="Q71" s="182">
        <v>-86.126509117813796</v>
      </c>
      <c r="R71" s="76"/>
      <c r="S71" s="304"/>
      <c r="T71" s="5"/>
      <c r="U71" s="5" t="s">
        <v>1403</v>
      </c>
      <c r="V71" s="5" t="s">
        <v>1404</v>
      </c>
      <c r="W71" s="5" t="s">
        <v>727</v>
      </c>
      <c r="X71" s="5" t="s">
        <v>127</v>
      </c>
      <c r="Y71" s="5" t="s">
        <v>42</v>
      </c>
      <c r="Z71" s="5" t="s">
        <v>1019</v>
      </c>
      <c r="AA71" s="12">
        <v>44418</v>
      </c>
      <c r="AB71" s="5" t="s">
        <v>1407</v>
      </c>
    </row>
    <row r="72" spans="1:29" ht="24" x14ac:dyDescent="0.15">
      <c r="A72" s="32">
        <v>5070</v>
      </c>
      <c r="B72" s="3" t="s">
        <v>31</v>
      </c>
      <c r="C72" s="5" t="s">
        <v>696</v>
      </c>
      <c r="D72" s="5" t="s">
        <v>1408</v>
      </c>
      <c r="E72" s="3" t="s">
        <v>61</v>
      </c>
      <c r="F72" s="5" t="s">
        <v>1409</v>
      </c>
      <c r="G72" s="5" t="s">
        <v>1032</v>
      </c>
      <c r="H72" s="5" t="s">
        <v>1033</v>
      </c>
      <c r="I72" s="5" t="s">
        <v>1410</v>
      </c>
      <c r="J72" s="5" t="s">
        <v>1411</v>
      </c>
      <c r="K72" s="3" t="s">
        <v>1412</v>
      </c>
      <c r="L72" s="5" t="s">
        <v>918</v>
      </c>
      <c r="M72" s="5" t="s">
        <v>42</v>
      </c>
      <c r="N72" s="5">
        <v>30076</v>
      </c>
      <c r="O72" s="5" t="s">
        <v>1413</v>
      </c>
      <c r="P72" s="185">
        <v>34.0625855775804</v>
      </c>
      <c r="Q72" s="182">
        <v>-84.315704417356997</v>
      </c>
      <c r="R72" s="76"/>
      <c r="S72" s="304"/>
      <c r="T72" s="5"/>
      <c r="U72" s="5" t="s">
        <v>1414</v>
      </c>
      <c r="V72" s="5" t="s">
        <v>1415</v>
      </c>
      <c r="W72" s="5" t="s">
        <v>1416</v>
      </c>
      <c r="X72" s="5" t="s">
        <v>1416</v>
      </c>
      <c r="Y72" s="5" t="s">
        <v>356</v>
      </c>
      <c r="AA72" s="12"/>
      <c r="AB72" s="5" t="s">
        <v>1417</v>
      </c>
    </row>
    <row r="73" spans="1:29" ht="24" x14ac:dyDescent="0.15">
      <c r="A73" s="32">
        <v>5071</v>
      </c>
      <c r="B73" s="26" t="s">
        <v>31</v>
      </c>
      <c r="C73" s="25" t="s">
        <v>696</v>
      </c>
      <c r="D73" s="25" t="s">
        <v>1418</v>
      </c>
      <c r="E73" s="26" t="s">
        <v>61</v>
      </c>
      <c r="F73" s="25" t="s">
        <v>1418</v>
      </c>
      <c r="G73" s="25" t="s">
        <v>1032</v>
      </c>
      <c r="H73" s="25" t="s">
        <v>1033</v>
      </c>
      <c r="I73" s="25" t="s">
        <v>1419</v>
      </c>
      <c r="J73" s="25" t="s">
        <v>1420</v>
      </c>
      <c r="K73" s="26" t="s">
        <v>1421</v>
      </c>
      <c r="L73" s="25" t="s">
        <v>394</v>
      </c>
      <c r="M73" s="25" t="s">
        <v>42</v>
      </c>
      <c r="N73" s="25">
        <v>94040</v>
      </c>
      <c r="O73" s="25" t="s">
        <v>1422</v>
      </c>
      <c r="P73" s="199">
        <v>37.380000000000003</v>
      </c>
      <c r="Q73" s="199">
        <v>-122.08</v>
      </c>
      <c r="R73" s="199">
        <v>120</v>
      </c>
      <c r="S73" s="199">
        <v>850</v>
      </c>
      <c r="T73" s="25" t="s">
        <v>1427</v>
      </c>
      <c r="U73" s="25" t="s">
        <v>1418</v>
      </c>
      <c r="V73" s="25" t="s">
        <v>1423</v>
      </c>
      <c r="W73" s="25" t="s">
        <v>1424</v>
      </c>
      <c r="X73" s="25" t="s">
        <v>1425</v>
      </c>
      <c r="Y73" s="25" t="s">
        <v>191</v>
      </c>
      <c r="Z73" s="25" t="s">
        <v>73</v>
      </c>
      <c r="AA73" s="190">
        <v>44774</v>
      </c>
      <c r="AB73" s="25" t="s">
        <v>1426</v>
      </c>
      <c r="AC73" s="25" t="s">
        <v>703</v>
      </c>
    </row>
    <row r="74" spans="1:29" ht="48" x14ac:dyDescent="0.15">
      <c r="A74" s="32">
        <v>5072</v>
      </c>
      <c r="B74" s="3" t="s">
        <v>192</v>
      </c>
      <c r="C74" s="5" t="s">
        <v>696</v>
      </c>
      <c r="D74" s="5" t="s">
        <v>826</v>
      </c>
      <c r="E74" s="3" t="s">
        <v>34</v>
      </c>
      <c r="F74" s="5" t="s">
        <v>827</v>
      </c>
      <c r="G74" s="5" t="s">
        <v>1032</v>
      </c>
      <c r="H74" s="5" t="s">
        <v>1033</v>
      </c>
      <c r="I74" s="5" t="s">
        <v>4599</v>
      </c>
      <c r="J74" s="5" t="s">
        <v>4595</v>
      </c>
      <c r="K74" s="3" t="s">
        <v>4593</v>
      </c>
      <c r="L74" s="5" t="s">
        <v>341</v>
      </c>
      <c r="M74" s="5" t="s">
        <v>4514</v>
      </c>
      <c r="N74" s="5">
        <v>43128</v>
      </c>
      <c r="O74" s="5" t="s">
        <v>117</v>
      </c>
      <c r="P74" s="185">
        <v>39.630107135506499</v>
      </c>
      <c r="Q74" s="182">
        <v>-83.565148093683803</v>
      </c>
      <c r="R74" s="76">
        <v>2200</v>
      </c>
      <c r="S74" s="310">
        <v>40</v>
      </c>
      <c r="T74" s="5" t="s">
        <v>658</v>
      </c>
      <c r="U74" s="5" t="s">
        <v>828</v>
      </c>
      <c r="V74" s="5" t="s">
        <v>829</v>
      </c>
      <c r="W74" s="5" t="s">
        <v>830</v>
      </c>
      <c r="X74" s="5" t="s">
        <v>831</v>
      </c>
      <c r="Y74" s="5" t="s">
        <v>832</v>
      </c>
      <c r="Z74" s="5" t="s">
        <v>49</v>
      </c>
      <c r="AA74" s="12">
        <v>45088</v>
      </c>
      <c r="AB74" s="5" t="s">
        <v>833</v>
      </c>
      <c r="AC74" s="5" t="s">
        <v>4596</v>
      </c>
    </row>
    <row r="75" spans="1:29" ht="24" x14ac:dyDescent="0.15">
      <c r="A75" s="32">
        <v>5073</v>
      </c>
      <c r="B75" s="3" t="s">
        <v>31</v>
      </c>
      <c r="C75" s="5" t="s">
        <v>696</v>
      </c>
      <c r="D75" s="5" t="s">
        <v>4115</v>
      </c>
      <c r="E75" s="3" t="s">
        <v>34</v>
      </c>
      <c r="F75" s="5" t="s">
        <v>4109</v>
      </c>
      <c r="G75" s="5" t="s">
        <v>1012</v>
      </c>
      <c r="H75" s="5" t="s">
        <v>1013</v>
      </c>
      <c r="I75" s="5" t="s">
        <v>4110</v>
      </c>
      <c r="J75" s="5" t="s">
        <v>4111</v>
      </c>
      <c r="K75" s="3" t="s">
        <v>4112</v>
      </c>
      <c r="L75" s="5" t="s">
        <v>445</v>
      </c>
      <c r="M75" s="5" t="s">
        <v>42</v>
      </c>
      <c r="N75" s="5">
        <v>99212</v>
      </c>
      <c r="O75" s="5" t="s">
        <v>4113</v>
      </c>
      <c r="P75" s="185">
        <v>47.6625535891704</v>
      </c>
      <c r="Q75" s="182">
        <v>-117.327436546477</v>
      </c>
      <c r="R75" s="76">
        <v>180</v>
      </c>
      <c r="S75" s="310"/>
      <c r="T75" s="5"/>
      <c r="U75" s="5" t="s">
        <v>4114</v>
      </c>
      <c r="V75" s="5" t="s">
        <v>4110</v>
      </c>
      <c r="W75" s="5" t="s">
        <v>4112</v>
      </c>
      <c r="X75" s="5" t="s">
        <v>445</v>
      </c>
      <c r="Y75" s="5" t="s">
        <v>42</v>
      </c>
      <c r="Z75" s="5" t="s">
        <v>49</v>
      </c>
      <c r="AA75" s="12">
        <v>44801</v>
      </c>
      <c r="AB75" s="5" t="s">
        <v>4110</v>
      </c>
    </row>
    <row r="76" spans="1:29" ht="24" x14ac:dyDescent="0.15">
      <c r="A76" s="32">
        <v>5074</v>
      </c>
      <c r="B76" s="3" t="s">
        <v>59</v>
      </c>
      <c r="C76" s="5" t="s">
        <v>696</v>
      </c>
      <c r="D76" s="5" t="s">
        <v>1428</v>
      </c>
      <c r="E76" s="3" t="s">
        <v>61</v>
      </c>
      <c r="G76" s="5" t="s">
        <v>1012</v>
      </c>
      <c r="H76" s="5" t="s">
        <v>1013</v>
      </c>
      <c r="I76" s="5" t="s">
        <v>1429</v>
      </c>
      <c r="J76" s="5" t="s">
        <v>1430</v>
      </c>
      <c r="K76" s="3" t="s">
        <v>1431</v>
      </c>
      <c r="L76" s="5" t="s">
        <v>741</v>
      </c>
      <c r="M76" s="5" t="s">
        <v>42</v>
      </c>
      <c r="N76" s="5">
        <v>78613</v>
      </c>
      <c r="O76" s="5" t="s">
        <v>1432</v>
      </c>
      <c r="P76" s="185">
        <v>30.499971780284501</v>
      </c>
      <c r="Q76" s="182">
        <v>-97.799590789392994</v>
      </c>
      <c r="R76" s="76"/>
      <c r="S76" s="304"/>
      <c r="T76" s="5"/>
      <c r="U76" s="5" t="s">
        <v>1428</v>
      </c>
      <c r="V76" s="5" t="s">
        <v>1429</v>
      </c>
      <c r="W76" s="5" t="s">
        <v>1431</v>
      </c>
      <c r="X76" s="5" t="s">
        <v>741</v>
      </c>
      <c r="Y76" s="5" t="s">
        <v>42</v>
      </c>
      <c r="AA76" s="12"/>
      <c r="AB76" s="5" t="s">
        <v>1429</v>
      </c>
      <c r="AC76" s="5" t="s">
        <v>1433</v>
      </c>
    </row>
    <row r="77" spans="1:29" ht="24" x14ac:dyDescent="0.15">
      <c r="A77" s="32">
        <v>5075</v>
      </c>
      <c r="B77" s="3" t="s">
        <v>31</v>
      </c>
      <c r="C77" s="5" t="s">
        <v>696</v>
      </c>
      <c r="D77" s="5" t="s">
        <v>1434</v>
      </c>
      <c r="E77" s="3" t="s">
        <v>34</v>
      </c>
      <c r="F77" s="5" t="s">
        <v>1434</v>
      </c>
      <c r="G77" s="5" t="s">
        <v>1012</v>
      </c>
      <c r="H77" s="5" t="s">
        <v>1435</v>
      </c>
      <c r="I77" s="5" t="s">
        <v>1436</v>
      </c>
      <c r="J77" s="5" t="s">
        <v>1437</v>
      </c>
      <c r="K77" s="3" t="s">
        <v>775</v>
      </c>
      <c r="L77" s="5" t="s">
        <v>741</v>
      </c>
      <c r="M77" s="5" t="s">
        <v>42</v>
      </c>
      <c r="N77" s="5">
        <v>75074</v>
      </c>
      <c r="O77" s="5" t="s">
        <v>1438</v>
      </c>
      <c r="P77" s="185">
        <v>33.010252819351201</v>
      </c>
      <c r="Q77" s="182">
        <v>-96.689178459704806</v>
      </c>
      <c r="R77" s="76"/>
      <c r="S77" s="304"/>
      <c r="T77" s="5"/>
      <c r="U77" s="5" t="s">
        <v>1434</v>
      </c>
      <c r="V77" s="5" t="s">
        <v>1436</v>
      </c>
      <c r="W77" s="5" t="s">
        <v>775</v>
      </c>
      <c r="X77" s="5" t="s">
        <v>741</v>
      </c>
      <c r="Y77" s="5" t="s">
        <v>42</v>
      </c>
      <c r="Z77" s="5" t="s">
        <v>1019</v>
      </c>
      <c r="AA77" s="12">
        <v>44418</v>
      </c>
      <c r="AB77" s="5" t="s">
        <v>1439</v>
      </c>
      <c r="AC77" s="5" t="s">
        <v>1440</v>
      </c>
    </row>
    <row r="78" spans="1:29" ht="24" x14ac:dyDescent="0.15">
      <c r="A78" s="32">
        <v>5076</v>
      </c>
      <c r="B78" s="3" t="s">
        <v>113</v>
      </c>
      <c r="C78" s="5" t="s">
        <v>696</v>
      </c>
      <c r="D78" s="5" t="s">
        <v>1441</v>
      </c>
      <c r="E78" s="3" t="s">
        <v>61</v>
      </c>
      <c r="F78" s="5" t="s">
        <v>1442</v>
      </c>
      <c r="G78" s="5" t="s">
        <v>1032</v>
      </c>
      <c r="H78" s="5" t="s">
        <v>1033</v>
      </c>
      <c r="I78" s="5" t="s">
        <v>1443</v>
      </c>
      <c r="J78" s="5" t="s">
        <v>1444</v>
      </c>
      <c r="K78" s="3" t="s">
        <v>1445</v>
      </c>
      <c r="L78" s="5" t="s">
        <v>315</v>
      </c>
      <c r="M78" s="5" t="s">
        <v>42</v>
      </c>
      <c r="N78" s="5">
        <v>60517</v>
      </c>
      <c r="O78" s="5" t="s">
        <v>1446</v>
      </c>
      <c r="P78" s="185">
        <v>41.697501031516097</v>
      </c>
      <c r="Q78" s="182">
        <v>-88.012012229491802</v>
      </c>
      <c r="R78" s="76"/>
      <c r="S78" s="304"/>
      <c r="T78" s="5"/>
      <c r="U78" s="5" t="s">
        <v>1441</v>
      </c>
      <c r="V78" s="5" t="s">
        <v>1443</v>
      </c>
      <c r="W78" s="5" t="s">
        <v>1445</v>
      </c>
      <c r="X78" s="5" t="s">
        <v>315</v>
      </c>
      <c r="Y78" s="5" t="s">
        <v>42</v>
      </c>
      <c r="Z78" s="5" t="s">
        <v>49</v>
      </c>
      <c r="AA78" s="12">
        <v>44434</v>
      </c>
      <c r="AB78" s="5" t="s">
        <v>1447</v>
      </c>
    </row>
    <row r="79" spans="1:29" ht="24" x14ac:dyDescent="0.15">
      <c r="A79" s="32">
        <v>5077</v>
      </c>
      <c r="B79" s="3" t="s">
        <v>31</v>
      </c>
      <c r="C79" s="5" t="s">
        <v>696</v>
      </c>
      <c r="D79" s="5" t="s">
        <v>1448</v>
      </c>
      <c r="E79" s="3" t="s">
        <v>34</v>
      </c>
      <c r="F79" s="5" t="s">
        <v>1448</v>
      </c>
      <c r="G79" s="5" t="s">
        <v>1012</v>
      </c>
      <c r="H79" s="5" t="s">
        <v>1320</v>
      </c>
      <c r="I79" s="25" t="s">
        <v>1449</v>
      </c>
      <c r="J79" s="5" t="s">
        <v>1450</v>
      </c>
      <c r="K79" s="3" t="s">
        <v>1451</v>
      </c>
      <c r="L79" s="5" t="s">
        <v>127</v>
      </c>
      <c r="M79" s="5" t="s">
        <v>42</v>
      </c>
      <c r="N79" s="5">
        <v>48083</v>
      </c>
      <c r="O79" s="5" t="s">
        <v>1452</v>
      </c>
      <c r="P79" s="185">
        <v>42.32</v>
      </c>
      <c r="Q79" s="199">
        <v>-83.07</v>
      </c>
      <c r="R79" s="76">
        <v>900</v>
      </c>
      <c r="S79" s="310"/>
      <c r="T79" s="5"/>
      <c r="U79" s="5" t="s">
        <v>1448</v>
      </c>
      <c r="V79" s="25" t="s">
        <v>1453</v>
      </c>
      <c r="W79" s="5" t="s">
        <v>1454</v>
      </c>
      <c r="X79" s="5" t="s">
        <v>1455</v>
      </c>
      <c r="Y79" s="5" t="s">
        <v>543</v>
      </c>
      <c r="Z79" s="5" t="s">
        <v>73</v>
      </c>
      <c r="AA79" s="12">
        <v>44774</v>
      </c>
      <c r="AB79" s="5"/>
    </row>
    <row r="80" spans="1:29" ht="156" x14ac:dyDescent="0.15">
      <c r="A80" s="32">
        <v>5078</v>
      </c>
      <c r="B80" s="3" t="s">
        <v>113</v>
      </c>
      <c r="C80" s="5" t="s">
        <v>696</v>
      </c>
      <c r="D80" s="5" t="s">
        <v>846</v>
      </c>
      <c r="E80" s="3" t="s">
        <v>61</v>
      </c>
      <c r="F80" s="5" t="s">
        <v>846</v>
      </c>
      <c r="G80" s="5" t="s">
        <v>1032</v>
      </c>
      <c r="H80" s="3" t="s">
        <v>1033</v>
      </c>
      <c r="I80" s="5" t="s">
        <v>847</v>
      </c>
      <c r="J80" s="5" t="s">
        <v>848</v>
      </c>
      <c r="K80" s="5" t="s">
        <v>849</v>
      </c>
      <c r="L80" s="3" t="s">
        <v>850</v>
      </c>
      <c r="M80" s="3" t="s">
        <v>42</v>
      </c>
      <c r="N80" s="3">
        <v>85326</v>
      </c>
      <c r="O80" s="3" t="s">
        <v>851</v>
      </c>
      <c r="P80" s="8">
        <v>33.375249605238899</v>
      </c>
      <c r="Q80" s="8">
        <v>-112.62219117672799</v>
      </c>
      <c r="R80" s="60">
        <v>3000</v>
      </c>
      <c r="S80" s="60">
        <v>12</v>
      </c>
      <c r="T80" s="5" t="s">
        <v>658</v>
      </c>
      <c r="U80" s="5" t="s">
        <v>846</v>
      </c>
      <c r="V80" s="5" t="s">
        <v>847</v>
      </c>
      <c r="W80" s="5" t="s">
        <v>852</v>
      </c>
      <c r="X80" s="3" t="s">
        <v>1</v>
      </c>
      <c r="Y80" s="3" t="s">
        <v>42</v>
      </c>
      <c r="Z80" s="3" t="s">
        <v>49</v>
      </c>
      <c r="AA80" s="28">
        <v>44780</v>
      </c>
      <c r="AB80" s="30" t="s">
        <v>853</v>
      </c>
    </row>
    <row r="81" spans="1:29" ht="24" x14ac:dyDescent="0.15">
      <c r="A81" s="32">
        <v>5079</v>
      </c>
      <c r="B81" s="3" t="s">
        <v>31</v>
      </c>
      <c r="C81" s="5" t="s">
        <v>696</v>
      </c>
      <c r="D81" s="5" t="s">
        <v>4042</v>
      </c>
      <c r="E81" s="3" t="s">
        <v>34</v>
      </c>
      <c r="F81" s="5" t="s">
        <v>4042</v>
      </c>
      <c r="G81" s="5" t="s">
        <v>1012</v>
      </c>
      <c r="H81" s="5" t="s">
        <v>1013</v>
      </c>
      <c r="I81" s="5" t="s">
        <v>4038</v>
      </c>
      <c r="J81" s="5" t="s">
        <v>4039</v>
      </c>
      <c r="K81" s="3" t="s">
        <v>3014</v>
      </c>
      <c r="L81" s="5" t="s">
        <v>394</v>
      </c>
      <c r="M81" s="5" t="s">
        <v>42</v>
      </c>
      <c r="N81" s="5">
        <v>92111</v>
      </c>
      <c r="O81" s="5" t="s">
        <v>4040</v>
      </c>
      <c r="P81" s="185">
        <v>32.830077194536599</v>
      </c>
      <c r="Q81" s="182">
        <v>-117.162959845131</v>
      </c>
      <c r="R81" s="60">
        <v>52</v>
      </c>
      <c r="S81" s="304"/>
      <c r="T81" s="5"/>
      <c r="U81" s="5" t="s">
        <v>4037</v>
      </c>
      <c r="V81" s="5" t="s">
        <v>4038</v>
      </c>
      <c r="W81" s="5" t="s">
        <v>3014</v>
      </c>
      <c r="X81" s="5" t="s">
        <v>394</v>
      </c>
      <c r="Y81" s="5" t="s">
        <v>42</v>
      </c>
      <c r="Z81" s="3" t="s">
        <v>49</v>
      </c>
      <c r="AA81" s="28">
        <v>44801</v>
      </c>
      <c r="AB81" s="5" t="s">
        <v>4041</v>
      </c>
    </row>
    <row r="82" spans="1:29" ht="24" x14ac:dyDescent="0.15">
      <c r="A82" s="32">
        <v>5080</v>
      </c>
      <c r="B82" s="3" t="s">
        <v>31</v>
      </c>
      <c r="C82" s="5" t="s">
        <v>696</v>
      </c>
      <c r="D82" s="5" t="s">
        <v>1456</v>
      </c>
      <c r="E82" s="3" t="s">
        <v>61</v>
      </c>
      <c r="F82" s="5" t="s">
        <v>1456</v>
      </c>
      <c r="G82" s="5" t="s">
        <v>1012</v>
      </c>
      <c r="H82" s="5" t="s">
        <v>1013</v>
      </c>
      <c r="I82" s="5" t="s">
        <v>1457</v>
      </c>
      <c r="J82" s="5" t="s">
        <v>1458</v>
      </c>
      <c r="K82" s="3" t="s">
        <v>1459</v>
      </c>
      <c r="L82" s="5" t="s">
        <v>286</v>
      </c>
      <c r="M82" s="5" t="s">
        <v>42</v>
      </c>
      <c r="N82" s="5">
        <v>80403</v>
      </c>
      <c r="O82" s="5" t="s">
        <v>1460</v>
      </c>
      <c r="P82" s="185">
        <v>39.778538133094301</v>
      </c>
      <c r="Q82" s="182">
        <v>-105.234576130734</v>
      </c>
      <c r="R82" s="79"/>
      <c r="S82" s="304"/>
      <c r="T82" s="5"/>
      <c r="U82" s="5" t="s">
        <v>1461</v>
      </c>
      <c r="V82" s="5" t="s">
        <v>1457</v>
      </c>
      <c r="W82" s="5" t="s">
        <v>1459</v>
      </c>
      <c r="X82" s="5" t="s">
        <v>286</v>
      </c>
      <c r="Y82" s="5" t="s">
        <v>42</v>
      </c>
      <c r="Z82" s="5" t="s">
        <v>1019</v>
      </c>
      <c r="AA82" s="12">
        <v>44418</v>
      </c>
      <c r="AB82" s="5" t="s">
        <v>1462</v>
      </c>
    </row>
    <row r="83" spans="1:29" ht="24" x14ac:dyDescent="0.15">
      <c r="A83" s="32">
        <v>5081</v>
      </c>
      <c r="B83" s="3" t="s">
        <v>31</v>
      </c>
      <c r="C83" s="5" t="s">
        <v>696</v>
      </c>
      <c r="D83" s="5" t="s">
        <v>1456</v>
      </c>
      <c r="E83" s="3" t="s">
        <v>61</v>
      </c>
      <c r="F83" s="5" t="s">
        <v>1456</v>
      </c>
      <c r="G83" s="5" t="s">
        <v>1012</v>
      </c>
      <c r="H83" s="5" t="s">
        <v>1013</v>
      </c>
      <c r="I83" s="5" t="s">
        <v>1457</v>
      </c>
      <c r="J83" s="5" t="s">
        <v>1458</v>
      </c>
      <c r="K83" s="3" t="s">
        <v>1459</v>
      </c>
      <c r="L83" s="5" t="s">
        <v>286</v>
      </c>
      <c r="M83" s="5" t="s">
        <v>42</v>
      </c>
      <c r="N83" s="5">
        <v>80403</v>
      </c>
      <c r="O83" s="5" t="s">
        <v>1460</v>
      </c>
      <c r="P83" s="185">
        <v>39.778538133094301</v>
      </c>
      <c r="Q83" s="182">
        <v>-105.234576130734</v>
      </c>
      <c r="R83" s="79"/>
      <c r="S83" s="304"/>
      <c r="T83" s="5"/>
      <c r="U83" s="5" t="s">
        <v>1461</v>
      </c>
      <c r="V83" s="5" t="s">
        <v>1457</v>
      </c>
      <c r="W83" s="5" t="s">
        <v>1459</v>
      </c>
      <c r="X83" s="5" t="s">
        <v>286</v>
      </c>
      <c r="Y83" s="5" t="s">
        <v>42</v>
      </c>
      <c r="Z83" s="5" t="s">
        <v>1019</v>
      </c>
      <c r="AA83" s="12">
        <v>44418</v>
      </c>
      <c r="AB83" s="5" t="s">
        <v>1462</v>
      </c>
    </row>
    <row r="84" spans="1:29" ht="24" x14ac:dyDescent="0.15">
      <c r="A84" s="32">
        <v>5082</v>
      </c>
      <c r="B84" s="3" t="s">
        <v>31</v>
      </c>
      <c r="C84" s="5" t="s">
        <v>696</v>
      </c>
      <c r="D84" s="5" t="s">
        <v>1456</v>
      </c>
      <c r="E84" s="3" t="s">
        <v>61</v>
      </c>
      <c r="F84" s="5" t="s">
        <v>1461</v>
      </c>
      <c r="G84" s="5" t="s">
        <v>1012</v>
      </c>
      <c r="H84" s="5" t="s">
        <v>1013</v>
      </c>
      <c r="I84" s="5" t="s">
        <v>1457</v>
      </c>
      <c r="J84" s="5" t="s">
        <v>1463</v>
      </c>
      <c r="K84" s="3" t="s">
        <v>1464</v>
      </c>
      <c r="L84" s="5" t="s">
        <v>341</v>
      </c>
      <c r="M84" s="5" t="s">
        <v>42</v>
      </c>
      <c r="N84" s="5">
        <v>45439</v>
      </c>
      <c r="O84" s="5" t="s">
        <v>1460</v>
      </c>
      <c r="P84" s="185">
        <v>39.721280062802101</v>
      </c>
      <c r="Q84" s="182">
        <v>-84.220594617915395</v>
      </c>
      <c r="R84" s="79"/>
      <c r="S84" s="304"/>
      <c r="T84" s="5"/>
      <c r="U84" s="5" t="s">
        <v>1461</v>
      </c>
      <c r="V84" s="5" t="s">
        <v>1457</v>
      </c>
      <c r="W84" s="5" t="s">
        <v>1459</v>
      </c>
      <c r="X84" s="5" t="s">
        <v>286</v>
      </c>
      <c r="Y84" s="5" t="s">
        <v>42</v>
      </c>
      <c r="Z84" s="5" t="s">
        <v>1019</v>
      </c>
      <c r="AA84" s="12">
        <v>44418</v>
      </c>
      <c r="AB84" s="5" t="s">
        <v>1465</v>
      </c>
      <c r="AC84" s="5" t="s">
        <v>1466</v>
      </c>
    </row>
    <row r="85" spans="1:29" ht="130.5" customHeight="1" x14ac:dyDescent="0.15">
      <c r="A85" s="32">
        <v>5083</v>
      </c>
      <c r="B85" s="3" t="s">
        <v>113</v>
      </c>
      <c r="C85" s="5" t="s">
        <v>696</v>
      </c>
      <c r="D85" s="5" t="s">
        <v>862</v>
      </c>
      <c r="E85" s="3" t="s">
        <v>34</v>
      </c>
      <c r="F85" s="5" t="s">
        <v>856</v>
      </c>
      <c r="G85" s="5" t="s">
        <v>1032</v>
      </c>
      <c r="H85" s="5" t="s">
        <v>1033</v>
      </c>
      <c r="I85" s="25" t="s">
        <v>858</v>
      </c>
      <c r="J85" s="5" t="s">
        <v>859</v>
      </c>
      <c r="K85" s="3" t="s">
        <v>860</v>
      </c>
      <c r="L85" s="5" t="s">
        <v>850</v>
      </c>
      <c r="M85" s="5" t="s">
        <v>42</v>
      </c>
      <c r="N85" s="5">
        <v>85142</v>
      </c>
      <c r="O85" s="5" t="s">
        <v>861</v>
      </c>
      <c r="P85" s="185">
        <v>33.25</v>
      </c>
      <c r="Q85" s="199">
        <v>-111.63</v>
      </c>
      <c r="R85" s="76">
        <v>2000</v>
      </c>
      <c r="S85" s="310">
        <v>11</v>
      </c>
      <c r="T85" s="5" t="s">
        <v>714</v>
      </c>
      <c r="U85" s="5" t="s">
        <v>862</v>
      </c>
      <c r="V85" s="25" t="s">
        <v>863</v>
      </c>
      <c r="W85" s="5" t="s">
        <v>706</v>
      </c>
      <c r="X85" s="5" t="s">
        <v>831</v>
      </c>
      <c r="Y85" s="5" t="s">
        <v>377</v>
      </c>
      <c r="Z85" s="5" t="s">
        <v>49</v>
      </c>
      <c r="AA85" s="12">
        <v>44781</v>
      </c>
      <c r="AB85" s="5" t="s">
        <v>1467</v>
      </c>
      <c r="AC85" s="5" t="s">
        <v>703</v>
      </c>
    </row>
    <row r="86" spans="1:29" ht="130.5" customHeight="1" x14ac:dyDescent="0.15">
      <c r="A86" s="32">
        <v>5084</v>
      </c>
      <c r="B86" s="3" t="s">
        <v>31</v>
      </c>
      <c r="C86" s="5" t="s">
        <v>696</v>
      </c>
      <c r="D86" s="5" t="s">
        <v>864</v>
      </c>
      <c r="E86" s="3" t="s">
        <v>34</v>
      </c>
      <c r="F86" s="5" t="s">
        <v>865</v>
      </c>
      <c r="G86" s="5" t="s">
        <v>1032</v>
      </c>
      <c r="H86" s="5" t="s">
        <v>1033</v>
      </c>
      <c r="I86" s="5" t="s">
        <v>866</v>
      </c>
      <c r="J86" s="5" t="s">
        <v>867</v>
      </c>
      <c r="K86" s="3" t="s">
        <v>727</v>
      </c>
      <c r="L86" s="5" t="s">
        <v>127</v>
      </c>
      <c r="M86" s="5" t="s">
        <v>42</v>
      </c>
      <c r="N86" s="5">
        <v>49423</v>
      </c>
      <c r="O86" s="5" t="s">
        <v>868</v>
      </c>
      <c r="P86" s="80">
        <v>42.755714621959697</v>
      </c>
      <c r="Q86" s="182">
        <v>-86.069521803511506</v>
      </c>
      <c r="R86" s="80">
        <v>1495</v>
      </c>
      <c r="S86" s="80">
        <v>5</v>
      </c>
      <c r="T86" s="5" t="s">
        <v>1470</v>
      </c>
      <c r="U86" s="5" t="s">
        <v>5055</v>
      </c>
      <c r="V86" s="5" t="s">
        <v>869</v>
      </c>
      <c r="W86" s="5" t="s">
        <v>706</v>
      </c>
      <c r="X86" s="5" t="s">
        <v>831</v>
      </c>
      <c r="Y86" s="5" t="s">
        <v>377</v>
      </c>
      <c r="Z86" s="5" t="s">
        <v>49</v>
      </c>
      <c r="AA86" s="12">
        <v>45096</v>
      </c>
      <c r="AB86" s="5" t="s">
        <v>1468</v>
      </c>
      <c r="AC86" s="5" t="s">
        <v>1469</v>
      </c>
    </row>
    <row r="87" spans="1:29" ht="60" customHeight="1" x14ac:dyDescent="0.15">
      <c r="A87" s="32">
        <v>5085</v>
      </c>
      <c r="B87" s="3" t="s">
        <v>192</v>
      </c>
      <c r="C87" s="5" t="s">
        <v>696</v>
      </c>
      <c r="D87" s="25" t="s">
        <v>864</v>
      </c>
      <c r="E87" s="26" t="s">
        <v>34</v>
      </c>
      <c r="F87" s="5" t="s">
        <v>865</v>
      </c>
      <c r="G87" s="5" t="s">
        <v>1032</v>
      </c>
      <c r="H87" s="5" t="s">
        <v>1033</v>
      </c>
      <c r="I87" s="25" t="s">
        <v>866</v>
      </c>
      <c r="J87" s="5" t="s">
        <v>867</v>
      </c>
      <c r="K87" s="5" t="s">
        <v>727</v>
      </c>
      <c r="L87" s="3" t="s">
        <v>127</v>
      </c>
      <c r="M87" s="3" t="s">
        <v>42</v>
      </c>
      <c r="N87" s="3">
        <v>49423</v>
      </c>
      <c r="O87" s="3" t="s">
        <v>868</v>
      </c>
      <c r="P87" s="8">
        <v>42.755714621959697</v>
      </c>
      <c r="Q87" s="8">
        <v>-86.069521803511506</v>
      </c>
      <c r="R87" s="60">
        <v>1100</v>
      </c>
      <c r="S87" s="60">
        <v>20</v>
      </c>
      <c r="T87" s="5" t="s">
        <v>658</v>
      </c>
      <c r="U87" s="5" t="s">
        <v>5055</v>
      </c>
      <c r="V87" s="5" t="s">
        <v>869</v>
      </c>
      <c r="W87" s="5" t="s">
        <v>706</v>
      </c>
      <c r="X87" s="3" t="s">
        <v>831</v>
      </c>
      <c r="Y87" s="3" t="s">
        <v>377</v>
      </c>
      <c r="Z87" s="3" t="s">
        <v>49</v>
      </c>
      <c r="AA87" s="12">
        <v>45096</v>
      </c>
      <c r="AB87" s="56" t="s">
        <v>870</v>
      </c>
      <c r="AC87" s="5" t="s">
        <v>5056</v>
      </c>
    </row>
    <row r="88" spans="1:29" ht="48" x14ac:dyDescent="0.15">
      <c r="A88" s="32">
        <v>5086</v>
      </c>
      <c r="B88" s="3" t="s">
        <v>192</v>
      </c>
      <c r="C88" s="5" t="s">
        <v>696</v>
      </c>
      <c r="D88" s="5" t="s">
        <v>1474</v>
      </c>
      <c r="E88" s="3" t="s">
        <v>61</v>
      </c>
      <c r="F88" s="5" t="s">
        <v>4989</v>
      </c>
      <c r="G88" s="5" t="s">
        <v>1032</v>
      </c>
      <c r="H88" s="5" t="s">
        <v>1033</v>
      </c>
      <c r="I88" s="25" t="s">
        <v>1475</v>
      </c>
      <c r="J88" s="5" t="s">
        <v>4990</v>
      </c>
      <c r="K88" s="3" t="s">
        <v>4986</v>
      </c>
      <c r="L88" s="5" t="s">
        <v>25</v>
      </c>
      <c r="M88" s="5" t="s">
        <v>66</v>
      </c>
      <c r="N88" s="5" t="s">
        <v>4991</v>
      </c>
      <c r="O88" s="5" t="s">
        <v>1476</v>
      </c>
      <c r="P88" s="185">
        <v>45.681473588788101</v>
      </c>
      <c r="Q88" s="183">
        <v>-74.081395718152905</v>
      </c>
      <c r="R88" s="76">
        <v>135</v>
      </c>
      <c r="S88" s="310">
        <v>5</v>
      </c>
      <c r="T88" s="5" t="s">
        <v>714</v>
      </c>
      <c r="U88" s="5" t="s">
        <v>1474</v>
      </c>
      <c r="V88" s="25" t="s">
        <v>1477</v>
      </c>
      <c r="W88" s="5" t="s">
        <v>91</v>
      </c>
      <c r="X88" s="5" t="s">
        <v>25</v>
      </c>
      <c r="Y88" s="5" t="s">
        <v>66</v>
      </c>
      <c r="Z88" s="5" t="s">
        <v>49</v>
      </c>
      <c r="AA88" s="12">
        <v>45096</v>
      </c>
      <c r="AB88" s="5" t="s">
        <v>4988</v>
      </c>
      <c r="AC88" s="5" t="s">
        <v>4987</v>
      </c>
    </row>
    <row r="89" spans="1:29" ht="24" x14ac:dyDescent="0.15">
      <c r="A89" s="32">
        <v>5087</v>
      </c>
      <c r="B89" s="3" t="s">
        <v>31</v>
      </c>
      <c r="C89" s="5" t="s">
        <v>696</v>
      </c>
      <c r="D89" s="5" t="s">
        <v>1478</v>
      </c>
      <c r="E89" s="3" t="s">
        <v>61</v>
      </c>
      <c r="F89" s="5" t="s">
        <v>878</v>
      </c>
      <c r="G89" s="5" t="s">
        <v>1032</v>
      </c>
      <c r="H89" s="5" t="s">
        <v>1057</v>
      </c>
      <c r="I89" s="5" t="s">
        <v>874</v>
      </c>
      <c r="J89" s="5" t="s">
        <v>1479</v>
      </c>
      <c r="K89" s="3" t="s">
        <v>385</v>
      </c>
      <c r="L89" s="5" t="s">
        <v>41</v>
      </c>
      <c r="M89" s="5" t="s">
        <v>42</v>
      </c>
      <c r="N89" s="5">
        <v>89011</v>
      </c>
      <c r="O89" s="5" t="s">
        <v>880</v>
      </c>
      <c r="P89" s="185">
        <v>36.0547823868745</v>
      </c>
      <c r="Q89" s="182">
        <v>-115.02413591731801</v>
      </c>
      <c r="R89" s="76"/>
      <c r="S89" s="304"/>
      <c r="T89" s="5"/>
      <c r="U89" s="5" t="s">
        <v>1478</v>
      </c>
      <c r="V89" s="5" t="s">
        <v>874</v>
      </c>
      <c r="W89" s="5" t="s">
        <v>385</v>
      </c>
      <c r="X89" s="5" t="s">
        <v>41</v>
      </c>
      <c r="Y89" s="5" t="s">
        <v>42</v>
      </c>
      <c r="Z89" s="5" t="s">
        <v>1019</v>
      </c>
      <c r="AA89" s="12">
        <v>44418</v>
      </c>
      <c r="AB89" s="5" t="s">
        <v>874</v>
      </c>
      <c r="AC89" s="5" t="s">
        <v>1480</v>
      </c>
    </row>
    <row r="90" spans="1:29" ht="24" x14ac:dyDescent="0.15">
      <c r="A90" s="32">
        <v>5088</v>
      </c>
      <c r="B90" s="3" t="s">
        <v>31</v>
      </c>
      <c r="C90" s="5" t="s">
        <v>696</v>
      </c>
      <c r="D90" s="5" t="s">
        <v>1478</v>
      </c>
      <c r="E90" s="3" t="s">
        <v>61</v>
      </c>
      <c r="F90" s="5" t="s">
        <v>878</v>
      </c>
      <c r="G90" s="5" t="s">
        <v>1032</v>
      </c>
      <c r="H90" s="5" t="s">
        <v>1033</v>
      </c>
      <c r="I90" s="5" t="s">
        <v>874</v>
      </c>
      <c r="J90" s="5" t="s">
        <v>1481</v>
      </c>
      <c r="K90" s="3" t="s">
        <v>1482</v>
      </c>
      <c r="L90" s="5" t="s">
        <v>741</v>
      </c>
      <c r="M90" s="5" t="s">
        <v>42</v>
      </c>
      <c r="N90" s="5">
        <v>78655</v>
      </c>
      <c r="O90" s="5" t="s">
        <v>1483</v>
      </c>
      <c r="P90" s="185">
        <v>30.553188565654999</v>
      </c>
      <c r="Q90" s="182">
        <v>-97.683538819268094</v>
      </c>
      <c r="R90" s="76"/>
      <c r="S90" s="304"/>
      <c r="T90" s="5"/>
      <c r="U90" s="5" t="s">
        <v>1478</v>
      </c>
      <c r="V90" s="5" t="s">
        <v>874</v>
      </c>
      <c r="W90" s="5" t="s">
        <v>385</v>
      </c>
      <c r="X90" s="5" t="s">
        <v>41</v>
      </c>
      <c r="Y90" s="5" t="s">
        <v>42</v>
      </c>
      <c r="Z90" s="5" t="s">
        <v>1019</v>
      </c>
      <c r="AA90" s="12">
        <v>44418</v>
      </c>
      <c r="AB90" s="5" t="s">
        <v>874</v>
      </c>
      <c r="AC90" s="5" t="s">
        <v>1484</v>
      </c>
    </row>
    <row r="91" spans="1:29" ht="24" x14ac:dyDescent="0.15">
      <c r="A91" s="32">
        <v>5089</v>
      </c>
      <c r="B91" s="3" t="s">
        <v>31</v>
      </c>
      <c r="C91" s="5" t="s">
        <v>696</v>
      </c>
      <c r="D91" s="5" t="s">
        <v>1478</v>
      </c>
      <c r="E91" s="3" t="s">
        <v>61</v>
      </c>
      <c r="F91" s="5" t="s">
        <v>1485</v>
      </c>
      <c r="G91" s="5" t="s">
        <v>1032</v>
      </c>
      <c r="H91" s="5" t="s">
        <v>1033</v>
      </c>
      <c r="I91" s="5" t="s">
        <v>874</v>
      </c>
      <c r="J91" s="5" t="s">
        <v>1486</v>
      </c>
      <c r="K91" s="3" t="s">
        <v>1487</v>
      </c>
      <c r="L91" s="5" t="s">
        <v>334</v>
      </c>
      <c r="M91" s="5" t="s">
        <v>42</v>
      </c>
      <c r="N91" s="191" t="s">
        <v>1488</v>
      </c>
      <c r="O91" s="5" t="s">
        <v>1483</v>
      </c>
      <c r="P91" s="185">
        <v>42.603431525875401</v>
      </c>
      <c r="Q91" s="182">
        <v>-71.282438029461005</v>
      </c>
      <c r="R91" s="76"/>
      <c r="S91" s="304"/>
      <c r="T91" s="5"/>
      <c r="U91" s="5" t="s">
        <v>1478</v>
      </c>
      <c r="V91" s="5" t="s">
        <v>874</v>
      </c>
      <c r="W91" s="5" t="s">
        <v>385</v>
      </c>
      <c r="X91" s="5" t="s">
        <v>41</v>
      </c>
      <c r="Y91" s="5" t="s">
        <v>42</v>
      </c>
      <c r="Z91" s="5" t="s">
        <v>1019</v>
      </c>
      <c r="AA91" s="12">
        <v>44418</v>
      </c>
      <c r="AB91" s="5" t="s">
        <v>874</v>
      </c>
      <c r="AC91" s="5" t="s">
        <v>1489</v>
      </c>
    </row>
    <row r="92" spans="1:29" ht="24" x14ac:dyDescent="0.15">
      <c r="A92" s="32">
        <v>5090</v>
      </c>
      <c r="B92" s="3" t="s">
        <v>31</v>
      </c>
      <c r="C92" s="5" t="s">
        <v>696</v>
      </c>
      <c r="D92" s="5" t="s">
        <v>1490</v>
      </c>
      <c r="E92" s="3" t="s">
        <v>61</v>
      </c>
      <c r="F92" s="5" t="s">
        <v>1491</v>
      </c>
      <c r="G92" s="5" t="s">
        <v>1032</v>
      </c>
      <c r="H92" s="5" t="s">
        <v>1075</v>
      </c>
      <c r="I92" s="5" t="s">
        <v>1492</v>
      </c>
      <c r="J92" s="5" t="s">
        <v>1493</v>
      </c>
      <c r="K92" s="3" t="s">
        <v>1494</v>
      </c>
      <c r="L92" s="5" t="s">
        <v>741</v>
      </c>
      <c r="M92" s="5" t="s">
        <v>42</v>
      </c>
      <c r="N92" s="5">
        <v>75051</v>
      </c>
      <c r="O92" s="5" t="s">
        <v>1495</v>
      </c>
      <c r="P92" s="185">
        <v>32.717857900550101</v>
      </c>
      <c r="Q92" s="182">
        <v>-97.024639560449103</v>
      </c>
      <c r="R92" s="76"/>
      <c r="S92" s="76"/>
      <c r="T92" s="32"/>
      <c r="U92" s="5" t="s">
        <v>1496</v>
      </c>
      <c r="V92" s="5" t="s">
        <v>1492</v>
      </c>
      <c r="W92" s="5" t="s">
        <v>1497</v>
      </c>
      <c r="X92" s="5" t="s">
        <v>1498</v>
      </c>
      <c r="Y92" s="5" t="s">
        <v>42</v>
      </c>
      <c r="Z92" s="5" t="s">
        <v>1019</v>
      </c>
      <c r="AA92" s="12">
        <v>44418</v>
      </c>
      <c r="AB92" s="5" t="s">
        <v>1492</v>
      </c>
      <c r="AC92" s="5" t="s">
        <v>1499</v>
      </c>
    </row>
    <row r="93" spans="1:29" ht="24" x14ac:dyDescent="0.15">
      <c r="A93" s="32">
        <v>5091</v>
      </c>
      <c r="B93" s="3" t="s">
        <v>31</v>
      </c>
      <c r="C93" s="5" t="s">
        <v>696</v>
      </c>
      <c r="D93" s="5" t="s">
        <v>4014</v>
      </c>
      <c r="E93" s="3" t="s">
        <v>34</v>
      </c>
      <c r="F93" s="5" t="s">
        <v>4014</v>
      </c>
      <c r="G93" s="5" t="s">
        <v>1032</v>
      </c>
      <c r="H93" s="5" t="s">
        <v>1033</v>
      </c>
      <c r="I93" s="25" t="s">
        <v>1501</v>
      </c>
      <c r="J93" s="5" t="s">
        <v>1502</v>
      </c>
      <c r="K93" s="3" t="s">
        <v>914</v>
      </c>
      <c r="L93" s="5" t="s">
        <v>394</v>
      </c>
      <c r="M93" s="5" t="s">
        <v>42</v>
      </c>
      <c r="N93" s="5">
        <v>95134</v>
      </c>
      <c r="O93" s="5" t="s">
        <v>1503</v>
      </c>
      <c r="P93" s="185" t="s">
        <v>1504</v>
      </c>
      <c r="Q93" s="199">
        <v>-121.956</v>
      </c>
      <c r="R93" s="76">
        <v>112</v>
      </c>
      <c r="S93" s="310"/>
      <c r="T93" s="5"/>
      <c r="U93" s="5" t="s">
        <v>1500</v>
      </c>
      <c r="V93" s="25" t="s">
        <v>1505</v>
      </c>
      <c r="W93" s="5" t="s">
        <v>914</v>
      </c>
      <c r="X93" s="5" t="s">
        <v>394</v>
      </c>
      <c r="Y93" s="5" t="s">
        <v>42</v>
      </c>
      <c r="Z93" s="5" t="s">
        <v>73</v>
      </c>
      <c r="AA93" s="12">
        <v>44774</v>
      </c>
      <c r="AB93" s="5"/>
    </row>
    <row r="94" spans="1:29" ht="24" x14ac:dyDescent="0.15">
      <c r="A94" s="32">
        <v>5092</v>
      </c>
      <c r="B94" s="3" t="s">
        <v>31</v>
      </c>
      <c r="C94" s="5" t="s">
        <v>696</v>
      </c>
      <c r="D94" s="5" t="s">
        <v>4965</v>
      </c>
      <c r="E94" s="3" t="s">
        <v>61</v>
      </c>
      <c r="F94" s="5" t="s">
        <v>1506</v>
      </c>
      <c r="G94" s="5" t="s">
        <v>1012</v>
      </c>
      <c r="H94" s="5" t="s">
        <v>1320</v>
      </c>
      <c r="I94" s="5" t="s">
        <v>1507</v>
      </c>
      <c r="J94" s="5" t="s">
        <v>5053</v>
      </c>
      <c r="K94" s="3" t="s">
        <v>1508</v>
      </c>
      <c r="L94" s="5" t="s">
        <v>127</v>
      </c>
      <c r="M94" s="5" t="s">
        <v>42</v>
      </c>
      <c r="N94" s="5">
        <v>48079</v>
      </c>
      <c r="O94" s="5" t="s">
        <v>117</v>
      </c>
      <c r="P94" s="185">
        <v>42.852591817131703</v>
      </c>
      <c r="Q94" s="182">
        <v>-82.495335004873198</v>
      </c>
      <c r="R94" s="76">
        <v>300</v>
      </c>
      <c r="S94" s="304"/>
      <c r="T94" s="5"/>
      <c r="U94" s="5" t="s">
        <v>1509</v>
      </c>
      <c r="V94" s="5" t="s">
        <v>1507</v>
      </c>
      <c r="W94" s="5" t="s">
        <v>331</v>
      </c>
      <c r="X94" s="5" t="s">
        <v>127</v>
      </c>
      <c r="Y94" s="5" t="s">
        <v>42</v>
      </c>
      <c r="Z94" s="5" t="s">
        <v>49</v>
      </c>
      <c r="AA94" s="12">
        <v>45096</v>
      </c>
      <c r="AB94" s="5" t="s">
        <v>1507</v>
      </c>
    </row>
    <row r="95" spans="1:29" ht="24" x14ac:dyDescent="0.15">
      <c r="A95" s="32">
        <v>5093</v>
      </c>
      <c r="B95" s="3" t="s">
        <v>113</v>
      </c>
      <c r="C95" s="5" t="s">
        <v>696</v>
      </c>
      <c r="D95" s="5" t="s">
        <v>1510</v>
      </c>
      <c r="E95" s="3" t="s">
        <v>61</v>
      </c>
      <c r="F95" s="5" t="s">
        <v>1510</v>
      </c>
      <c r="G95" s="5" t="s">
        <v>1032</v>
      </c>
      <c r="H95" s="5" t="s">
        <v>1033</v>
      </c>
      <c r="I95" s="25" t="s">
        <v>1511</v>
      </c>
      <c r="J95" s="5" t="s">
        <v>1512</v>
      </c>
      <c r="K95" s="3" t="s">
        <v>837</v>
      </c>
      <c r="L95" s="5" t="s">
        <v>321</v>
      </c>
      <c r="M95" s="5" t="s">
        <v>42</v>
      </c>
      <c r="N95" s="5">
        <v>13760</v>
      </c>
      <c r="O95" s="5" t="s">
        <v>1513</v>
      </c>
      <c r="P95" s="185">
        <v>42.09</v>
      </c>
      <c r="Q95" s="199">
        <v>-76.040000000000006</v>
      </c>
      <c r="R95" s="76">
        <v>200</v>
      </c>
      <c r="S95" s="310">
        <v>32</v>
      </c>
      <c r="T95" s="5" t="s">
        <v>714</v>
      </c>
      <c r="U95" s="5" t="s">
        <v>1510</v>
      </c>
      <c r="V95" s="25" t="s">
        <v>1511</v>
      </c>
      <c r="W95" s="5" t="s">
        <v>837</v>
      </c>
      <c r="X95" s="5" t="s">
        <v>321</v>
      </c>
      <c r="Y95" s="5" t="s">
        <v>42</v>
      </c>
      <c r="Z95" s="5" t="s">
        <v>73</v>
      </c>
      <c r="AA95" s="12">
        <v>44777</v>
      </c>
      <c r="AB95" s="5" t="s">
        <v>1514</v>
      </c>
      <c r="AC95" s="5" t="s">
        <v>703</v>
      </c>
    </row>
    <row r="96" spans="1:29" ht="108" x14ac:dyDescent="0.15">
      <c r="A96" s="32">
        <v>5094</v>
      </c>
      <c r="B96" s="3" t="s">
        <v>192</v>
      </c>
      <c r="C96" s="5" t="s">
        <v>696</v>
      </c>
      <c r="D96" s="5" t="s">
        <v>881</v>
      </c>
      <c r="E96" s="3" t="s">
        <v>61</v>
      </c>
      <c r="F96" s="5" t="s">
        <v>882</v>
      </c>
      <c r="G96" s="5" t="s">
        <v>1032</v>
      </c>
      <c r="H96" s="5" t="s">
        <v>1033</v>
      </c>
      <c r="I96" s="5" t="s">
        <v>883</v>
      </c>
      <c r="J96" s="5" t="s">
        <v>884</v>
      </c>
      <c r="K96" s="3" t="s">
        <v>885</v>
      </c>
      <c r="L96" s="5" t="s">
        <v>712</v>
      </c>
      <c r="M96" s="5" t="s">
        <v>42</v>
      </c>
      <c r="N96" s="5">
        <v>37040</v>
      </c>
      <c r="P96" s="185">
        <v>36.587270686140997</v>
      </c>
      <c r="Q96" s="182">
        <v>-87.260910730624602</v>
      </c>
      <c r="R96" s="60">
        <v>287</v>
      </c>
      <c r="S96" s="60">
        <v>2</v>
      </c>
      <c r="T96" s="17" t="s">
        <v>1470</v>
      </c>
      <c r="U96" s="5" t="s">
        <v>881</v>
      </c>
      <c r="V96" s="5" t="s">
        <v>883</v>
      </c>
      <c r="W96" s="5" t="s">
        <v>5057</v>
      </c>
      <c r="X96" s="5" t="s">
        <v>741</v>
      </c>
      <c r="Y96" s="5" t="s">
        <v>42</v>
      </c>
      <c r="Z96" s="5" t="s">
        <v>49</v>
      </c>
      <c r="AA96" s="12">
        <v>45096</v>
      </c>
      <c r="AB96" s="12" t="s">
        <v>5062</v>
      </c>
      <c r="AC96" s="5" t="s">
        <v>5058</v>
      </c>
    </row>
    <row r="97" spans="1:29" ht="96" x14ac:dyDescent="0.15">
      <c r="A97" s="32">
        <v>5095</v>
      </c>
      <c r="B97" s="3" t="s">
        <v>192</v>
      </c>
      <c r="C97" s="5" t="s">
        <v>696</v>
      </c>
      <c r="D97" s="5" t="s">
        <v>881</v>
      </c>
      <c r="E97" s="3" t="s">
        <v>61</v>
      </c>
      <c r="F97" s="5" t="s">
        <v>882</v>
      </c>
      <c r="G97" s="5" t="s">
        <v>1032</v>
      </c>
      <c r="H97" s="5" t="s">
        <v>1057</v>
      </c>
      <c r="I97" s="5" t="s">
        <v>883</v>
      </c>
      <c r="J97" s="5" t="s">
        <v>884</v>
      </c>
      <c r="K97" s="3" t="s">
        <v>885</v>
      </c>
      <c r="L97" s="5" t="s">
        <v>712</v>
      </c>
      <c r="M97" s="5" t="s">
        <v>42</v>
      </c>
      <c r="N97" s="5">
        <v>37040</v>
      </c>
      <c r="P97" s="185">
        <v>36.587270686140997</v>
      </c>
      <c r="Q97" s="182">
        <v>-87.260910730624602</v>
      </c>
      <c r="R97" s="60">
        <v>287</v>
      </c>
      <c r="S97" s="60">
        <v>2</v>
      </c>
      <c r="T97" s="17" t="s">
        <v>1470</v>
      </c>
      <c r="U97" s="5" t="s">
        <v>881</v>
      </c>
      <c r="V97" s="5" t="s">
        <v>883</v>
      </c>
      <c r="W97" s="5" t="s">
        <v>5057</v>
      </c>
      <c r="X97" s="5" t="s">
        <v>741</v>
      </c>
      <c r="Y97" s="5" t="s">
        <v>42</v>
      </c>
      <c r="Z97" s="5" t="s">
        <v>49</v>
      </c>
      <c r="AA97" s="12">
        <v>45096</v>
      </c>
      <c r="AB97" s="162" t="s">
        <v>5063</v>
      </c>
      <c r="AC97" s="141" t="s">
        <v>5059</v>
      </c>
    </row>
    <row r="98" spans="1:29" ht="36" x14ac:dyDescent="0.15">
      <c r="A98" s="32">
        <v>5096</v>
      </c>
      <c r="B98" s="3" t="s">
        <v>31</v>
      </c>
      <c r="C98" s="5" t="s">
        <v>696</v>
      </c>
      <c r="D98" s="5" t="s">
        <v>1515</v>
      </c>
      <c r="E98" s="3" t="s">
        <v>34</v>
      </c>
      <c r="F98" s="5" t="s">
        <v>1516</v>
      </c>
      <c r="G98" s="5" t="s">
        <v>1012</v>
      </c>
      <c r="H98" s="5" t="s">
        <v>1013</v>
      </c>
      <c r="I98" s="5" t="s">
        <v>1517</v>
      </c>
      <c r="J98" s="5" t="s">
        <v>1518</v>
      </c>
      <c r="K98" s="3" t="s">
        <v>1516</v>
      </c>
      <c r="L98" s="5" t="s">
        <v>315</v>
      </c>
      <c r="M98" s="5" t="s">
        <v>42</v>
      </c>
      <c r="N98" s="5">
        <v>62640</v>
      </c>
      <c r="O98" s="5" t="s">
        <v>1519</v>
      </c>
      <c r="P98" s="185">
        <v>39.451264668396099</v>
      </c>
      <c r="Q98" s="182">
        <v>-89.777437089088195</v>
      </c>
      <c r="R98" s="60"/>
      <c r="S98" s="304"/>
      <c r="T98" s="17"/>
      <c r="U98" s="5" t="s">
        <v>1515</v>
      </c>
      <c r="V98" s="5" t="s">
        <v>1520</v>
      </c>
      <c r="W98" s="5" t="s">
        <v>933</v>
      </c>
      <c r="X98" s="5" t="s">
        <v>1521</v>
      </c>
      <c r="Y98" s="5" t="s">
        <v>587</v>
      </c>
      <c r="Z98" s="5" t="s">
        <v>49</v>
      </c>
      <c r="AA98" s="12">
        <v>44443</v>
      </c>
    </row>
    <row r="99" spans="1:29" ht="36" x14ac:dyDescent="0.15">
      <c r="A99" s="32">
        <v>5097</v>
      </c>
      <c r="B99" s="3" t="s">
        <v>31</v>
      </c>
      <c r="C99" s="5" t="s">
        <v>696</v>
      </c>
      <c r="D99" s="5" t="s">
        <v>1515</v>
      </c>
      <c r="E99" s="3" t="s">
        <v>34</v>
      </c>
      <c r="F99" s="5" t="s">
        <v>1522</v>
      </c>
      <c r="G99" s="5" t="s">
        <v>1012</v>
      </c>
      <c r="H99" s="5" t="s">
        <v>1013</v>
      </c>
      <c r="I99" s="5" t="s">
        <v>1517</v>
      </c>
      <c r="J99" s="5" t="s">
        <v>1523</v>
      </c>
      <c r="K99" s="3" t="s">
        <v>1522</v>
      </c>
      <c r="L99" s="5" t="s">
        <v>1524</v>
      </c>
      <c r="M99" s="5" t="s">
        <v>42</v>
      </c>
      <c r="N99" s="5">
        <v>66801</v>
      </c>
      <c r="O99" s="5" t="s">
        <v>1525</v>
      </c>
      <c r="P99" s="185">
        <v>38.400170976908598</v>
      </c>
      <c r="Q99" s="182">
        <v>-96.155013802613695</v>
      </c>
      <c r="R99" s="60"/>
      <c r="S99" s="304"/>
      <c r="T99" s="17"/>
      <c r="U99" s="5" t="s">
        <v>1515</v>
      </c>
      <c r="V99" s="5" t="s">
        <v>1520</v>
      </c>
      <c r="W99" s="5" t="s">
        <v>933</v>
      </c>
      <c r="X99" s="5" t="s">
        <v>1521</v>
      </c>
      <c r="Y99" s="5" t="s">
        <v>587</v>
      </c>
      <c r="Z99" s="5" t="s">
        <v>49</v>
      </c>
      <c r="AA99" s="12">
        <v>44443</v>
      </c>
    </row>
    <row r="100" spans="1:29" ht="36" x14ac:dyDescent="0.15">
      <c r="A100" s="32">
        <v>5098</v>
      </c>
      <c r="B100" s="3" t="s">
        <v>31</v>
      </c>
      <c r="C100" s="5" t="s">
        <v>696</v>
      </c>
      <c r="D100" s="5" t="s">
        <v>1515</v>
      </c>
      <c r="E100" s="3" t="s">
        <v>34</v>
      </c>
      <c r="F100" s="5" t="s">
        <v>1526</v>
      </c>
      <c r="G100" s="5" t="s">
        <v>1012</v>
      </c>
      <c r="H100" s="5" t="s">
        <v>1013</v>
      </c>
      <c r="I100" s="5" t="s">
        <v>1517</v>
      </c>
      <c r="J100" s="5" t="s">
        <v>1527</v>
      </c>
      <c r="K100" s="3" t="s">
        <v>1526</v>
      </c>
      <c r="L100" s="5" t="s">
        <v>918</v>
      </c>
      <c r="M100" s="5" t="s">
        <v>42</v>
      </c>
      <c r="N100" s="5">
        <v>30906</v>
      </c>
      <c r="O100" s="5" t="s">
        <v>1528</v>
      </c>
      <c r="P100" s="185">
        <v>33.435726299474602</v>
      </c>
      <c r="Q100" s="182">
        <v>-82.000986387414699</v>
      </c>
      <c r="R100" s="60"/>
      <c r="S100" s="304"/>
      <c r="T100" s="17"/>
      <c r="U100" s="5" t="s">
        <v>1515</v>
      </c>
      <c r="V100" s="5" t="s">
        <v>1520</v>
      </c>
      <c r="W100" s="5" t="s">
        <v>933</v>
      </c>
      <c r="X100" s="5" t="s">
        <v>1521</v>
      </c>
      <c r="Y100" s="5" t="s">
        <v>587</v>
      </c>
      <c r="Z100" s="5" t="s">
        <v>49</v>
      </c>
      <c r="AA100" s="12">
        <v>44443</v>
      </c>
    </row>
    <row r="101" spans="1:29" ht="36" x14ac:dyDescent="0.15">
      <c r="A101" s="32">
        <v>5099</v>
      </c>
      <c r="B101" s="3" t="s">
        <v>31</v>
      </c>
      <c r="C101" s="5" t="s">
        <v>696</v>
      </c>
      <c r="D101" s="5" t="s">
        <v>1515</v>
      </c>
      <c r="E101" s="3" t="s">
        <v>34</v>
      </c>
      <c r="F101" s="5" t="s">
        <v>1529</v>
      </c>
      <c r="G101" s="5" t="s">
        <v>1012</v>
      </c>
      <c r="H101" s="5" t="s">
        <v>1013</v>
      </c>
      <c r="I101" s="5" t="s">
        <v>1517</v>
      </c>
      <c r="J101" s="5" t="s">
        <v>1530</v>
      </c>
      <c r="K101" s="3" t="s">
        <v>1529</v>
      </c>
      <c r="L101" s="5" t="s">
        <v>628</v>
      </c>
      <c r="M101" s="5" t="s">
        <v>42</v>
      </c>
      <c r="N101" s="5">
        <v>46516</v>
      </c>
      <c r="O101" s="5" t="s">
        <v>1528</v>
      </c>
      <c r="P101" s="185">
        <v>41.6875897972796</v>
      </c>
      <c r="Q101" s="182">
        <v>-85.918635402507306</v>
      </c>
      <c r="R101" s="60"/>
      <c r="S101" s="304"/>
      <c r="T101" s="17"/>
      <c r="U101" s="5" t="s">
        <v>1515</v>
      </c>
      <c r="V101" s="5" t="s">
        <v>1520</v>
      </c>
      <c r="W101" s="5" t="s">
        <v>933</v>
      </c>
      <c r="X101" s="5" t="s">
        <v>1521</v>
      </c>
      <c r="Y101" s="5" t="s">
        <v>587</v>
      </c>
      <c r="Z101" s="5" t="s">
        <v>49</v>
      </c>
      <c r="AA101" s="12">
        <v>44443</v>
      </c>
    </row>
    <row r="102" spans="1:29" ht="24" x14ac:dyDescent="0.15">
      <c r="A102" s="32">
        <v>5100</v>
      </c>
      <c r="B102" s="3" t="s">
        <v>59</v>
      </c>
      <c r="C102" s="5" t="s">
        <v>696</v>
      </c>
      <c r="D102" s="5" t="s">
        <v>1531</v>
      </c>
      <c r="E102" s="3" t="s">
        <v>61</v>
      </c>
      <c r="F102" s="5" t="s">
        <v>1531</v>
      </c>
      <c r="G102" s="5" t="s">
        <v>1012</v>
      </c>
      <c r="H102" s="5" t="s">
        <v>1013</v>
      </c>
      <c r="I102" s="5" t="s">
        <v>1532</v>
      </c>
      <c r="J102" s="5" t="s">
        <v>1533</v>
      </c>
      <c r="K102" s="3" t="s">
        <v>1534</v>
      </c>
      <c r="L102" s="5" t="s">
        <v>334</v>
      </c>
      <c r="M102" s="5" t="s">
        <v>42</v>
      </c>
      <c r="N102" s="114" t="s">
        <v>1535</v>
      </c>
      <c r="O102" s="5" t="s">
        <v>1536</v>
      </c>
      <c r="P102" s="185">
        <v>42.344507147154701</v>
      </c>
      <c r="Q102" s="182">
        <v>-71.031102117183707</v>
      </c>
      <c r="R102" s="76">
        <v>18</v>
      </c>
      <c r="S102" s="304"/>
      <c r="T102" s="5"/>
      <c r="U102" s="5" t="s">
        <v>1531</v>
      </c>
      <c r="V102" s="5" t="s">
        <v>1532</v>
      </c>
      <c r="W102" s="5" t="s">
        <v>1534</v>
      </c>
      <c r="X102" s="5" t="s">
        <v>334</v>
      </c>
      <c r="Y102" s="5" t="s">
        <v>42</v>
      </c>
      <c r="Z102" s="5" t="s">
        <v>49</v>
      </c>
      <c r="AA102" s="12">
        <v>44774</v>
      </c>
      <c r="AB102" s="5" t="s">
        <v>1537</v>
      </c>
      <c r="AC102" s="5" t="s">
        <v>1538</v>
      </c>
    </row>
    <row r="103" spans="1:29" ht="24" x14ac:dyDescent="0.15">
      <c r="A103" s="32">
        <v>5101</v>
      </c>
      <c r="B103" s="3" t="s">
        <v>59</v>
      </c>
      <c r="C103" s="5" t="s">
        <v>696</v>
      </c>
      <c r="D103" s="5" t="s">
        <v>893</v>
      </c>
      <c r="E103" s="3" t="s">
        <v>34</v>
      </c>
      <c r="F103" s="5" t="s">
        <v>1539</v>
      </c>
      <c r="G103" s="5" t="s">
        <v>1032</v>
      </c>
      <c r="H103" s="5" t="s">
        <v>1033</v>
      </c>
      <c r="I103" s="5" t="s">
        <v>889</v>
      </c>
      <c r="J103" s="5" t="s">
        <v>1540</v>
      </c>
      <c r="K103" s="3" t="s">
        <v>891</v>
      </c>
      <c r="L103" s="5" t="s">
        <v>127</v>
      </c>
      <c r="M103" s="5" t="s">
        <v>42</v>
      </c>
      <c r="N103" s="5">
        <v>48103</v>
      </c>
      <c r="O103" s="5" t="s">
        <v>892</v>
      </c>
      <c r="P103" s="185">
        <v>42.288831620363503</v>
      </c>
      <c r="Q103" s="182">
        <v>-83.847144367015801</v>
      </c>
      <c r="R103" s="76">
        <v>118</v>
      </c>
      <c r="S103" s="304"/>
      <c r="T103" s="5"/>
      <c r="U103" s="5" t="s">
        <v>893</v>
      </c>
      <c r="V103" s="5" t="s">
        <v>889</v>
      </c>
      <c r="W103" s="5" t="s">
        <v>894</v>
      </c>
      <c r="X103" s="5" t="s">
        <v>315</v>
      </c>
      <c r="Y103" s="5" t="s">
        <v>42</v>
      </c>
      <c r="Z103" s="5" t="s">
        <v>1019</v>
      </c>
      <c r="AA103" s="12">
        <v>44418</v>
      </c>
      <c r="AB103" s="5" t="s">
        <v>895</v>
      </c>
    </row>
    <row r="104" spans="1:29" ht="84.75" customHeight="1" x14ac:dyDescent="0.15">
      <c r="A104" s="32">
        <v>5102</v>
      </c>
      <c r="B104" s="3" t="s">
        <v>31</v>
      </c>
      <c r="C104" s="5" t="s">
        <v>696</v>
      </c>
      <c r="D104" s="5" t="s">
        <v>4964</v>
      </c>
      <c r="E104" s="3" t="s">
        <v>61</v>
      </c>
      <c r="F104" s="5" t="s">
        <v>5051</v>
      </c>
      <c r="G104" s="5" t="s">
        <v>1032</v>
      </c>
      <c r="H104" s="5" t="s">
        <v>1057</v>
      </c>
      <c r="I104" s="5" t="s">
        <v>5047</v>
      </c>
      <c r="J104" s="5" t="s">
        <v>5052</v>
      </c>
      <c r="K104" s="3" t="s">
        <v>3651</v>
      </c>
      <c r="L104" s="5" t="s">
        <v>850</v>
      </c>
      <c r="M104" s="5" t="s">
        <v>42</v>
      </c>
      <c r="N104" s="5">
        <v>90058</v>
      </c>
      <c r="O104" s="5" t="s">
        <v>1611</v>
      </c>
      <c r="P104" s="185">
        <v>32.779160682033101</v>
      </c>
      <c r="Q104" s="182">
        <v>-111.50682859018499</v>
      </c>
      <c r="R104" s="76">
        <v>151</v>
      </c>
      <c r="S104" s="304"/>
      <c r="T104" s="17"/>
      <c r="U104" s="5" t="s">
        <v>4964</v>
      </c>
      <c r="V104" s="5" t="s">
        <v>5047</v>
      </c>
      <c r="W104" s="5" t="s">
        <v>2187</v>
      </c>
      <c r="X104" s="5" t="s">
        <v>850</v>
      </c>
      <c r="Y104" s="5" t="s">
        <v>42</v>
      </c>
      <c r="Z104" s="5" t="s">
        <v>49</v>
      </c>
      <c r="AA104" s="12">
        <v>45096</v>
      </c>
      <c r="AB104" s="5" t="s">
        <v>5050</v>
      </c>
      <c r="AC104" s="5" t="s">
        <v>5049</v>
      </c>
    </row>
    <row r="105" spans="1:29" ht="108" x14ac:dyDescent="0.15">
      <c r="A105" s="32">
        <v>5103</v>
      </c>
      <c r="B105" s="3" t="s">
        <v>31</v>
      </c>
      <c r="C105" s="5" t="s">
        <v>696</v>
      </c>
      <c r="D105" s="5" t="s">
        <v>4964</v>
      </c>
      <c r="E105" s="3" t="s">
        <v>61</v>
      </c>
      <c r="F105" s="5" t="s">
        <v>5051</v>
      </c>
      <c r="G105" s="5" t="s">
        <v>1032</v>
      </c>
      <c r="H105" s="5" t="s">
        <v>1033</v>
      </c>
      <c r="I105" s="5" t="s">
        <v>5047</v>
      </c>
      <c r="J105" s="5" t="s">
        <v>5052</v>
      </c>
      <c r="K105" s="3" t="s">
        <v>3651</v>
      </c>
      <c r="L105" s="5" t="s">
        <v>850</v>
      </c>
      <c r="M105" s="5" t="s">
        <v>42</v>
      </c>
      <c r="N105" s="5">
        <v>90058</v>
      </c>
      <c r="O105" s="5" t="s">
        <v>1611</v>
      </c>
      <c r="P105" s="185">
        <v>32.779160682033101</v>
      </c>
      <c r="Q105" s="182">
        <v>-111.50682859018499</v>
      </c>
      <c r="R105" s="76">
        <v>151</v>
      </c>
      <c r="S105" s="304"/>
      <c r="T105" s="17"/>
      <c r="U105" s="5" t="s">
        <v>4964</v>
      </c>
      <c r="V105" s="5" t="s">
        <v>5047</v>
      </c>
      <c r="W105" s="5" t="s">
        <v>2187</v>
      </c>
      <c r="X105" s="5" t="s">
        <v>850</v>
      </c>
      <c r="Y105" s="5" t="s">
        <v>42</v>
      </c>
      <c r="Z105" s="5" t="s">
        <v>49</v>
      </c>
      <c r="AA105" s="12">
        <v>45096</v>
      </c>
      <c r="AB105" s="5" t="s">
        <v>5050</v>
      </c>
      <c r="AC105" s="5" t="s">
        <v>5048</v>
      </c>
    </row>
    <row r="106" spans="1:29" ht="24" x14ac:dyDescent="0.15">
      <c r="A106" s="32">
        <v>5104</v>
      </c>
      <c r="B106" s="3" t="s">
        <v>31</v>
      </c>
      <c r="C106" s="5" t="s">
        <v>696</v>
      </c>
      <c r="D106" s="5" t="s">
        <v>1541</v>
      </c>
      <c r="E106" s="3" t="s">
        <v>34</v>
      </c>
      <c r="F106" s="5" t="s">
        <v>1541</v>
      </c>
      <c r="G106" s="5" t="s">
        <v>1012</v>
      </c>
      <c r="H106" s="5" t="s">
        <v>1435</v>
      </c>
      <c r="I106" s="5" t="s">
        <v>1542</v>
      </c>
      <c r="J106" s="5" t="s">
        <v>1543</v>
      </c>
      <c r="K106" s="3" t="s">
        <v>1544</v>
      </c>
      <c r="L106" s="5" t="s">
        <v>130</v>
      </c>
      <c r="M106" s="5" t="s">
        <v>66</v>
      </c>
      <c r="N106" s="5" t="s">
        <v>1545</v>
      </c>
      <c r="O106" s="5" t="s">
        <v>1546</v>
      </c>
      <c r="P106" s="185">
        <v>43.5066379659118</v>
      </c>
      <c r="Q106" s="182">
        <v>-80.537485327494807</v>
      </c>
      <c r="R106" s="76"/>
      <c r="S106" s="304"/>
      <c r="T106" s="5"/>
      <c r="U106" s="5" t="s">
        <v>1547</v>
      </c>
      <c r="V106" s="5" t="s">
        <v>1548</v>
      </c>
      <c r="W106" s="5" t="s">
        <v>1549</v>
      </c>
      <c r="X106" s="5" t="s">
        <v>394</v>
      </c>
      <c r="Y106" s="5" t="s">
        <v>42</v>
      </c>
      <c r="Z106" s="5" t="s">
        <v>1019</v>
      </c>
      <c r="AA106" s="12">
        <v>44418</v>
      </c>
      <c r="AB106" s="5" t="s">
        <v>1550</v>
      </c>
      <c r="AC106" s="5" t="s">
        <v>1551</v>
      </c>
    </row>
    <row r="107" spans="1:29" ht="60" x14ac:dyDescent="0.15">
      <c r="A107" s="32">
        <v>5105</v>
      </c>
      <c r="B107" s="26" t="s">
        <v>31</v>
      </c>
      <c r="C107" s="25" t="s">
        <v>696</v>
      </c>
      <c r="D107" s="348" t="s">
        <v>1552</v>
      </c>
      <c r="E107" s="26" t="s">
        <v>61</v>
      </c>
      <c r="F107" s="25" t="s">
        <v>1552</v>
      </c>
      <c r="G107" s="25" t="s">
        <v>1032</v>
      </c>
      <c r="H107" s="25" t="s">
        <v>1033</v>
      </c>
      <c r="I107" s="25" t="s">
        <v>1553</v>
      </c>
      <c r="J107" s="25" t="s">
        <v>1554</v>
      </c>
      <c r="K107" s="26" t="s">
        <v>1036</v>
      </c>
      <c r="L107" s="25" t="s">
        <v>394</v>
      </c>
      <c r="M107" s="25" t="s">
        <v>42</v>
      </c>
      <c r="N107" s="25">
        <v>94804</v>
      </c>
      <c r="O107" s="25" t="s">
        <v>1555</v>
      </c>
      <c r="P107" s="199">
        <v>37.909999999999997</v>
      </c>
      <c r="Q107" s="199">
        <v>-122.3</v>
      </c>
      <c r="R107" s="199">
        <v>400</v>
      </c>
      <c r="S107" s="199">
        <v>4</v>
      </c>
      <c r="T107" s="5" t="s">
        <v>714</v>
      </c>
      <c r="U107" s="25" t="s">
        <v>1552</v>
      </c>
      <c r="V107" s="25" t="s">
        <v>1553</v>
      </c>
      <c r="W107" s="25" t="s">
        <v>1036</v>
      </c>
      <c r="X107" s="25" t="s">
        <v>394</v>
      </c>
      <c r="Y107" s="25" t="s">
        <v>42</v>
      </c>
      <c r="Z107" s="25" t="s">
        <v>73</v>
      </c>
      <c r="AA107" s="190">
        <v>44774</v>
      </c>
      <c r="AB107" s="25" t="s">
        <v>1556</v>
      </c>
      <c r="AC107" s="301" t="s">
        <v>1557</v>
      </c>
    </row>
    <row r="108" spans="1:29" ht="48" x14ac:dyDescent="0.15">
      <c r="A108" s="32">
        <v>5106</v>
      </c>
      <c r="B108" s="26" t="s">
        <v>192</v>
      </c>
      <c r="C108" s="25" t="s">
        <v>696</v>
      </c>
      <c r="D108" s="25" t="s">
        <v>1558</v>
      </c>
      <c r="E108" s="26" t="s">
        <v>61</v>
      </c>
      <c r="F108" s="25" t="s">
        <v>4603</v>
      </c>
      <c r="G108" s="25" t="s">
        <v>1032</v>
      </c>
      <c r="H108" s="25" t="s">
        <v>1033</v>
      </c>
      <c r="I108" s="25" t="s">
        <v>4602</v>
      </c>
      <c r="J108" s="25" t="s">
        <v>4604</v>
      </c>
      <c r="K108" s="26" t="s">
        <v>4605</v>
      </c>
      <c r="L108" s="25" t="s">
        <v>127</v>
      </c>
      <c r="M108" s="25" t="s">
        <v>42</v>
      </c>
      <c r="N108" s="25">
        <v>48111</v>
      </c>
      <c r="O108" s="25" t="s">
        <v>3961</v>
      </c>
      <c r="P108" s="25">
        <v>42.245867446516797</v>
      </c>
      <c r="Q108" s="25">
        <v>-83.546254357343301</v>
      </c>
      <c r="R108" s="199">
        <v>2100</v>
      </c>
      <c r="S108" s="199">
        <v>20</v>
      </c>
      <c r="T108" s="25" t="s">
        <v>658</v>
      </c>
      <c r="U108" s="25" t="s">
        <v>1558</v>
      </c>
      <c r="V108" s="25" t="s">
        <v>1559</v>
      </c>
      <c r="W108" s="25" t="s">
        <v>331</v>
      </c>
      <c r="X108" s="25" t="s">
        <v>127</v>
      </c>
      <c r="Y108" s="25" t="s">
        <v>42</v>
      </c>
      <c r="Z108" s="25" t="s">
        <v>49</v>
      </c>
      <c r="AA108" s="190">
        <v>45088</v>
      </c>
      <c r="AB108" s="25" t="s">
        <v>1560</v>
      </c>
      <c r="AC108" s="25" t="s">
        <v>1561</v>
      </c>
    </row>
    <row r="109" spans="1:29" ht="24" x14ac:dyDescent="0.15">
      <c r="A109" s="32">
        <v>5107</v>
      </c>
      <c r="B109" s="3" t="s">
        <v>31</v>
      </c>
      <c r="C109" s="5" t="s">
        <v>696</v>
      </c>
      <c r="D109" s="5" t="s">
        <v>1562</v>
      </c>
      <c r="E109" s="3" t="s">
        <v>34</v>
      </c>
      <c r="F109" s="5" t="s">
        <v>1562</v>
      </c>
      <c r="G109" s="5" t="s">
        <v>1032</v>
      </c>
      <c r="H109" s="5" t="s">
        <v>1075</v>
      </c>
      <c r="I109" s="5" t="s">
        <v>1563</v>
      </c>
      <c r="J109" s="5" t="s">
        <v>1564</v>
      </c>
      <c r="K109" s="3" t="s">
        <v>1565</v>
      </c>
      <c r="L109" s="5" t="s">
        <v>394</v>
      </c>
      <c r="M109" s="5" t="s">
        <v>42</v>
      </c>
      <c r="N109" s="5">
        <v>92592</v>
      </c>
      <c r="O109" s="5" t="s">
        <v>1566</v>
      </c>
      <c r="P109" s="185">
        <v>33.475909564958002</v>
      </c>
      <c r="Q109" s="182">
        <v>-117.09783027392101</v>
      </c>
      <c r="R109" s="76">
        <v>50</v>
      </c>
      <c r="S109" s="304"/>
      <c r="T109" s="5"/>
      <c r="U109" s="5" t="s">
        <v>1562</v>
      </c>
      <c r="V109" s="5" t="s">
        <v>1563</v>
      </c>
      <c r="W109" s="5" t="s">
        <v>1565</v>
      </c>
      <c r="X109" s="5" t="s">
        <v>394</v>
      </c>
      <c r="Y109" s="5" t="s">
        <v>42</v>
      </c>
      <c r="Z109" s="5" t="s">
        <v>49</v>
      </c>
      <c r="AA109" s="12">
        <v>44766</v>
      </c>
      <c r="AB109" s="5" t="s">
        <v>1567</v>
      </c>
      <c r="AC109" s="5" t="s">
        <v>1568</v>
      </c>
    </row>
    <row r="110" spans="1:29" ht="24" x14ac:dyDescent="0.15">
      <c r="A110" s="32">
        <v>5108</v>
      </c>
      <c r="B110" s="3" t="s">
        <v>31</v>
      </c>
      <c r="C110" s="5" t="s">
        <v>696</v>
      </c>
      <c r="D110" s="5" t="s">
        <v>1569</v>
      </c>
      <c r="E110" s="3" t="s">
        <v>34</v>
      </c>
      <c r="F110" s="5" t="s">
        <v>1570</v>
      </c>
      <c r="G110" s="5" t="s">
        <v>1012</v>
      </c>
      <c r="H110" s="5" t="s">
        <v>1013</v>
      </c>
      <c r="I110" s="5" t="s">
        <v>1571</v>
      </c>
      <c r="J110" s="5" t="s">
        <v>1572</v>
      </c>
      <c r="K110" s="3" t="s">
        <v>790</v>
      </c>
      <c r="L110" s="5" t="s">
        <v>628</v>
      </c>
      <c r="M110" s="5" t="s">
        <v>42</v>
      </c>
      <c r="N110" s="5">
        <v>46220</v>
      </c>
      <c r="O110" s="5" t="s">
        <v>1573</v>
      </c>
      <c r="P110" s="185">
        <v>39.875533924177901</v>
      </c>
      <c r="Q110" s="182">
        <v>-86.084385115838003</v>
      </c>
      <c r="R110" s="76"/>
      <c r="S110" s="304"/>
      <c r="T110" s="5"/>
      <c r="U110" s="6" t="s">
        <v>1574</v>
      </c>
      <c r="V110" s="6" t="s">
        <v>1571</v>
      </c>
      <c r="W110" s="6" t="s">
        <v>1575</v>
      </c>
      <c r="X110" s="6" t="s">
        <v>48</v>
      </c>
      <c r="Y110" s="6" t="s">
        <v>42</v>
      </c>
      <c r="Z110" s="5" t="s">
        <v>1019</v>
      </c>
      <c r="AA110" s="12">
        <v>44418</v>
      </c>
      <c r="AB110" s="5" t="s">
        <v>1364</v>
      </c>
      <c r="AC110" s="5" t="s">
        <v>1576</v>
      </c>
    </row>
    <row r="111" spans="1:29" ht="36" x14ac:dyDescent="0.15">
      <c r="A111" s="32">
        <v>5109</v>
      </c>
      <c r="B111" s="26" t="s">
        <v>31</v>
      </c>
      <c r="C111" s="25" t="s">
        <v>696</v>
      </c>
      <c r="D111" s="25" t="s">
        <v>1577</v>
      </c>
      <c r="E111" s="26" t="s">
        <v>61</v>
      </c>
      <c r="F111" s="25" t="s">
        <v>1577</v>
      </c>
      <c r="G111" s="25" t="s">
        <v>1032</v>
      </c>
      <c r="H111" s="25" t="s">
        <v>1033</v>
      </c>
      <c r="I111" s="25" t="s">
        <v>1578</v>
      </c>
      <c r="J111" s="25" t="s">
        <v>1579</v>
      </c>
      <c r="K111" s="26" t="s">
        <v>1580</v>
      </c>
      <c r="L111" s="25" t="s">
        <v>394</v>
      </c>
      <c r="M111" s="25" t="s">
        <v>42</v>
      </c>
      <c r="N111" s="25">
        <v>94710</v>
      </c>
      <c r="O111" s="229" t="s">
        <v>1581</v>
      </c>
      <c r="P111" s="199">
        <v>37.869999999999997</v>
      </c>
      <c r="Q111" s="199">
        <v>-122.27</v>
      </c>
      <c r="R111" s="199">
        <v>50</v>
      </c>
      <c r="S111" s="199">
        <v>2000</v>
      </c>
      <c r="T111" s="25" t="s">
        <v>1583</v>
      </c>
      <c r="U111" s="25" t="s">
        <v>1577</v>
      </c>
      <c r="V111" s="25" t="s">
        <v>1578</v>
      </c>
      <c r="W111" s="25" t="s">
        <v>1580</v>
      </c>
      <c r="X111" s="25" t="s">
        <v>394</v>
      </c>
      <c r="Y111" s="25" t="s">
        <v>42</v>
      </c>
      <c r="Z111" s="25" t="s">
        <v>73</v>
      </c>
      <c r="AA111" s="190">
        <v>44774</v>
      </c>
      <c r="AB111" s="25" t="s">
        <v>1582</v>
      </c>
      <c r="AC111" s="25" t="s">
        <v>703</v>
      </c>
    </row>
    <row r="112" spans="1:29" ht="60" x14ac:dyDescent="0.15">
      <c r="A112" s="32">
        <v>5110</v>
      </c>
      <c r="B112" s="3" t="s">
        <v>192</v>
      </c>
      <c r="C112" s="3" t="s">
        <v>696</v>
      </c>
      <c r="D112" s="5" t="s">
        <v>5066</v>
      </c>
      <c r="E112" s="3" t="s">
        <v>61</v>
      </c>
      <c r="F112" s="5" t="s">
        <v>5067</v>
      </c>
      <c r="G112" s="5" t="s">
        <v>1032</v>
      </c>
      <c r="H112" s="3" t="s">
        <v>1075</v>
      </c>
      <c r="I112" s="5" t="s">
        <v>5075</v>
      </c>
      <c r="K112" s="5" t="s">
        <v>5068</v>
      </c>
      <c r="L112" s="3" t="s">
        <v>1162</v>
      </c>
      <c r="M112" s="3" t="s">
        <v>42</v>
      </c>
      <c r="N112" s="58">
        <v>29488</v>
      </c>
      <c r="O112" s="3"/>
      <c r="P112" s="8">
        <v>32.905006720180602</v>
      </c>
      <c r="Q112" s="8">
        <v>-80.668964685056295</v>
      </c>
      <c r="R112" s="60">
        <v>575</v>
      </c>
      <c r="S112" s="60">
        <v>3</v>
      </c>
      <c r="T112" s="5" t="s">
        <v>658</v>
      </c>
      <c r="U112" s="116" t="s">
        <v>5069</v>
      </c>
      <c r="V112" s="5" t="s">
        <v>5070</v>
      </c>
      <c r="W112" s="5" t="s">
        <v>5072</v>
      </c>
      <c r="X112" s="3"/>
      <c r="Y112" s="3" t="s">
        <v>5073</v>
      </c>
      <c r="Z112" s="3" t="s">
        <v>49</v>
      </c>
      <c r="AA112" s="28">
        <v>45096</v>
      </c>
      <c r="AB112" s="30" t="s">
        <v>5074</v>
      </c>
      <c r="AC112" s="5" t="s">
        <v>5071</v>
      </c>
    </row>
    <row r="113" spans="1:29" ht="24" x14ac:dyDescent="0.15">
      <c r="A113" s="32">
        <v>5111</v>
      </c>
      <c r="B113" s="3" t="s">
        <v>31</v>
      </c>
      <c r="C113" s="5" t="s">
        <v>696</v>
      </c>
      <c r="D113" s="5" t="s">
        <v>1584</v>
      </c>
      <c r="E113" s="3" t="s">
        <v>61</v>
      </c>
      <c r="F113" s="5" t="s">
        <v>1584</v>
      </c>
      <c r="G113" s="5" t="s">
        <v>1032</v>
      </c>
      <c r="H113" s="5" t="s">
        <v>1033</v>
      </c>
      <c r="I113" s="5" t="s">
        <v>1585</v>
      </c>
      <c r="J113" s="5" t="s">
        <v>1586</v>
      </c>
      <c r="K113" s="3" t="s">
        <v>1587</v>
      </c>
      <c r="L113" s="5" t="s">
        <v>48</v>
      </c>
      <c r="M113" s="5" t="s">
        <v>42</v>
      </c>
      <c r="N113" s="5">
        <v>27041</v>
      </c>
      <c r="O113" s="5" t="s">
        <v>1588</v>
      </c>
      <c r="P113" s="185">
        <v>36.395202493988002</v>
      </c>
      <c r="Q113" s="182">
        <v>-80.469783360407504</v>
      </c>
      <c r="R113" s="79" t="s">
        <v>524</v>
      </c>
      <c r="S113" s="304"/>
      <c r="T113" s="5"/>
      <c r="U113" s="5" t="s">
        <v>1589</v>
      </c>
      <c r="V113" s="5" t="s">
        <v>1585</v>
      </c>
      <c r="W113" s="5" t="s">
        <v>1587</v>
      </c>
      <c r="X113" s="5" t="s">
        <v>48</v>
      </c>
      <c r="Y113" s="5" t="s">
        <v>42</v>
      </c>
      <c r="Z113" s="5" t="s">
        <v>49</v>
      </c>
      <c r="AA113" s="12">
        <v>44766</v>
      </c>
      <c r="AB113" s="5" t="s">
        <v>1590</v>
      </c>
      <c r="AC113" s="5" t="s">
        <v>1591</v>
      </c>
    </row>
    <row r="114" spans="1:29" ht="36" x14ac:dyDescent="0.15">
      <c r="A114" s="32">
        <v>5112</v>
      </c>
      <c r="B114" s="3" t="s">
        <v>31</v>
      </c>
      <c r="C114" s="5" t="s">
        <v>696</v>
      </c>
      <c r="D114" s="5" t="s">
        <v>1592</v>
      </c>
      <c r="E114" s="3" t="s">
        <v>61</v>
      </c>
      <c r="F114" s="5" t="s">
        <v>1593</v>
      </c>
      <c r="G114" s="5" t="s">
        <v>1032</v>
      </c>
      <c r="H114" s="5" t="s">
        <v>1033</v>
      </c>
      <c r="I114" s="5" t="s">
        <v>1594</v>
      </c>
      <c r="J114" s="5" t="s">
        <v>1595</v>
      </c>
      <c r="K114" s="3" t="s">
        <v>1596</v>
      </c>
      <c r="L114" s="5" t="s">
        <v>394</v>
      </c>
      <c r="M114" s="5" t="s">
        <v>42</v>
      </c>
      <c r="N114" s="5">
        <v>91789</v>
      </c>
      <c r="O114" s="5" t="s">
        <v>1597</v>
      </c>
      <c r="P114" s="185">
        <v>34.0151918411471</v>
      </c>
      <c r="Q114" s="182">
        <v>-117.847515731578</v>
      </c>
      <c r="R114" s="76">
        <v>350</v>
      </c>
      <c r="S114" s="304"/>
      <c r="T114" s="5"/>
      <c r="U114" s="5" t="s">
        <v>1592</v>
      </c>
      <c r="V114" s="5" t="s">
        <v>1594</v>
      </c>
      <c r="W114" s="5" t="s">
        <v>1598</v>
      </c>
      <c r="X114" s="5" t="s">
        <v>394</v>
      </c>
      <c r="Y114" s="5" t="s">
        <v>42</v>
      </c>
      <c r="Z114" s="5" t="s">
        <v>1019</v>
      </c>
      <c r="AA114" s="12">
        <v>44418</v>
      </c>
      <c r="AB114" s="5" t="s">
        <v>1599</v>
      </c>
      <c r="AC114" s="5" t="s">
        <v>1600</v>
      </c>
    </row>
    <row r="115" spans="1:29" ht="36" x14ac:dyDescent="0.15">
      <c r="A115" s="32">
        <v>5113</v>
      </c>
      <c r="B115" s="3" t="s">
        <v>31</v>
      </c>
      <c r="C115" s="5" t="s">
        <v>696</v>
      </c>
      <c r="D115" s="5" t="s">
        <v>1592</v>
      </c>
      <c r="E115" s="3" t="s">
        <v>61</v>
      </c>
      <c r="F115" s="5" t="s">
        <v>1601</v>
      </c>
      <c r="G115" s="5" t="s">
        <v>1032</v>
      </c>
      <c r="H115" s="5" t="s">
        <v>1033</v>
      </c>
      <c r="I115" s="5" t="s">
        <v>1594</v>
      </c>
      <c r="J115" s="5" t="s">
        <v>1602</v>
      </c>
      <c r="K115" s="3" t="s">
        <v>1603</v>
      </c>
      <c r="L115" s="5" t="s">
        <v>1162</v>
      </c>
      <c r="M115" s="5" t="s">
        <v>42</v>
      </c>
      <c r="N115" s="5">
        <v>29607</v>
      </c>
      <c r="O115" s="5" t="s">
        <v>1597</v>
      </c>
      <c r="P115" s="185">
        <v>34.803860458121399</v>
      </c>
      <c r="Q115" s="182">
        <v>-82.348022104339094</v>
      </c>
      <c r="R115" s="76">
        <v>350</v>
      </c>
      <c r="S115" s="304"/>
      <c r="T115" s="5"/>
      <c r="U115" s="5" t="s">
        <v>1592</v>
      </c>
      <c r="V115" s="5" t="s">
        <v>1594</v>
      </c>
      <c r="W115" s="5" t="s">
        <v>1598</v>
      </c>
      <c r="X115" s="5" t="s">
        <v>394</v>
      </c>
      <c r="Y115" s="5" t="s">
        <v>42</v>
      </c>
      <c r="Z115" s="5" t="s">
        <v>49</v>
      </c>
      <c r="AA115" s="12">
        <v>45096</v>
      </c>
      <c r="AB115" s="5" t="s">
        <v>1599</v>
      </c>
      <c r="AC115" s="5" t="s">
        <v>1604</v>
      </c>
    </row>
    <row r="116" spans="1:29" ht="24" x14ac:dyDescent="0.15">
      <c r="A116" s="32">
        <v>5114</v>
      </c>
      <c r="B116" s="3" t="s">
        <v>113</v>
      </c>
      <c r="C116" s="5" t="s">
        <v>696</v>
      </c>
      <c r="D116" s="5" t="s">
        <v>1605</v>
      </c>
      <c r="E116" s="3" t="s">
        <v>61</v>
      </c>
      <c r="F116" s="5" t="s">
        <v>1605</v>
      </c>
      <c r="G116" s="5" t="s">
        <v>1032</v>
      </c>
      <c r="H116" s="5" t="s">
        <v>1033</v>
      </c>
      <c r="I116" s="25" t="s">
        <v>1606</v>
      </c>
      <c r="J116" s="5" t="s">
        <v>1607</v>
      </c>
      <c r="K116" s="3" t="s">
        <v>1608</v>
      </c>
      <c r="L116" s="5" t="s">
        <v>918</v>
      </c>
      <c r="M116" s="5" t="s">
        <v>42</v>
      </c>
      <c r="N116" s="5">
        <v>30308</v>
      </c>
      <c r="O116" s="5" t="s">
        <v>3490</v>
      </c>
      <c r="P116" s="185">
        <v>33.75</v>
      </c>
      <c r="Q116" s="185">
        <v>-84.38</v>
      </c>
      <c r="R116" s="76" t="s">
        <v>703</v>
      </c>
      <c r="S116" s="310">
        <v>50</v>
      </c>
      <c r="T116" s="5" t="s">
        <v>714</v>
      </c>
      <c r="U116" s="5" t="s">
        <v>1605</v>
      </c>
      <c r="V116" s="25" t="s">
        <v>1606</v>
      </c>
      <c r="W116" s="5" t="s">
        <v>1610</v>
      </c>
      <c r="X116" s="5" t="s">
        <v>394</v>
      </c>
      <c r="Y116" s="5" t="s">
        <v>42</v>
      </c>
      <c r="Z116" s="5" t="s">
        <v>73</v>
      </c>
      <c r="AA116" s="12">
        <v>44777</v>
      </c>
      <c r="AB116" s="5" t="s">
        <v>703</v>
      </c>
      <c r="AC116" s="5" t="s">
        <v>703</v>
      </c>
    </row>
    <row r="117" spans="1:29" ht="36" x14ac:dyDescent="0.15">
      <c r="A117" s="32">
        <v>5115</v>
      </c>
      <c r="B117" s="3" t="s">
        <v>31</v>
      </c>
      <c r="C117" s="5" t="s">
        <v>696</v>
      </c>
      <c r="D117" s="5" t="s">
        <v>1612</v>
      </c>
      <c r="E117" s="3" t="s">
        <v>61</v>
      </c>
      <c r="F117" s="5" t="s">
        <v>143</v>
      </c>
      <c r="G117" s="5" t="s">
        <v>1032</v>
      </c>
      <c r="H117" s="5" t="s">
        <v>1075</v>
      </c>
      <c r="I117" s="5" t="s">
        <v>898</v>
      </c>
      <c r="J117" s="5" t="s">
        <v>1613</v>
      </c>
      <c r="K117" s="3" t="s">
        <v>143</v>
      </c>
      <c r="L117" s="5" t="s">
        <v>900</v>
      </c>
      <c r="M117" s="5" t="s">
        <v>42</v>
      </c>
      <c r="N117" s="5">
        <v>32221</v>
      </c>
      <c r="O117" s="5" t="s">
        <v>901</v>
      </c>
      <c r="P117" s="185">
        <v>30.2733333996383</v>
      </c>
      <c r="Q117" s="182">
        <v>-81.890526345223606</v>
      </c>
      <c r="R117" s="76">
        <v>90</v>
      </c>
      <c r="S117" s="304">
        <v>370</v>
      </c>
      <c r="T117" s="5" t="s">
        <v>1616</v>
      </c>
      <c r="U117" s="5" t="s">
        <v>902</v>
      </c>
      <c r="V117" s="5" t="s">
        <v>898</v>
      </c>
      <c r="W117" s="5" t="s">
        <v>903</v>
      </c>
      <c r="X117" s="5" t="s">
        <v>904</v>
      </c>
      <c r="Y117" s="5" t="s">
        <v>905</v>
      </c>
      <c r="Z117" s="5" t="s">
        <v>49</v>
      </c>
      <c r="AA117" s="12">
        <v>44434</v>
      </c>
      <c r="AB117" s="5" t="s">
        <v>1614</v>
      </c>
      <c r="AC117" s="30" t="s">
        <v>1615</v>
      </c>
    </row>
    <row r="118" spans="1:29" ht="36" x14ac:dyDescent="0.15">
      <c r="A118" s="32">
        <v>5116</v>
      </c>
      <c r="B118" s="169" t="s">
        <v>31</v>
      </c>
      <c r="C118" s="170" t="s">
        <v>696</v>
      </c>
      <c r="D118" s="170" t="s">
        <v>1612</v>
      </c>
      <c r="E118" s="169" t="s">
        <v>61</v>
      </c>
      <c r="F118" s="170" t="s">
        <v>1617</v>
      </c>
      <c r="G118" s="170" t="s">
        <v>1032</v>
      </c>
      <c r="H118" s="170" t="s">
        <v>1057</v>
      </c>
      <c r="I118" s="170" t="s">
        <v>898</v>
      </c>
      <c r="J118" s="170" t="s">
        <v>1618</v>
      </c>
      <c r="K118" s="169" t="s">
        <v>1619</v>
      </c>
      <c r="L118" s="170" t="s">
        <v>918</v>
      </c>
      <c r="M118" s="170" t="s">
        <v>42</v>
      </c>
      <c r="N118" s="170">
        <v>31601</v>
      </c>
      <c r="O118" s="170" t="s">
        <v>1620</v>
      </c>
      <c r="P118" s="188">
        <v>30.801726682857598</v>
      </c>
      <c r="Q118" s="237">
        <v>-83.286845987541497</v>
      </c>
      <c r="R118" s="306"/>
      <c r="S118" s="308"/>
      <c r="T118" s="170"/>
      <c r="U118" s="170" t="s">
        <v>902</v>
      </c>
      <c r="V118" s="170" t="s">
        <v>898</v>
      </c>
      <c r="W118" s="170" t="s">
        <v>903</v>
      </c>
      <c r="X118" s="170" t="s">
        <v>904</v>
      </c>
      <c r="Y118" s="170" t="s">
        <v>905</v>
      </c>
      <c r="Z118" s="170" t="s">
        <v>49</v>
      </c>
      <c r="AA118" s="196">
        <v>44434</v>
      </c>
      <c r="AB118" s="170" t="s">
        <v>1621</v>
      </c>
      <c r="AC118" s="171" t="s">
        <v>1622</v>
      </c>
    </row>
    <row r="119" spans="1:29" ht="24" x14ac:dyDescent="0.15">
      <c r="A119" s="32">
        <v>5117</v>
      </c>
      <c r="B119" s="169" t="s">
        <v>31</v>
      </c>
      <c r="C119" s="170" t="s">
        <v>696</v>
      </c>
      <c r="D119" s="170" t="s">
        <v>1612</v>
      </c>
      <c r="E119" s="169" t="s">
        <v>61</v>
      </c>
      <c r="F119" s="170" t="s">
        <v>1623</v>
      </c>
      <c r="G119" s="170" t="s">
        <v>1032</v>
      </c>
      <c r="H119" s="170" t="s">
        <v>1033</v>
      </c>
      <c r="I119" s="170" t="s">
        <v>898</v>
      </c>
      <c r="J119" s="170" t="s">
        <v>1624</v>
      </c>
      <c r="K119" s="169" t="s">
        <v>1623</v>
      </c>
      <c r="L119" s="170" t="s">
        <v>48</v>
      </c>
      <c r="M119" s="170" t="s">
        <v>42</v>
      </c>
      <c r="N119" s="170">
        <v>28690</v>
      </c>
      <c r="O119" s="170" t="s">
        <v>1625</v>
      </c>
      <c r="P119" s="188">
        <v>35.765113658536798</v>
      </c>
      <c r="Q119" s="237">
        <v>-81.555430645085195</v>
      </c>
      <c r="R119" s="306"/>
      <c r="S119" s="308"/>
      <c r="T119" s="170"/>
      <c r="U119" s="170" t="s">
        <v>902</v>
      </c>
      <c r="V119" s="170" t="s">
        <v>898</v>
      </c>
      <c r="W119" s="170" t="s">
        <v>903</v>
      </c>
      <c r="X119" s="170" t="s">
        <v>904</v>
      </c>
      <c r="Y119" s="170" t="s">
        <v>905</v>
      </c>
      <c r="Z119" s="170" t="s">
        <v>49</v>
      </c>
      <c r="AA119" s="196">
        <v>44434</v>
      </c>
      <c r="AB119" s="170" t="s">
        <v>1626</v>
      </c>
      <c r="AC119" s="298"/>
    </row>
    <row r="120" spans="1:29" ht="24" x14ac:dyDescent="0.15">
      <c r="A120" s="32">
        <v>5118</v>
      </c>
      <c r="B120" s="169" t="s">
        <v>31</v>
      </c>
      <c r="C120" s="170" t="s">
        <v>696</v>
      </c>
      <c r="D120" s="170" t="s">
        <v>908</v>
      </c>
      <c r="E120" s="169" t="s">
        <v>61</v>
      </c>
      <c r="F120" s="170" t="s">
        <v>909</v>
      </c>
      <c r="G120" s="170" t="s">
        <v>1032</v>
      </c>
      <c r="H120" s="170" t="s">
        <v>1057</v>
      </c>
      <c r="I120" s="170" t="s">
        <v>910</v>
      </c>
      <c r="J120" s="170" t="s">
        <v>911</v>
      </c>
      <c r="K120" s="169" t="s">
        <v>909</v>
      </c>
      <c r="L120" s="170" t="s">
        <v>127</v>
      </c>
      <c r="M120" s="170" t="s">
        <v>42</v>
      </c>
      <c r="N120" s="170">
        <v>48326</v>
      </c>
      <c r="O120" s="170" t="s">
        <v>912</v>
      </c>
      <c r="P120" s="188">
        <v>42.7004122349081</v>
      </c>
      <c r="Q120" s="237">
        <v>-83.270784057654296</v>
      </c>
      <c r="R120" s="306">
        <v>14</v>
      </c>
      <c r="S120" s="308"/>
      <c r="T120" s="170"/>
      <c r="U120" s="170" t="s">
        <v>913</v>
      </c>
      <c r="V120" s="170" t="s">
        <v>910</v>
      </c>
      <c r="W120" s="170" t="s">
        <v>914</v>
      </c>
      <c r="X120" s="170" t="s">
        <v>394</v>
      </c>
      <c r="Y120" s="170" t="s">
        <v>42</v>
      </c>
      <c r="Z120" s="170" t="s">
        <v>49</v>
      </c>
      <c r="AA120" s="196">
        <v>44766</v>
      </c>
      <c r="AB120" s="170" t="s">
        <v>1627</v>
      </c>
      <c r="AC120" s="171" t="s">
        <v>1628</v>
      </c>
    </row>
    <row r="121" spans="1:29" ht="24" x14ac:dyDescent="0.15">
      <c r="A121" s="32">
        <v>5119</v>
      </c>
      <c r="B121" s="169" t="s">
        <v>31</v>
      </c>
      <c r="C121" s="170" t="s">
        <v>696</v>
      </c>
      <c r="D121" s="170" t="s">
        <v>908</v>
      </c>
      <c r="E121" s="169" t="s">
        <v>61</v>
      </c>
      <c r="F121" s="170" t="s">
        <v>909</v>
      </c>
      <c r="G121" s="170" t="s">
        <v>1032</v>
      </c>
      <c r="H121" s="170" t="s">
        <v>1033</v>
      </c>
      <c r="I121" s="170" t="s">
        <v>910</v>
      </c>
      <c r="J121" s="170" t="s">
        <v>911</v>
      </c>
      <c r="K121" s="169" t="s">
        <v>909</v>
      </c>
      <c r="L121" s="170" t="s">
        <v>127</v>
      </c>
      <c r="M121" s="170" t="s">
        <v>42</v>
      </c>
      <c r="N121" s="170">
        <v>48326</v>
      </c>
      <c r="O121" s="170" t="s">
        <v>912</v>
      </c>
      <c r="P121" s="188">
        <v>42.7004122349081</v>
      </c>
      <c r="Q121" s="182">
        <v>-83.270784057654296</v>
      </c>
      <c r="R121" s="306">
        <v>14</v>
      </c>
      <c r="S121" s="308"/>
      <c r="T121" s="170"/>
      <c r="U121" s="170" t="s">
        <v>913</v>
      </c>
      <c r="V121" s="170" t="s">
        <v>910</v>
      </c>
      <c r="W121" s="170" t="s">
        <v>914</v>
      </c>
      <c r="X121" s="170" t="s">
        <v>394</v>
      </c>
      <c r="Y121" s="170" t="s">
        <v>42</v>
      </c>
      <c r="Z121" s="170" t="s">
        <v>49</v>
      </c>
      <c r="AA121" s="196">
        <v>44766</v>
      </c>
      <c r="AB121" s="170" t="s">
        <v>1627</v>
      </c>
      <c r="AC121" s="171" t="s">
        <v>1629</v>
      </c>
    </row>
    <row r="122" spans="1:29" ht="24" x14ac:dyDescent="0.15">
      <c r="A122" s="32">
        <v>5120</v>
      </c>
      <c r="B122" s="169" t="s">
        <v>31</v>
      </c>
      <c r="C122" s="170" t="s">
        <v>696</v>
      </c>
      <c r="D122" s="170" t="s">
        <v>1630</v>
      </c>
      <c r="E122" s="169" t="s">
        <v>34</v>
      </c>
      <c r="F122" s="170" t="s">
        <v>4011</v>
      </c>
      <c r="G122" s="170" t="s">
        <v>1012</v>
      </c>
      <c r="H122" s="170" t="s">
        <v>1013</v>
      </c>
      <c r="I122" s="170" t="s">
        <v>1631</v>
      </c>
      <c r="J122" s="170" t="s">
        <v>1632</v>
      </c>
      <c r="K122" s="169" t="s">
        <v>1633</v>
      </c>
      <c r="L122" s="170" t="s">
        <v>315</v>
      </c>
      <c r="M122" s="170" t="s">
        <v>42</v>
      </c>
      <c r="N122" s="170">
        <v>60103</v>
      </c>
      <c r="O122" s="170" t="s">
        <v>1634</v>
      </c>
      <c r="P122" s="188">
        <v>41.989299597891097</v>
      </c>
      <c r="Q122" s="182">
        <v>-88.178126342328099</v>
      </c>
      <c r="R122" s="306">
        <v>299</v>
      </c>
      <c r="S122" s="308"/>
      <c r="T122" s="170"/>
      <c r="U122" s="170" t="s">
        <v>1630</v>
      </c>
      <c r="V122" s="170" t="s">
        <v>1635</v>
      </c>
      <c r="W122" s="170" t="s">
        <v>1633</v>
      </c>
      <c r="X122" s="170" t="s">
        <v>315</v>
      </c>
      <c r="Y122" s="170" t="s">
        <v>42</v>
      </c>
      <c r="Z122" s="170" t="s">
        <v>49</v>
      </c>
      <c r="AA122" s="196">
        <v>44766</v>
      </c>
      <c r="AB122" s="170" t="s">
        <v>1636</v>
      </c>
      <c r="AC122" s="171" t="s">
        <v>1637</v>
      </c>
    </row>
    <row r="123" spans="1:29" ht="24" x14ac:dyDescent="0.15">
      <c r="A123" s="32">
        <v>5121</v>
      </c>
      <c r="B123" s="169" t="s">
        <v>31</v>
      </c>
      <c r="C123" s="170" t="s">
        <v>696</v>
      </c>
      <c r="D123" s="170" t="s">
        <v>1630</v>
      </c>
      <c r="E123" s="169" t="s">
        <v>34</v>
      </c>
      <c r="F123" s="170" t="s">
        <v>4012</v>
      </c>
      <c r="G123" s="170" t="s">
        <v>1012</v>
      </c>
      <c r="H123" s="170" t="s">
        <v>1013</v>
      </c>
      <c r="I123" s="170" t="s">
        <v>1631</v>
      </c>
      <c r="J123" s="170" t="s">
        <v>1638</v>
      </c>
      <c r="K123" s="169" t="s">
        <v>1639</v>
      </c>
      <c r="L123" s="170" t="s">
        <v>1640</v>
      </c>
      <c r="M123" s="170" t="s">
        <v>371</v>
      </c>
      <c r="N123" s="170">
        <v>25315</v>
      </c>
      <c r="O123" s="170"/>
      <c r="P123" s="188">
        <v>25.362178573780799</v>
      </c>
      <c r="Q123" s="182">
        <v>-101.02376938723199</v>
      </c>
      <c r="R123" s="306"/>
      <c r="S123" s="308"/>
      <c r="T123" s="170"/>
      <c r="U123" s="170" t="s">
        <v>1630</v>
      </c>
      <c r="V123" s="170" t="s">
        <v>1635</v>
      </c>
      <c r="W123" s="170" t="s">
        <v>1633</v>
      </c>
      <c r="X123" s="170" t="s">
        <v>315</v>
      </c>
      <c r="Y123" s="170" t="s">
        <v>42</v>
      </c>
      <c r="Z123" s="170" t="s">
        <v>49</v>
      </c>
      <c r="AA123" s="196">
        <v>44766</v>
      </c>
      <c r="AB123" s="170" t="s">
        <v>1635</v>
      </c>
      <c r="AC123" s="171" t="s">
        <v>1433</v>
      </c>
    </row>
    <row r="124" spans="1:29" ht="24" x14ac:dyDescent="0.15">
      <c r="A124" s="32">
        <v>5122</v>
      </c>
      <c r="B124" s="169" t="s">
        <v>31</v>
      </c>
      <c r="C124" s="170" t="s">
        <v>696</v>
      </c>
      <c r="D124" s="170" t="s">
        <v>535</v>
      </c>
      <c r="E124" s="169" t="s">
        <v>61</v>
      </c>
      <c r="F124" s="170" t="s">
        <v>536</v>
      </c>
      <c r="G124" s="170" t="s">
        <v>1012</v>
      </c>
      <c r="H124" s="170" t="s">
        <v>1013</v>
      </c>
      <c r="I124" s="170" t="s">
        <v>537</v>
      </c>
      <c r="J124" s="170" t="s">
        <v>538</v>
      </c>
      <c r="K124" s="169" t="s">
        <v>539</v>
      </c>
      <c r="L124" s="234" t="s">
        <v>48</v>
      </c>
      <c r="M124" s="234" t="s">
        <v>42</v>
      </c>
      <c r="N124" s="234">
        <v>28655</v>
      </c>
      <c r="O124" s="170" t="s">
        <v>540</v>
      </c>
      <c r="P124" s="188">
        <v>35.7317910373324</v>
      </c>
      <c r="Q124" s="182">
        <v>-81.724254443171006</v>
      </c>
      <c r="R124" s="307">
        <v>4</v>
      </c>
      <c r="S124" s="307"/>
      <c r="T124" s="234"/>
      <c r="U124" s="234" t="s">
        <v>535</v>
      </c>
      <c r="V124" s="234" t="s">
        <v>537</v>
      </c>
      <c r="W124" s="234" t="s">
        <v>541</v>
      </c>
      <c r="X124" s="234" t="s">
        <v>542</v>
      </c>
      <c r="Y124" s="234" t="s">
        <v>543</v>
      </c>
      <c r="Z124" s="170" t="s">
        <v>49</v>
      </c>
      <c r="AA124" s="196">
        <v>44766</v>
      </c>
      <c r="AB124" s="170" t="s">
        <v>1641</v>
      </c>
      <c r="AC124" s="171" t="s">
        <v>1642</v>
      </c>
    </row>
    <row r="125" spans="1:29" ht="24" x14ac:dyDescent="0.15">
      <c r="A125" s="32">
        <v>5123</v>
      </c>
      <c r="B125" s="169" t="s">
        <v>31</v>
      </c>
      <c r="C125" s="170" t="s">
        <v>696</v>
      </c>
      <c r="D125" s="170" t="s">
        <v>535</v>
      </c>
      <c r="E125" s="169" t="s">
        <v>61</v>
      </c>
      <c r="F125" s="170" t="s">
        <v>545</v>
      </c>
      <c r="G125" s="170" t="s">
        <v>1012</v>
      </c>
      <c r="H125" s="170" t="s">
        <v>1013</v>
      </c>
      <c r="I125" s="170" t="s">
        <v>537</v>
      </c>
      <c r="J125" s="170" t="s">
        <v>546</v>
      </c>
      <c r="K125" s="169" t="s">
        <v>547</v>
      </c>
      <c r="L125" s="234" t="s">
        <v>496</v>
      </c>
      <c r="M125" s="234" t="s">
        <v>42</v>
      </c>
      <c r="N125" s="234">
        <v>19608</v>
      </c>
      <c r="O125" s="170" t="s">
        <v>548</v>
      </c>
      <c r="P125" s="188">
        <v>40.304335499614503</v>
      </c>
      <c r="Q125" s="182">
        <v>-76.046881712878104</v>
      </c>
      <c r="R125" s="307"/>
      <c r="S125" s="307"/>
      <c r="T125" s="234"/>
      <c r="U125" s="234" t="s">
        <v>535</v>
      </c>
      <c r="V125" s="234" t="s">
        <v>537</v>
      </c>
      <c r="W125" s="234" t="s">
        <v>541</v>
      </c>
      <c r="X125" s="234" t="s">
        <v>542</v>
      </c>
      <c r="Y125" s="234" t="s">
        <v>543</v>
      </c>
      <c r="Z125" s="234" t="s">
        <v>49</v>
      </c>
      <c r="AA125" s="242">
        <v>44426</v>
      </c>
      <c r="AB125" s="170" t="s">
        <v>537</v>
      </c>
      <c r="AC125" s="171" t="s">
        <v>1642</v>
      </c>
    </row>
    <row r="126" spans="1:29" ht="24" x14ac:dyDescent="0.15">
      <c r="A126" s="32">
        <v>5124</v>
      </c>
      <c r="B126" s="169" t="s">
        <v>31</v>
      </c>
      <c r="C126" s="170" t="s">
        <v>696</v>
      </c>
      <c r="D126" s="170" t="s">
        <v>535</v>
      </c>
      <c r="E126" s="169" t="s">
        <v>61</v>
      </c>
      <c r="F126" s="170" t="s">
        <v>550</v>
      </c>
      <c r="G126" s="170" t="s">
        <v>1012</v>
      </c>
      <c r="H126" s="170" t="s">
        <v>1013</v>
      </c>
      <c r="I126" s="170" t="s">
        <v>537</v>
      </c>
      <c r="J126" s="170" t="s">
        <v>551</v>
      </c>
      <c r="K126" s="169" t="s">
        <v>552</v>
      </c>
      <c r="L126" s="234" t="s">
        <v>496</v>
      </c>
      <c r="M126" s="234" t="s">
        <v>42</v>
      </c>
      <c r="N126" s="234">
        <v>15857</v>
      </c>
      <c r="O126" s="170" t="s">
        <v>553</v>
      </c>
      <c r="P126" s="188">
        <v>41.431434406432999</v>
      </c>
      <c r="Q126" s="182">
        <v>-78.543045646695305</v>
      </c>
      <c r="R126" s="307"/>
      <c r="S126" s="307"/>
      <c r="T126" s="234"/>
      <c r="U126" s="234" t="s">
        <v>535</v>
      </c>
      <c r="V126" s="234" t="s">
        <v>537</v>
      </c>
      <c r="W126" s="234" t="s">
        <v>541</v>
      </c>
      <c r="X126" s="234" t="s">
        <v>542</v>
      </c>
      <c r="Y126" s="234" t="s">
        <v>543</v>
      </c>
      <c r="Z126" s="234" t="s">
        <v>49</v>
      </c>
      <c r="AA126" s="242">
        <v>44426</v>
      </c>
      <c r="AB126" s="170" t="s">
        <v>537</v>
      </c>
      <c r="AC126" s="171" t="s">
        <v>1642</v>
      </c>
    </row>
    <row r="127" spans="1:29" ht="24" x14ac:dyDescent="0.15">
      <c r="A127" s="32">
        <v>5125</v>
      </c>
      <c r="B127" s="169" t="s">
        <v>31</v>
      </c>
      <c r="C127" s="170" t="s">
        <v>696</v>
      </c>
      <c r="D127" s="170" t="s">
        <v>535</v>
      </c>
      <c r="E127" s="169" t="s">
        <v>61</v>
      </c>
      <c r="F127" s="170" t="s">
        <v>554</v>
      </c>
      <c r="G127" s="170" t="s">
        <v>1012</v>
      </c>
      <c r="H127" s="170" t="s">
        <v>1013</v>
      </c>
      <c r="I127" s="170" t="s">
        <v>537</v>
      </c>
      <c r="J127" s="170" t="s">
        <v>555</v>
      </c>
      <c r="K127" s="169" t="s">
        <v>556</v>
      </c>
      <c r="L127" s="234" t="s">
        <v>394</v>
      </c>
      <c r="M127" s="234" t="s">
        <v>42</v>
      </c>
      <c r="N127" s="234">
        <v>91355</v>
      </c>
      <c r="O127" s="170" t="s">
        <v>557</v>
      </c>
      <c r="P127" s="188">
        <v>34.436055757100398</v>
      </c>
      <c r="Q127" s="182">
        <v>-118.588908832101</v>
      </c>
      <c r="R127" s="307"/>
      <c r="S127" s="307"/>
      <c r="T127" s="234"/>
      <c r="U127" s="234" t="s">
        <v>535</v>
      </c>
      <c r="V127" s="234" t="s">
        <v>537</v>
      </c>
      <c r="W127" s="234" t="s">
        <v>541</v>
      </c>
      <c r="X127" s="234" t="s">
        <v>542</v>
      </c>
      <c r="Y127" s="234" t="s">
        <v>543</v>
      </c>
      <c r="Z127" s="234" t="s">
        <v>49</v>
      </c>
      <c r="AA127" s="242">
        <v>44426</v>
      </c>
      <c r="AB127" s="5" t="s">
        <v>537</v>
      </c>
      <c r="AC127" s="171" t="s">
        <v>1642</v>
      </c>
    </row>
    <row r="128" spans="1:29" ht="24" x14ac:dyDescent="0.15">
      <c r="A128" s="32">
        <v>5126</v>
      </c>
      <c r="B128" s="169" t="s">
        <v>31</v>
      </c>
      <c r="C128" s="170" t="s">
        <v>696</v>
      </c>
      <c r="D128" s="170" t="s">
        <v>1643</v>
      </c>
      <c r="E128" s="169" t="s">
        <v>61</v>
      </c>
      <c r="F128" s="170" t="s">
        <v>1643</v>
      </c>
      <c r="G128" s="170" t="s">
        <v>1032</v>
      </c>
      <c r="H128" s="170" t="s">
        <v>1075</v>
      </c>
      <c r="I128" s="170" t="s">
        <v>1644</v>
      </c>
      <c r="J128" s="170" t="s">
        <v>1645</v>
      </c>
      <c r="K128" s="169" t="s">
        <v>1646</v>
      </c>
      <c r="L128" s="170" t="s">
        <v>394</v>
      </c>
      <c r="M128" s="170" t="s">
        <v>42</v>
      </c>
      <c r="N128" s="170">
        <v>93030</v>
      </c>
      <c r="O128" s="170" t="s">
        <v>1647</v>
      </c>
      <c r="P128" s="188">
        <v>34.2043541243129</v>
      </c>
      <c r="Q128" s="182">
        <v>-119.132623531631</v>
      </c>
      <c r="R128" s="306">
        <v>35</v>
      </c>
      <c r="S128" s="308"/>
      <c r="T128" s="170"/>
      <c r="U128" s="170" t="s">
        <v>1643</v>
      </c>
      <c r="V128" s="170" t="s">
        <v>1644</v>
      </c>
      <c r="W128" s="170" t="s">
        <v>1646</v>
      </c>
      <c r="X128" s="170" t="s">
        <v>394</v>
      </c>
      <c r="Y128" s="170" t="s">
        <v>42</v>
      </c>
      <c r="Z128" s="170" t="s">
        <v>49</v>
      </c>
      <c r="AA128" s="196">
        <v>44766</v>
      </c>
      <c r="AB128" s="170" t="s">
        <v>1648</v>
      </c>
      <c r="AC128" s="171" t="s">
        <v>1649</v>
      </c>
    </row>
    <row r="129" spans="1:29" ht="24" x14ac:dyDescent="0.15">
      <c r="A129" s="32">
        <v>5127</v>
      </c>
      <c r="B129" s="169" t="s">
        <v>31</v>
      </c>
      <c r="C129" s="170" t="s">
        <v>696</v>
      </c>
      <c r="D129" s="170" t="s">
        <v>1643</v>
      </c>
      <c r="E129" s="169" t="s">
        <v>61</v>
      </c>
      <c r="F129" s="170" t="s">
        <v>1643</v>
      </c>
      <c r="G129" s="170" t="s">
        <v>1032</v>
      </c>
      <c r="H129" s="170" t="s">
        <v>1033</v>
      </c>
      <c r="I129" s="170" t="s">
        <v>1644</v>
      </c>
      <c r="J129" s="170" t="s">
        <v>1645</v>
      </c>
      <c r="K129" s="169" t="s">
        <v>1646</v>
      </c>
      <c r="L129" s="170" t="s">
        <v>394</v>
      </c>
      <c r="M129" s="170" t="s">
        <v>42</v>
      </c>
      <c r="N129" s="170">
        <v>93030</v>
      </c>
      <c r="O129" s="170" t="s">
        <v>1647</v>
      </c>
      <c r="P129" s="188">
        <v>34.2043541243129</v>
      </c>
      <c r="Q129" s="182">
        <v>-119.132623531631</v>
      </c>
      <c r="R129" s="306">
        <v>35</v>
      </c>
      <c r="S129" s="308"/>
      <c r="T129" s="170"/>
      <c r="U129" s="170" t="s">
        <v>1643</v>
      </c>
      <c r="V129" s="170" t="s">
        <v>1644</v>
      </c>
      <c r="W129" s="170" t="s">
        <v>1646</v>
      </c>
      <c r="X129" s="170" t="s">
        <v>394</v>
      </c>
      <c r="Y129" s="170" t="s">
        <v>42</v>
      </c>
      <c r="Z129" s="170" t="s">
        <v>49</v>
      </c>
      <c r="AA129" s="196">
        <v>44766</v>
      </c>
      <c r="AB129" s="170" t="s">
        <v>1648</v>
      </c>
      <c r="AC129" s="171" t="s">
        <v>1650</v>
      </c>
    </row>
    <row r="130" spans="1:29" ht="60" x14ac:dyDescent="0.15">
      <c r="A130" s="32">
        <v>5128</v>
      </c>
      <c r="B130" s="202" t="s">
        <v>31</v>
      </c>
      <c r="C130" s="170" t="s">
        <v>696</v>
      </c>
      <c r="D130" s="193" t="s">
        <v>1651</v>
      </c>
      <c r="E130" s="202" t="s">
        <v>61</v>
      </c>
      <c r="F130" s="193" t="s">
        <v>1651</v>
      </c>
      <c r="G130" s="193" t="s">
        <v>1032</v>
      </c>
      <c r="H130" s="193" t="s">
        <v>1033</v>
      </c>
      <c r="I130" s="193" t="s">
        <v>1652</v>
      </c>
      <c r="J130" s="193" t="s">
        <v>1653</v>
      </c>
      <c r="K130" s="202" t="s">
        <v>1654</v>
      </c>
      <c r="L130" s="193" t="s">
        <v>48</v>
      </c>
      <c r="M130" s="193" t="s">
        <v>42</v>
      </c>
      <c r="N130" s="193">
        <v>27410</v>
      </c>
      <c r="O130" s="193">
        <v>3365008686</v>
      </c>
      <c r="P130" s="187">
        <v>36.07</v>
      </c>
      <c r="Q130" s="199">
        <v>-79.790000000000006</v>
      </c>
      <c r="R130" s="187">
        <v>20</v>
      </c>
      <c r="S130" s="187">
        <v>1</v>
      </c>
      <c r="T130" s="170" t="s">
        <v>714</v>
      </c>
      <c r="U130" s="25" t="s">
        <v>1651</v>
      </c>
      <c r="V130" s="193" t="s">
        <v>1652</v>
      </c>
      <c r="W130" s="193" t="s">
        <v>1654</v>
      </c>
      <c r="X130" s="193" t="s">
        <v>48</v>
      </c>
      <c r="Y130" s="193" t="s">
        <v>42</v>
      </c>
      <c r="Z130" s="193" t="s">
        <v>73</v>
      </c>
      <c r="AA130" s="195">
        <v>44774</v>
      </c>
      <c r="AB130" s="193" t="s">
        <v>1656</v>
      </c>
      <c r="AC130" s="194" t="s">
        <v>1657</v>
      </c>
    </row>
    <row r="131" spans="1:29" ht="24" x14ac:dyDescent="0.15">
      <c r="A131" s="32">
        <v>5129</v>
      </c>
      <c r="B131" s="26" t="s">
        <v>31</v>
      </c>
      <c r="C131" s="170" t="s">
        <v>696</v>
      </c>
      <c r="D131" s="25" t="s">
        <v>1658</v>
      </c>
      <c r="E131" s="26" t="s">
        <v>61</v>
      </c>
      <c r="F131" s="25" t="s">
        <v>1658</v>
      </c>
      <c r="G131" s="193" t="s">
        <v>1032</v>
      </c>
      <c r="H131" s="193" t="s">
        <v>1033</v>
      </c>
      <c r="I131" s="25" t="s">
        <v>1659</v>
      </c>
      <c r="J131" s="25" t="s">
        <v>1660</v>
      </c>
      <c r="K131" s="26" t="s">
        <v>1661</v>
      </c>
      <c r="L131" s="25" t="s">
        <v>394</v>
      </c>
      <c r="M131" s="25" t="s">
        <v>42</v>
      </c>
      <c r="N131" s="25">
        <v>94550</v>
      </c>
      <c r="O131" s="25" t="s">
        <v>1662</v>
      </c>
      <c r="P131" s="199">
        <v>37.68</v>
      </c>
      <c r="Q131" s="199">
        <v>-121.76</v>
      </c>
      <c r="R131" s="199">
        <v>50</v>
      </c>
      <c r="S131" s="199">
        <v>1</v>
      </c>
      <c r="T131" s="5" t="s">
        <v>714</v>
      </c>
      <c r="U131" s="167" t="s">
        <v>1658</v>
      </c>
      <c r="V131" s="25" t="s">
        <v>1659</v>
      </c>
      <c r="W131" s="25" t="s">
        <v>1661</v>
      </c>
      <c r="X131" s="25" t="s">
        <v>394</v>
      </c>
      <c r="Y131" s="25" t="s">
        <v>42</v>
      </c>
      <c r="Z131" s="25" t="s">
        <v>73</v>
      </c>
      <c r="AA131" s="190">
        <v>44774</v>
      </c>
      <c r="AB131" s="25" t="s">
        <v>1663</v>
      </c>
      <c r="AC131" s="25" t="s">
        <v>703</v>
      </c>
    </row>
    <row r="132" spans="1:29" ht="48" x14ac:dyDescent="0.15">
      <c r="A132" s="32">
        <v>5130</v>
      </c>
      <c r="B132" s="3" t="s">
        <v>113</v>
      </c>
      <c r="C132" s="170" t="s">
        <v>696</v>
      </c>
      <c r="D132" s="5" t="s">
        <v>924</v>
      </c>
      <c r="E132" s="3" t="s">
        <v>61</v>
      </c>
      <c r="F132" s="5" t="s">
        <v>925</v>
      </c>
      <c r="G132" s="192" t="s">
        <v>1032</v>
      </c>
      <c r="H132" s="192" t="s">
        <v>1033</v>
      </c>
      <c r="I132" s="5" t="s">
        <v>926</v>
      </c>
      <c r="J132" s="5" t="s">
        <v>927</v>
      </c>
      <c r="K132" s="5" t="s">
        <v>504</v>
      </c>
      <c r="L132" s="3" t="s">
        <v>394</v>
      </c>
      <c r="M132" s="3" t="s">
        <v>42</v>
      </c>
      <c r="N132" s="3">
        <v>90067</v>
      </c>
      <c r="O132" s="3" t="s">
        <v>117</v>
      </c>
      <c r="P132" s="8">
        <v>34.059593517784897</v>
      </c>
      <c r="Q132" s="8">
        <v>-118.41392254509501</v>
      </c>
      <c r="R132" s="60">
        <v>2500</v>
      </c>
      <c r="S132" s="60">
        <v>54</v>
      </c>
      <c r="T132" s="5" t="s">
        <v>658</v>
      </c>
      <c r="U132" s="5" t="s">
        <v>924</v>
      </c>
      <c r="V132" s="5" t="s">
        <v>926</v>
      </c>
      <c r="W132" s="5" t="s">
        <v>504</v>
      </c>
      <c r="X132" s="3" t="s">
        <v>504</v>
      </c>
      <c r="Y132" s="3" t="s">
        <v>42</v>
      </c>
      <c r="Z132" s="3" t="s">
        <v>49</v>
      </c>
      <c r="AA132" s="28">
        <v>44781</v>
      </c>
      <c r="AB132" s="165" t="s">
        <v>928</v>
      </c>
      <c r="AC132" s="5" t="s">
        <v>929</v>
      </c>
    </row>
    <row r="133" spans="1:29" ht="60" x14ac:dyDescent="0.15">
      <c r="A133" s="32">
        <v>5131</v>
      </c>
      <c r="B133" s="3" t="s">
        <v>113</v>
      </c>
      <c r="C133" s="5" t="s">
        <v>696</v>
      </c>
      <c r="D133" s="5" t="s">
        <v>930</v>
      </c>
      <c r="E133" s="3" t="s">
        <v>34</v>
      </c>
      <c r="F133" s="5" t="s">
        <v>931</v>
      </c>
      <c r="G133" s="5" t="s">
        <v>1032</v>
      </c>
      <c r="H133" s="5" t="s">
        <v>1033</v>
      </c>
      <c r="I133" s="5" t="s">
        <v>932</v>
      </c>
      <c r="J133" s="5" t="s">
        <v>117</v>
      </c>
      <c r="K133" s="5" t="s">
        <v>933</v>
      </c>
      <c r="L133" s="3" t="s">
        <v>130</v>
      </c>
      <c r="M133" s="3" t="s">
        <v>66</v>
      </c>
      <c r="N133" s="3" t="s">
        <v>934</v>
      </c>
      <c r="O133" s="3"/>
      <c r="P133" s="8">
        <v>42.296901815874001</v>
      </c>
      <c r="Q133" s="8">
        <v>-82.985760473662907</v>
      </c>
      <c r="R133" s="60">
        <v>2400</v>
      </c>
      <c r="S133" s="60">
        <v>45</v>
      </c>
      <c r="T133" s="5" t="s">
        <v>658</v>
      </c>
      <c r="U133" s="5" t="s">
        <v>930</v>
      </c>
      <c r="V133" s="5" t="s">
        <v>1664</v>
      </c>
      <c r="W133" s="5" t="s">
        <v>936</v>
      </c>
      <c r="X133" s="3" t="s">
        <v>937</v>
      </c>
      <c r="Y133" s="3" t="s">
        <v>938</v>
      </c>
      <c r="Z133" s="3" t="s">
        <v>49</v>
      </c>
      <c r="AA133" s="28">
        <v>45096</v>
      </c>
      <c r="AB133" s="165" t="s">
        <v>4972</v>
      </c>
      <c r="AC133" s="5" t="s">
        <v>4971</v>
      </c>
    </row>
    <row r="134" spans="1:29" ht="48" x14ac:dyDescent="0.15">
      <c r="A134" s="32">
        <v>5132</v>
      </c>
      <c r="B134" s="3" t="s">
        <v>113</v>
      </c>
      <c r="C134" s="3" t="s">
        <v>696</v>
      </c>
      <c r="D134" s="5" t="s">
        <v>939</v>
      </c>
      <c r="E134" s="3" t="s">
        <v>34</v>
      </c>
      <c r="F134" s="5" t="s">
        <v>940</v>
      </c>
      <c r="G134" s="5" t="s">
        <v>1032</v>
      </c>
      <c r="H134" s="3" t="s">
        <v>1057</v>
      </c>
      <c r="I134" s="5" t="s">
        <v>941</v>
      </c>
      <c r="J134" s="5" t="s">
        <v>117</v>
      </c>
      <c r="K134" s="5" t="s">
        <v>942</v>
      </c>
      <c r="L134" s="3" t="s">
        <v>628</v>
      </c>
      <c r="M134" s="3" t="s">
        <v>42</v>
      </c>
      <c r="N134" s="3" t="s">
        <v>117</v>
      </c>
      <c r="O134" s="3" t="s">
        <v>117</v>
      </c>
      <c r="P134" s="8">
        <v>40.495539904811999</v>
      </c>
      <c r="Q134" s="8">
        <v>-86.131014737889004</v>
      </c>
      <c r="R134" s="60">
        <v>1400</v>
      </c>
      <c r="S134" s="60">
        <v>23</v>
      </c>
      <c r="T134" s="5" t="s">
        <v>658</v>
      </c>
      <c r="U134" s="5" t="s">
        <v>930</v>
      </c>
      <c r="V134" s="5" t="s">
        <v>943</v>
      </c>
      <c r="W134" s="5" t="s">
        <v>944</v>
      </c>
      <c r="X134" s="3" t="s">
        <v>937</v>
      </c>
      <c r="Y134" s="3" t="s">
        <v>938</v>
      </c>
      <c r="Z134" s="3" t="s">
        <v>49</v>
      </c>
      <c r="AA134" s="28">
        <v>44781</v>
      </c>
      <c r="AB134" s="165" t="s">
        <v>945</v>
      </c>
      <c r="AC134" s="5" t="s">
        <v>946</v>
      </c>
    </row>
    <row r="135" spans="1:29" ht="36" x14ac:dyDescent="0.15">
      <c r="A135" s="32">
        <v>5133</v>
      </c>
      <c r="B135" s="169" t="s">
        <v>31</v>
      </c>
      <c r="C135" s="170" t="s">
        <v>696</v>
      </c>
      <c r="D135" s="170" t="s">
        <v>4076</v>
      </c>
      <c r="E135" s="169" t="s">
        <v>34</v>
      </c>
      <c r="F135" s="170" t="s">
        <v>4077</v>
      </c>
      <c r="G135" s="170" t="s">
        <v>1032</v>
      </c>
      <c r="H135" s="170" t="s">
        <v>1033</v>
      </c>
      <c r="I135" s="170" t="s">
        <v>4078</v>
      </c>
      <c r="J135" s="170" t="s">
        <v>4079</v>
      </c>
      <c r="K135" s="169" t="s">
        <v>4080</v>
      </c>
      <c r="L135" s="170" t="s">
        <v>130</v>
      </c>
      <c r="M135" s="170" t="s">
        <v>66</v>
      </c>
      <c r="N135" s="170" t="s">
        <v>4081</v>
      </c>
      <c r="O135" s="170" t="s">
        <v>4082</v>
      </c>
      <c r="P135" s="188">
        <v>45.325596926363403</v>
      </c>
      <c r="Q135" s="182">
        <v>-75.836900830691306</v>
      </c>
      <c r="R135" s="375"/>
      <c r="S135" s="308"/>
      <c r="T135" s="170"/>
      <c r="U135" s="170" t="s">
        <v>4083</v>
      </c>
      <c r="V135" s="170" t="s">
        <v>4078</v>
      </c>
      <c r="W135" s="170" t="s">
        <v>4084</v>
      </c>
      <c r="X135" s="170" t="s">
        <v>918</v>
      </c>
      <c r="Y135" s="170" t="s">
        <v>42</v>
      </c>
      <c r="Z135" s="170" t="s">
        <v>49</v>
      </c>
      <c r="AA135" s="196">
        <v>44801</v>
      </c>
      <c r="AB135" s="170" t="s">
        <v>4085</v>
      </c>
      <c r="AC135" s="171" t="s">
        <v>4086</v>
      </c>
    </row>
    <row r="136" spans="1:29" ht="24" x14ac:dyDescent="0.15">
      <c r="A136" s="32">
        <v>5134</v>
      </c>
      <c r="B136" s="169" t="s">
        <v>31</v>
      </c>
      <c r="C136" s="170" t="s">
        <v>696</v>
      </c>
      <c r="D136" s="170" t="s">
        <v>1665</v>
      </c>
      <c r="E136" s="169" t="s">
        <v>34</v>
      </c>
      <c r="F136" s="170" t="s">
        <v>1666</v>
      </c>
      <c r="G136" s="170" t="s">
        <v>1012</v>
      </c>
      <c r="H136" s="170" t="s">
        <v>1092</v>
      </c>
      <c r="I136" s="170" t="s">
        <v>1667</v>
      </c>
      <c r="J136" s="170" t="s">
        <v>1668</v>
      </c>
      <c r="K136" s="169" t="s">
        <v>1669</v>
      </c>
      <c r="L136" s="170" t="s">
        <v>582</v>
      </c>
      <c r="M136" s="170" t="s">
        <v>371</v>
      </c>
      <c r="N136" s="170">
        <v>85340</v>
      </c>
      <c r="O136" s="170" t="s">
        <v>1670</v>
      </c>
      <c r="P136" s="188">
        <v>27.9457475363449</v>
      </c>
      <c r="Q136" s="182">
        <v>-110.81219400000001</v>
      </c>
      <c r="R136" s="306"/>
      <c r="S136" s="308"/>
      <c r="T136" s="239"/>
      <c r="U136" s="170" t="s">
        <v>1665</v>
      </c>
      <c r="V136" s="170" t="s">
        <v>1671</v>
      </c>
      <c r="W136" s="170" t="s">
        <v>1672</v>
      </c>
      <c r="X136" s="170" t="s">
        <v>496</v>
      </c>
      <c r="Y136" s="170" t="s">
        <v>42</v>
      </c>
      <c r="Z136" s="170" t="s">
        <v>49</v>
      </c>
      <c r="AA136" s="196">
        <v>44430</v>
      </c>
      <c r="AB136" s="170" t="s">
        <v>1673</v>
      </c>
      <c r="AC136" s="171" t="s">
        <v>1674</v>
      </c>
    </row>
    <row r="137" spans="1:29" ht="24" x14ac:dyDescent="0.15">
      <c r="A137" s="32">
        <v>5135</v>
      </c>
      <c r="B137" s="169" t="s">
        <v>31</v>
      </c>
      <c r="C137" s="170" t="s">
        <v>696</v>
      </c>
      <c r="D137" s="170" t="s">
        <v>1665</v>
      </c>
      <c r="E137" s="169" t="s">
        <v>34</v>
      </c>
      <c r="F137" s="170" t="s">
        <v>1675</v>
      </c>
      <c r="G137" s="170" t="s">
        <v>1012</v>
      </c>
      <c r="H137" s="170" t="s">
        <v>1092</v>
      </c>
      <c r="I137" s="170" t="s">
        <v>1667</v>
      </c>
      <c r="J137" s="170" t="s">
        <v>1676</v>
      </c>
      <c r="K137" s="169" t="s">
        <v>1677</v>
      </c>
      <c r="L137" s="170" t="s">
        <v>582</v>
      </c>
      <c r="M137" s="170" t="s">
        <v>371</v>
      </c>
      <c r="N137" s="170">
        <v>83118</v>
      </c>
      <c r="O137" s="170" t="s">
        <v>1678</v>
      </c>
      <c r="P137" s="188">
        <v>29.188919279666401</v>
      </c>
      <c r="Q137" s="182">
        <v>-111.007330631701</v>
      </c>
      <c r="R137" s="306"/>
      <c r="S137" s="308"/>
      <c r="T137" s="239"/>
      <c r="U137" s="170" t="s">
        <v>1665</v>
      </c>
      <c r="V137" s="170" t="s">
        <v>1671</v>
      </c>
      <c r="W137" s="170" t="s">
        <v>1672</v>
      </c>
      <c r="X137" s="170" t="s">
        <v>496</v>
      </c>
      <c r="Y137" s="170" t="s">
        <v>42</v>
      </c>
      <c r="Z137" s="170" t="s">
        <v>49</v>
      </c>
      <c r="AA137" s="196">
        <v>44430</v>
      </c>
      <c r="AB137" s="170" t="s">
        <v>1673</v>
      </c>
      <c r="AC137" s="171" t="s">
        <v>1674</v>
      </c>
    </row>
    <row r="138" spans="1:29" ht="24" x14ac:dyDescent="0.15">
      <c r="A138" s="32">
        <v>5136</v>
      </c>
      <c r="B138" s="169" t="s">
        <v>31</v>
      </c>
      <c r="C138" s="170" t="s">
        <v>696</v>
      </c>
      <c r="D138" s="170" t="s">
        <v>1665</v>
      </c>
      <c r="E138" s="169" t="s">
        <v>34</v>
      </c>
      <c r="F138" s="170" t="s">
        <v>1679</v>
      </c>
      <c r="G138" s="170" t="s">
        <v>1012</v>
      </c>
      <c r="H138" s="170" t="s">
        <v>1092</v>
      </c>
      <c r="I138" s="170" t="s">
        <v>1667</v>
      </c>
      <c r="J138" s="170" t="s">
        <v>1680</v>
      </c>
      <c r="K138" s="169" t="s">
        <v>1654</v>
      </c>
      <c r="L138" s="170" t="s">
        <v>48</v>
      </c>
      <c r="M138" s="170" t="s">
        <v>42</v>
      </c>
      <c r="N138" s="170">
        <v>27409</v>
      </c>
      <c r="O138" s="170" t="s">
        <v>1681</v>
      </c>
      <c r="P138" s="188">
        <v>36.077802478806703</v>
      </c>
      <c r="Q138" s="182">
        <v>-79.9735268616718</v>
      </c>
      <c r="R138" s="306"/>
      <c r="S138" s="308"/>
      <c r="T138" s="239"/>
      <c r="U138" s="170" t="s">
        <v>1665</v>
      </c>
      <c r="V138" s="170" t="s">
        <v>1671</v>
      </c>
      <c r="W138" s="170" t="s">
        <v>1672</v>
      </c>
      <c r="X138" s="170" t="s">
        <v>496</v>
      </c>
      <c r="Y138" s="170" t="s">
        <v>42</v>
      </c>
      <c r="Z138" s="170" t="s">
        <v>49</v>
      </c>
      <c r="AA138" s="196">
        <v>44430</v>
      </c>
      <c r="AB138" s="170" t="s">
        <v>1673</v>
      </c>
      <c r="AC138" s="171" t="s">
        <v>1674</v>
      </c>
    </row>
    <row r="139" spans="1:29" ht="24" x14ac:dyDescent="0.15">
      <c r="A139" s="32">
        <v>5137</v>
      </c>
      <c r="B139" s="169" t="s">
        <v>31</v>
      </c>
      <c r="C139" s="170" t="s">
        <v>696</v>
      </c>
      <c r="D139" s="170" t="s">
        <v>1682</v>
      </c>
      <c r="E139" s="169" t="s">
        <v>61</v>
      </c>
      <c r="F139" s="170" t="s">
        <v>1682</v>
      </c>
      <c r="G139" s="170" t="s">
        <v>1032</v>
      </c>
      <c r="H139" s="170" t="s">
        <v>1033</v>
      </c>
      <c r="I139" s="170" t="s">
        <v>1683</v>
      </c>
      <c r="J139" s="170" t="s">
        <v>1684</v>
      </c>
      <c r="K139" s="169" t="s">
        <v>964</v>
      </c>
      <c r="L139" s="170" t="s">
        <v>394</v>
      </c>
      <c r="M139" s="170" t="s">
        <v>42</v>
      </c>
      <c r="N139" s="170">
        <v>94539</v>
      </c>
      <c r="O139" s="170" t="s">
        <v>1685</v>
      </c>
      <c r="P139" s="188">
        <v>37.464952295042799</v>
      </c>
      <c r="Q139" s="182">
        <v>-121.918059545037</v>
      </c>
      <c r="R139" s="306">
        <v>75</v>
      </c>
      <c r="S139" s="308"/>
      <c r="T139" s="239"/>
      <c r="U139" s="170" t="s">
        <v>1682</v>
      </c>
      <c r="V139" s="170" t="s">
        <v>1683</v>
      </c>
      <c r="W139" s="170" t="s">
        <v>964</v>
      </c>
      <c r="X139" s="170" t="s">
        <v>394</v>
      </c>
      <c r="Y139" s="170" t="s">
        <v>42</v>
      </c>
      <c r="Z139" s="170" t="s">
        <v>49</v>
      </c>
      <c r="AA139" s="196">
        <v>44766</v>
      </c>
      <c r="AB139" s="170" t="s">
        <v>1686</v>
      </c>
      <c r="AC139" s="171" t="s">
        <v>1687</v>
      </c>
    </row>
    <row r="140" spans="1:29" ht="24" x14ac:dyDescent="0.15">
      <c r="A140" s="32">
        <v>5138</v>
      </c>
      <c r="B140" s="169" t="s">
        <v>113</v>
      </c>
      <c r="C140" s="170" t="s">
        <v>696</v>
      </c>
      <c r="D140" s="170" t="s">
        <v>958</v>
      </c>
      <c r="E140" s="169" t="s">
        <v>61</v>
      </c>
      <c r="F140" s="170" t="s">
        <v>953</v>
      </c>
      <c r="G140" s="170" t="s">
        <v>1032</v>
      </c>
      <c r="H140" s="170" t="s">
        <v>1033</v>
      </c>
      <c r="I140" s="193" t="s">
        <v>954</v>
      </c>
      <c r="J140" s="170" t="s">
        <v>955</v>
      </c>
      <c r="K140" s="169" t="s">
        <v>956</v>
      </c>
      <c r="L140" s="170" t="s">
        <v>741</v>
      </c>
      <c r="M140" s="170" t="s">
        <v>42</v>
      </c>
      <c r="N140" s="170">
        <v>78725</v>
      </c>
      <c r="O140" s="170" t="s">
        <v>957</v>
      </c>
      <c r="P140" s="188">
        <v>30.23</v>
      </c>
      <c r="Q140" s="199">
        <v>-97.61</v>
      </c>
      <c r="R140" s="306" t="s">
        <v>703</v>
      </c>
      <c r="S140" s="313">
        <v>100</v>
      </c>
      <c r="T140" s="170" t="s">
        <v>714</v>
      </c>
      <c r="U140" s="170" t="s">
        <v>958</v>
      </c>
      <c r="V140" s="193" t="s">
        <v>959</v>
      </c>
      <c r="W140" s="170" t="s">
        <v>956</v>
      </c>
      <c r="X140" s="170" t="s">
        <v>741</v>
      </c>
      <c r="Y140" s="170" t="s">
        <v>42</v>
      </c>
      <c r="Z140" s="170" t="s">
        <v>73</v>
      </c>
      <c r="AA140" s="196">
        <v>44777</v>
      </c>
      <c r="AB140" s="170" t="s">
        <v>960</v>
      </c>
      <c r="AC140" s="171" t="s">
        <v>703</v>
      </c>
    </row>
    <row r="141" spans="1:29" ht="24" x14ac:dyDescent="0.15">
      <c r="A141" s="32">
        <v>5139</v>
      </c>
      <c r="B141" s="169" t="s">
        <v>31</v>
      </c>
      <c r="C141" s="170" t="s">
        <v>696</v>
      </c>
      <c r="D141" s="170" t="s">
        <v>952</v>
      </c>
      <c r="E141" s="169" t="s">
        <v>61</v>
      </c>
      <c r="F141" s="231" t="s">
        <v>1688</v>
      </c>
      <c r="G141" s="170" t="s">
        <v>1032</v>
      </c>
      <c r="H141" s="170" t="s">
        <v>1033</v>
      </c>
      <c r="I141" s="170" t="s">
        <v>959</v>
      </c>
      <c r="J141" s="170" t="s">
        <v>969</v>
      </c>
      <c r="K141" s="169" t="s">
        <v>970</v>
      </c>
      <c r="L141" s="170" t="s">
        <v>41</v>
      </c>
      <c r="M141" s="170" t="s">
        <v>42</v>
      </c>
      <c r="N141" s="170">
        <v>89434</v>
      </c>
      <c r="O141" s="170" t="s">
        <v>1689</v>
      </c>
      <c r="P141" s="188">
        <v>39.537645995166699</v>
      </c>
      <c r="Q141" s="237">
        <v>-119.438986058471</v>
      </c>
      <c r="R141" s="306">
        <v>7000</v>
      </c>
      <c r="S141" s="308">
        <v>20</v>
      </c>
      <c r="T141" s="231" t="s">
        <v>1470</v>
      </c>
      <c r="U141" s="170" t="s">
        <v>1690</v>
      </c>
      <c r="V141" s="170" t="s">
        <v>959</v>
      </c>
      <c r="W141" s="170" t="s">
        <v>956</v>
      </c>
      <c r="X141" s="170" t="s">
        <v>741</v>
      </c>
      <c r="Y141" s="170" t="s">
        <v>42</v>
      </c>
      <c r="Z141" s="170" t="s">
        <v>49</v>
      </c>
      <c r="AA141" s="196">
        <v>45096</v>
      </c>
      <c r="AB141" s="170" t="s">
        <v>1691</v>
      </c>
      <c r="AC141" s="171" t="s">
        <v>1692</v>
      </c>
    </row>
    <row r="142" spans="1:29" ht="24" x14ac:dyDescent="0.15">
      <c r="A142" s="32">
        <v>5140</v>
      </c>
      <c r="B142" s="169" t="s">
        <v>31</v>
      </c>
      <c r="C142" s="170" t="s">
        <v>696</v>
      </c>
      <c r="D142" s="170" t="s">
        <v>952</v>
      </c>
      <c r="E142" s="169" t="s">
        <v>61</v>
      </c>
      <c r="F142" s="231" t="s">
        <v>1688</v>
      </c>
      <c r="G142" s="170" t="s">
        <v>1032</v>
      </c>
      <c r="H142" s="170" t="s">
        <v>1075</v>
      </c>
      <c r="I142" s="170" t="s">
        <v>959</v>
      </c>
      <c r="J142" s="170" t="s">
        <v>969</v>
      </c>
      <c r="K142" s="169" t="s">
        <v>970</v>
      </c>
      <c r="L142" s="170" t="s">
        <v>41</v>
      </c>
      <c r="M142" s="170" t="s">
        <v>42</v>
      </c>
      <c r="N142" s="170">
        <v>89434</v>
      </c>
      <c r="O142" s="170" t="s">
        <v>1689</v>
      </c>
      <c r="P142" s="188">
        <v>39.537645995166699</v>
      </c>
      <c r="Q142" s="237">
        <v>-119.438986058471</v>
      </c>
      <c r="R142" s="306">
        <v>7000</v>
      </c>
      <c r="S142" s="308">
        <v>20</v>
      </c>
      <c r="T142" s="231" t="s">
        <v>1470</v>
      </c>
      <c r="U142" s="170" t="s">
        <v>1690</v>
      </c>
      <c r="V142" s="170" t="s">
        <v>959</v>
      </c>
      <c r="W142" s="170" t="s">
        <v>956</v>
      </c>
      <c r="X142" s="170" t="s">
        <v>741</v>
      </c>
      <c r="Y142" s="170" t="s">
        <v>42</v>
      </c>
      <c r="Z142" s="170" t="s">
        <v>49</v>
      </c>
      <c r="AA142" s="196">
        <v>45096</v>
      </c>
      <c r="AB142" s="170" t="s">
        <v>1691</v>
      </c>
      <c r="AC142" s="171" t="s">
        <v>1692</v>
      </c>
    </row>
    <row r="143" spans="1:29" ht="24" x14ac:dyDescent="0.15">
      <c r="A143" s="32">
        <v>5141</v>
      </c>
      <c r="B143" s="169" t="s">
        <v>31</v>
      </c>
      <c r="C143" s="170" t="s">
        <v>696</v>
      </c>
      <c r="D143" s="170" t="s">
        <v>1693</v>
      </c>
      <c r="E143" s="169" t="s">
        <v>61</v>
      </c>
      <c r="F143" s="170" t="s">
        <v>1694</v>
      </c>
      <c r="G143" s="170" t="s">
        <v>1032</v>
      </c>
      <c r="H143" s="170" t="s">
        <v>1033</v>
      </c>
      <c r="I143" s="170" t="s">
        <v>1695</v>
      </c>
      <c r="J143" s="170" t="s">
        <v>1696</v>
      </c>
      <c r="K143" s="169" t="s">
        <v>1697</v>
      </c>
      <c r="L143" s="170" t="s">
        <v>900</v>
      </c>
      <c r="M143" s="170" t="s">
        <v>42</v>
      </c>
      <c r="N143" s="170">
        <v>32771</v>
      </c>
      <c r="O143" s="170" t="s">
        <v>1698</v>
      </c>
      <c r="P143" s="188">
        <v>28.809553698485601</v>
      </c>
      <c r="Q143" s="237">
        <v>-81.317012245256393</v>
      </c>
      <c r="R143" s="306">
        <v>30</v>
      </c>
      <c r="S143" s="308"/>
      <c r="T143" s="239"/>
      <c r="U143" s="170" t="s">
        <v>1694</v>
      </c>
      <c r="V143" s="170" t="s">
        <v>1695</v>
      </c>
      <c r="W143" s="170" t="s">
        <v>1697</v>
      </c>
      <c r="X143" s="170" t="s">
        <v>900</v>
      </c>
      <c r="Y143" s="170" t="s">
        <v>42</v>
      </c>
      <c r="Z143" s="170" t="s">
        <v>49</v>
      </c>
      <c r="AA143" s="196">
        <v>44766</v>
      </c>
      <c r="AB143" s="170" t="s">
        <v>1194</v>
      </c>
      <c r="AC143" s="171" t="s">
        <v>1699</v>
      </c>
    </row>
    <row r="144" spans="1:29" ht="48" x14ac:dyDescent="0.15">
      <c r="A144" s="32">
        <v>5142</v>
      </c>
      <c r="B144" s="202" t="s">
        <v>31</v>
      </c>
      <c r="C144" s="193" t="s">
        <v>696</v>
      </c>
      <c r="D144" s="193" t="s">
        <v>1700</v>
      </c>
      <c r="E144" s="202" t="s">
        <v>61</v>
      </c>
      <c r="F144" s="193" t="s">
        <v>1700</v>
      </c>
      <c r="G144" s="193" t="s">
        <v>1032</v>
      </c>
      <c r="H144" s="193" t="s">
        <v>1033</v>
      </c>
      <c r="I144" s="193" t="s">
        <v>1701</v>
      </c>
      <c r="J144" s="193" t="s">
        <v>1702</v>
      </c>
      <c r="K144" s="202" t="s">
        <v>1136</v>
      </c>
      <c r="L144" s="193" t="s">
        <v>394</v>
      </c>
      <c r="M144" s="193" t="s">
        <v>42</v>
      </c>
      <c r="N144" s="193">
        <v>90670</v>
      </c>
      <c r="O144" s="193" t="s">
        <v>1703</v>
      </c>
      <c r="P144" s="187">
        <v>33.94</v>
      </c>
      <c r="Q144" s="187">
        <v>-118.07</v>
      </c>
      <c r="R144" s="187">
        <v>1000</v>
      </c>
      <c r="S144" s="187">
        <v>25.6</v>
      </c>
      <c r="T144" s="193" t="s">
        <v>1706</v>
      </c>
      <c r="U144" s="193" t="s">
        <v>1700</v>
      </c>
      <c r="V144" s="193" t="s">
        <v>1701</v>
      </c>
      <c r="W144" s="193" t="s">
        <v>1136</v>
      </c>
      <c r="X144" s="193" t="s">
        <v>394</v>
      </c>
      <c r="Y144" s="193" t="s">
        <v>42</v>
      </c>
      <c r="Z144" s="193" t="s">
        <v>73</v>
      </c>
      <c r="AA144" s="195">
        <v>44774</v>
      </c>
      <c r="AB144" s="193" t="s">
        <v>1704</v>
      </c>
      <c r="AC144" s="194" t="s">
        <v>1705</v>
      </c>
    </row>
    <row r="145" spans="1:29" ht="24" x14ac:dyDescent="0.15">
      <c r="A145" s="32">
        <v>5143</v>
      </c>
      <c r="B145" s="169" t="s">
        <v>31</v>
      </c>
      <c r="C145" s="170" t="s">
        <v>696</v>
      </c>
      <c r="D145" s="170" t="s">
        <v>1707</v>
      </c>
      <c r="E145" s="169" t="s">
        <v>61</v>
      </c>
      <c r="F145" s="170" t="s">
        <v>1707</v>
      </c>
      <c r="G145" s="170" t="s">
        <v>1032</v>
      </c>
      <c r="H145" s="170" t="s">
        <v>1033</v>
      </c>
      <c r="I145" s="170" t="s">
        <v>1708</v>
      </c>
      <c r="J145" s="170" t="s">
        <v>1709</v>
      </c>
      <c r="K145" s="169" t="s">
        <v>91</v>
      </c>
      <c r="L145" s="170" t="s">
        <v>25</v>
      </c>
      <c r="M145" s="170" t="s">
        <v>66</v>
      </c>
      <c r="N145" s="170" t="s">
        <v>1710</v>
      </c>
      <c r="O145" s="170" t="s">
        <v>1711</v>
      </c>
      <c r="P145" s="188">
        <v>46.802972955208297</v>
      </c>
      <c r="Q145" s="237">
        <v>-71.251161519520394</v>
      </c>
      <c r="R145" s="308"/>
      <c r="S145" s="308"/>
      <c r="T145" s="239"/>
      <c r="U145" s="170" t="s">
        <v>1712</v>
      </c>
      <c r="V145" s="170" t="s">
        <v>1708</v>
      </c>
      <c r="W145" s="170" t="s">
        <v>91</v>
      </c>
      <c r="X145" s="170" t="s">
        <v>25</v>
      </c>
      <c r="Y145" s="170" t="s">
        <v>66</v>
      </c>
      <c r="Z145" s="170" t="s">
        <v>1019</v>
      </c>
      <c r="AA145" s="196">
        <v>44420</v>
      </c>
      <c r="AB145" s="170" t="s">
        <v>1713</v>
      </c>
      <c r="AC145" s="171" t="s">
        <v>1714</v>
      </c>
    </row>
    <row r="146" spans="1:29" ht="36" x14ac:dyDescent="0.15">
      <c r="A146" s="32">
        <v>5144</v>
      </c>
      <c r="B146" s="169" t="s">
        <v>31</v>
      </c>
      <c r="C146" s="170" t="s">
        <v>696</v>
      </c>
      <c r="D146" s="170" t="s">
        <v>1715</v>
      </c>
      <c r="E146" s="169" t="s">
        <v>61</v>
      </c>
      <c r="F146" s="170" t="s">
        <v>1715</v>
      </c>
      <c r="G146" s="170" t="s">
        <v>1012</v>
      </c>
      <c r="H146" s="170" t="s">
        <v>1435</v>
      </c>
      <c r="I146" s="170" t="s">
        <v>1716</v>
      </c>
      <c r="J146" s="170" t="s">
        <v>1717</v>
      </c>
      <c r="K146" s="169" t="s">
        <v>1718</v>
      </c>
      <c r="L146" s="170" t="s">
        <v>394</v>
      </c>
      <c r="M146" s="170" t="s">
        <v>42</v>
      </c>
      <c r="N146" s="170">
        <v>92688</v>
      </c>
      <c r="O146" s="170" t="s">
        <v>1719</v>
      </c>
      <c r="P146" s="188">
        <v>33.637099394388102</v>
      </c>
      <c r="Q146" s="237">
        <v>-117.602319545141</v>
      </c>
      <c r="R146" s="306">
        <v>75</v>
      </c>
      <c r="S146" s="308"/>
      <c r="T146" s="170"/>
      <c r="U146" s="170" t="s">
        <v>1720</v>
      </c>
      <c r="V146" s="170" t="s">
        <v>1721</v>
      </c>
      <c r="W146" s="170" t="s">
        <v>1718</v>
      </c>
      <c r="X146" s="170" t="s">
        <v>394</v>
      </c>
      <c r="Y146" s="170" t="s">
        <v>42</v>
      </c>
      <c r="Z146" s="170" t="s">
        <v>49</v>
      </c>
      <c r="AA146" s="196">
        <v>44766</v>
      </c>
      <c r="AB146" s="170" t="s">
        <v>1194</v>
      </c>
      <c r="AC146" s="171" t="s">
        <v>1722</v>
      </c>
    </row>
    <row r="147" spans="1:29" ht="24" x14ac:dyDescent="0.15">
      <c r="A147" s="32">
        <v>5145</v>
      </c>
      <c r="B147" s="169" t="s">
        <v>31</v>
      </c>
      <c r="C147" s="170" t="s">
        <v>696</v>
      </c>
      <c r="D147" s="170" t="s">
        <v>1723</v>
      </c>
      <c r="E147" s="169" t="s">
        <v>61</v>
      </c>
      <c r="F147" s="170" t="s">
        <v>1723</v>
      </c>
      <c r="G147" s="170" t="s">
        <v>1032</v>
      </c>
      <c r="H147" s="170" t="s">
        <v>1033</v>
      </c>
      <c r="I147" s="170" t="s">
        <v>1724</v>
      </c>
      <c r="J147" s="170" t="s">
        <v>1725</v>
      </c>
      <c r="K147" s="169" t="s">
        <v>1726</v>
      </c>
      <c r="L147" s="170" t="s">
        <v>496</v>
      </c>
      <c r="M147" s="170" t="s">
        <v>42</v>
      </c>
      <c r="N147" s="170">
        <v>15212</v>
      </c>
      <c r="O147" s="170" t="s">
        <v>1727</v>
      </c>
      <c r="P147" s="188">
        <v>40.448261170753</v>
      </c>
      <c r="Q147" s="237">
        <v>-80.003139601883902</v>
      </c>
      <c r="R147" s="306">
        <v>300</v>
      </c>
      <c r="S147" s="308"/>
      <c r="T147" s="170"/>
      <c r="U147" s="170" t="s">
        <v>1723</v>
      </c>
      <c r="V147" s="170" t="s">
        <v>1724</v>
      </c>
      <c r="W147" s="170" t="s">
        <v>1726</v>
      </c>
      <c r="X147" s="170" t="s">
        <v>496</v>
      </c>
      <c r="Y147" s="170" t="s">
        <v>42</v>
      </c>
      <c r="Z147" s="170" t="s">
        <v>1019</v>
      </c>
      <c r="AA147" s="196">
        <v>44420</v>
      </c>
      <c r="AB147" s="170" t="s">
        <v>1728</v>
      </c>
      <c r="AC147" s="171" t="s">
        <v>1729</v>
      </c>
    </row>
    <row r="148" spans="1:29" ht="24" x14ac:dyDescent="0.15">
      <c r="A148" s="32">
        <v>5146</v>
      </c>
      <c r="B148" s="169" t="s">
        <v>31</v>
      </c>
      <c r="C148" s="170" t="s">
        <v>696</v>
      </c>
      <c r="D148" s="193" t="s">
        <v>989</v>
      </c>
      <c r="E148" s="169" t="s">
        <v>61</v>
      </c>
      <c r="F148" s="170" t="s">
        <v>990</v>
      </c>
      <c r="G148" s="170" t="s">
        <v>1012</v>
      </c>
      <c r="H148" s="170" t="s">
        <v>1435</v>
      </c>
      <c r="I148" s="170" t="s">
        <v>991</v>
      </c>
      <c r="J148" s="170" t="s">
        <v>1730</v>
      </c>
      <c r="K148" s="169" t="s">
        <v>993</v>
      </c>
      <c r="L148" s="170" t="s">
        <v>127</v>
      </c>
      <c r="M148" s="170" t="s">
        <v>42</v>
      </c>
      <c r="N148" s="170">
        <v>48640</v>
      </c>
      <c r="O148" s="170" t="s">
        <v>994</v>
      </c>
      <c r="P148" s="188">
        <v>43.605437468755703</v>
      </c>
      <c r="Q148" s="237">
        <v>-84.207996060187597</v>
      </c>
      <c r="R148" s="306">
        <v>265</v>
      </c>
      <c r="S148" s="314">
        <v>600</v>
      </c>
      <c r="T148" s="234" t="s">
        <v>734</v>
      </c>
      <c r="U148" s="170" t="s">
        <v>1731</v>
      </c>
      <c r="V148" s="170" t="s">
        <v>991</v>
      </c>
      <c r="W148" s="170" t="s">
        <v>993</v>
      </c>
      <c r="X148" s="170" t="s">
        <v>127</v>
      </c>
      <c r="Y148" s="170" t="s">
        <v>42</v>
      </c>
      <c r="Z148" s="170" t="s">
        <v>49</v>
      </c>
      <c r="AA148" s="196">
        <v>44780</v>
      </c>
      <c r="AB148" s="170" t="s">
        <v>1732</v>
      </c>
      <c r="AC148" s="171" t="s">
        <v>1435</v>
      </c>
    </row>
    <row r="149" spans="1:29" ht="24" x14ac:dyDescent="0.15">
      <c r="A149" s="32">
        <v>5147</v>
      </c>
      <c r="B149" s="169" t="s">
        <v>31</v>
      </c>
      <c r="C149" s="170" t="s">
        <v>696</v>
      </c>
      <c r="D149" s="193" t="s">
        <v>989</v>
      </c>
      <c r="E149" s="169" t="s">
        <v>61</v>
      </c>
      <c r="F149" s="170" t="s">
        <v>990</v>
      </c>
      <c r="G149" s="170" t="s">
        <v>1012</v>
      </c>
      <c r="H149" s="170" t="s">
        <v>1733</v>
      </c>
      <c r="I149" s="170" t="s">
        <v>991</v>
      </c>
      <c r="J149" s="170" t="s">
        <v>1730</v>
      </c>
      <c r="K149" s="169" t="s">
        <v>993</v>
      </c>
      <c r="L149" s="170" t="s">
        <v>127</v>
      </c>
      <c r="M149" s="170" t="s">
        <v>42</v>
      </c>
      <c r="N149" s="170">
        <v>48640</v>
      </c>
      <c r="O149" s="170" t="s">
        <v>994</v>
      </c>
      <c r="P149" s="188">
        <v>43.605437468755703</v>
      </c>
      <c r="Q149" s="237">
        <v>-84.207996060187597</v>
      </c>
      <c r="R149" s="306">
        <v>265</v>
      </c>
      <c r="S149" s="314">
        <v>600</v>
      </c>
      <c r="T149" s="234" t="s">
        <v>734</v>
      </c>
      <c r="U149" s="170" t="s">
        <v>1731</v>
      </c>
      <c r="V149" s="170" t="s">
        <v>991</v>
      </c>
      <c r="W149" s="170" t="s">
        <v>993</v>
      </c>
      <c r="X149" s="170" t="s">
        <v>127</v>
      </c>
      <c r="Y149" s="170" t="s">
        <v>42</v>
      </c>
      <c r="Z149" s="170" t="s">
        <v>49</v>
      </c>
      <c r="AA149" s="196">
        <v>44780</v>
      </c>
      <c r="AB149" s="170" t="s">
        <v>1732</v>
      </c>
      <c r="AC149" s="171" t="s">
        <v>1734</v>
      </c>
    </row>
    <row r="150" spans="1:29" ht="48" x14ac:dyDescent="0.15">
      <c r="A150" s="32">
        <v>5148</v>
      </c>
      <c r="B150" s="169" t="s">
        <v>31</v>
      </c>
      <c r="C150" s="170" t="s">
        <v>696</v>
      </c>
      <c r="D150" s="193" t="s">
        <v>989</v>
      </c>
      <c r="E150" s="202" t="s">
        <v>61</v>
      </c>
      <c r="F150" s="170" t="s">
        <v>990</v>
      </c>
      <c r="G150" s="170" t="s">
        <v>1032</v>
      </c>
      <c r="H150" s="170" t="s">
        <v>1057</v>
      </c>
      <c r="I150" s="193" t="s">
        <v>991</v>
      </c>
      <c r="J150" s="170" t="s">
        <v>992</v>
      </c>
      <c r="K150" s="169" t="s">
        <v>993</v>
      </c>
      <c r="L150" s="234" t="s">
        <v>127</v>
      </c>
      <c r="M150" s="234" t="s">
        <v>42</v>
      </c>
      <c r="N150" s="234">
        <v>48640</v>
      </c>
      <c r="O150" s="235" t="s">
        <v>994</v>
      </c>
      <c r="P150" s="188">
        <v>43.6053908558237</v>
      </c>
      <c r="Q150" s="237">
        <v>-84.207910228618701</v>
      </c>
      <c r="R150" s="306">
        <v>265</v>
      </c>
      <c r="S150" s="314">
        <v>600</v>
      </c>
      <c r="T150" s="234" t="s">
        <v>734</v>
      </c>
      <c r="U150" s="234" t="s">
        <v>995</v>
      </c>
      <c r="V150" s="234" t="s">
        <v>991</v>
      </c>
      <c r="W150" s="234" t="s">
        <v>993</v>
      </c>
      <c r="X150" s="234" t="s">
        <v>127</v>
      </c>
      <c r="Y150" s="234" t="s">
        <v>42</v>
      </c>
      <c r="Z150" s="170" t="s">
        <v>49</v>
      </c>
      <c r="AA150" s="196">
        <v>44780</v>
      </c>
      <c r="AB150" s="170" t="s">
        <v>1735</v>
      </c>
      <c r="AC150" s="171"/>
    </row>
    <row r="151" spans="1:29" ht="84" x14ac:dyDescent="0.15">
      <c r="A151" s="32">
        <v>5149</v>
      </c>
      <c r="B151" s="169" t="s">
        <v>31</v>
      </c>
      <c r="C151" s="170" t="s">
        <v>696</v>
      </c>
      <c r="D151" s="193" t="s">
        <v>989</v>
      </c>
      <c r="E151" s="202" t="s">
        <v>61</v>
      </c>
      <c r="F151" s="170" t="s">
        <v>990</v>
      </c>
      <c r="G151" s="170" t="s">
        <v>1032</v>
      </c>
      <c r="H151" s="170" t="s">
        <v>1033</v>
      </c>
      <c r="I151" s="193" t="s">
        <v>991</v>
      </c>
      <c r="J151" s="170" t="s">
        <v>992</v>
      </c>
      <c r="K151" s="169" t="s">
        <v>993</v>
      </c>
      <c r="L151" s="234" t="s">
        <v>127</v>
      </c>
      <c r="M151" s="234" t="s">
        <v>42</v>
      </c>
      <c r="N151" s="234">
        <v>48640</v>
      </c>
      <c r="O151" s="235" t="s">
        <v>994</v>
      </c>
      <c r="P151" s="188">
        <v>43.6053908558237</v>
      </c>
      <c r="Q151" s="237">
        <v>-84.207910228618701</v>
      </c>
      <c r="R151" s="306">
        <v>265</v>
      </c>
      <c r="S151" s="314">
        <v>600</v>
      </c>
      <c r="T151" s="234" t="s">
        <v>734</v>
      </c>
      <c r="U151" s="234" t="s">
        <v>995</v>
      </c>
      <c r="V151" s="234" t="s">
        <v>991</v>
      </c>
      <c r="W151" s="234" t="s">
        <v>993</v>
      </c>
      <c r="X151" s="234" t="s">
        <v>127</v>
      </c>
      <c r="Y151" s="234" t="s">
        <v>42</v>
      </c>
      <c r="Z151" s="170" t="s">
        <v>49</v>
      </c>
      <c r="AA151" s="196">
        <v>44780</v>
      </c>
      <c r="AB151" s="170" t="s">
        <v>1736</v>
      </c>
      <c r="AC151" s="171"/>
    </row>
    <row r="152" spans="1:29" ht="84" x14ac:dyDescent="0.15">
      <c r="A152" s="32">
        <v>5150</v>
      </c>
      <c r="B152" s="169" t="s">
        <v>31</v>
      </c>
      <c r="C152" s="170" t="s">
        <v>696</v>
      </c>
      <c r="D152" s="193" t="s">
        <v>989</v>
      </c>
      <c r="E152" s="202" t="s">
        <v>61</v>
      </c>
      <c r="F152" s="170" t="s">
        <v>990</v>
      </c>
      <c r="G152" s="170" t="s">
        <v>1032</v>
      </c>
      <c r="H152" s="170" t="s">
        <v>1075</v>
      </c>
      <c r="I152" s="193" t="s">
        <v>991</v>
      </c>
      <c r="J152" s="170" t="s">
        <v>992</v>
      </c>
      <c r="K152" s="169" t="s">
        <v>993</v>
      </c>
      <c r="L152" s="234" t="s">
        <v>127</v>
      </c>
      <c r="M152" s="234" t="s">
        <v>42</v>
      </c>
      <c r="N152" s="234">
        <v>48640</v>
      </c>
      <c r="O152" s="235" t="s">
        <v>994</v>
      </c>
      <c r="P152" s="188">
        <v>43.6053908558237</v>
      </c>
      <c r="Q152" s="237">
        <v>-84.207910228618701</v>
      </c>
      <c r="R152" s="306">
        <v>265</v>
      </c>
      <c r="S152" s="314">
        <v>600</v>
      </c>
      <c r="T152" s="234" t="s">
        <v>734</v>
      </c>
      <c r="U152" s="234" t="s">
        <v>995</v>
      </c>
      <c r="V152" s="234" t="s">
        <v>991</v>
      </c>
      <c r="W152" s="234" t="s">
        <v>993</v>
      </c>
      <c r="X152" s="234" t="s">
        <v>127</v>
      </c>
      <c r="Y152" s="234" t="s">
        <v>42</v>
      </c>
      <c r="Z152" s="170" t="s">
        <v>49</v>
      </c>
      <c r="AA152" s="196">
        <v>44780</v>
      </c>
      <c r="AB152" s="170" t="s">
        <v>1736</v>
      </c>
      <c r="AC152" s="171"/>
    </row>
    <row r="153" spans="1:29" ht="24" x14ac:dyDescent="0.15">
      <c r="A153" s="32">
        <v>5151</v>
      </c>
      <c r="B153" s="169" t="s">
        <v>31</v>
      </c>
      <c r="C153" s="170" t="s">
        <v>696</v>
      </c>
      <c r="D153" s="170" t="s">
        <v>1737</v>
      </c>
      <c r="E153" s="169" t="s">
        <v>61</v>
      </c>
      <c r="F153" s="170" t="s">
        <v>1737</v>
      </c>
      <c r="G153" s="170" t="s">
        <v>1032</v>
      </c>
      <c r="H153" s="170" t="s">
        <v>1033</v>
      </c>
      <c r="I153" s="170" t="s">
        <v>1738</v>
      </c>
      <c r="J153" s="170" t="s">
        <v>1739</v>
      </c>
      <c r="K153" s="169" t="s">
        <v>956</v>
      </c>
      <c r="L153" s="170" t="s">
        <v>741</v>
      </c>
      <c r="M153" s="170" t="s">
        <v>42</v>
      </c>
      <c r="N153" s="170">
        <v>78744</v>
      </c>
      <c r="O153" s="170" t="s">
        <v>1740</v>
      </c>
      <c r="P153" s="188">
        <v>30.207217513738801</v>
      </c>
      <c r="Q153" s="237">
        <v>-97.716093569546203</v>
      </c>
      <c r="R153" s="306">
        <v>20</v>
      </c>
      <c r="S153" s="308"/>
      <c r="T153" s="170"/>
      <c r="U153" s="170" t="s">
        <v>1737</v>
      </c>
      <c r="V153" s="170" t="s">
        <v>1738</v>
      </c>
      <c r="W153" s="170" t="s">
        <v>956</v>
      </c>
      <c r="X153" s="170" t="s">
        <v>741</v>
      </c>
      <c r="Y153" s="170" t="s">
        <v>42</v>
      </c>
      <c r="Z153" s="170" t="s">
        <v>49</v>
      </c>
      <c r="AA153" s="196">
        <v>44774</v>
      </c>
      <c r="AB153" s="170" t="s">
        <v>1741</v>
      </c>
      <c r="AC153" s="171" t="s">
        <v>1742</v>
      </c>
    </row>
    <row r="154" spans="1:29" ht="48" x14ac:dyDescent="0.15">
      <c r="A154" s="32">
        <v>5152</v>
      </c>
      <c r="B154" s="202" t="s">
        <v>31</v>
      </c>
      <c r="C154" s="170" t="s">
        <v>696</v>
      </c>
      <c r="D154" s="193" t="s">
        <v>1743</v>
      </c>
      <c r="E154" s="202" t="s">
        <v>61</v>
      </c>
      <c r="F154" s="193" t="s">
        <v>1743</v>
      </c>
      <c r="G154" s="193" t="s">
        <v>1032</v>
      </c>
      <c r="H154" s="193" t="s">
        <v>1033</v>
      </c>
      <c r="I154" s="193" t="s">
        <v>1744</v>
      </c>
      <c r="J154" s="193" t="s">
        <v>1745</v>
      </c>
      <c r="K154" s="202" t="s">
        <v>891</v>
      </c>
      <c r="L154" s="193" t="s">
        <v>127</v>
      </c>
      <c r="M154" s="193" t="s">
        <v>42</v>
      </c>
      <c r="N154" s="193">
        <v>48103</v>
      </c>
      <c r="O154" s="193" t="s">
        <v>1746</v>
      </c>
      <c r="P154" s="187">
        <v>42.28</v>
      </c>
      <c r="Q154" s="187">
        <v>-83.74</v>
      </c>
      <c r="R154" s="187">
        <v>6</v>
      </c>
      <c r="S154" s="187"/>
      <c r="T154" s="193"/>
      <c r="U154" s="193" t="s">
        <v>1743</v>
      </c>
      <c r="V154" s="193" t="s">
        <v>1744</v>
      </c>
      <c r="W154" s="193" t="s">
        <v>891</v>
      </c>
      <c r="X154" s="193" t="s">
        <v>127</v>
      </c>
      <c r="Y154" s="193" t="s">
        <v>42</v>
      </c>
      <c r="Z154" s="193" t="s">
        <v>73</v>
      </c>
      <c r="AA154" s="195">
        <v>44774</v>
      </c>
      <c r="AB154" s="193" t="s">
        <v>1747</v>
      </c>
      <c r="AC154" s="194" t="s">
        <v>1748</v>
      </c>
    </row>
    <row r="155" spans="1:29" ht="24" x14ac:dyDescent="0.15">
      <c r="A155" s="32">
        <v>5153</v>
      </c>
      <c r="B155" s="26" t="s">
        <v>31</v>
      </c>
      <c r="C155" s="5" t="s">
        <v>696</v>
      </c>
      <c r="D155" s="25" t="s">
        <v>1749</v>
      </c>
      <c r="E155" s="26" t="s">
        <v>61</v>
      </c>
      <c r="F155" s="25" t="s">
        <v>1749</v>
      </c>
      <c r="G155" s="25" t="s">
        <v>1032</v>
      </c>
      <c r="H155" s="25" t="s">
        <v>1033</v>
      </c>
      <c r="I155" s="25" t="s">
        <v>1750</v>
      </c>
      <c r="J155" s="25" t="s">
        <v>1751</v>
      </c>
      <c r="K155" s="26" t="s">
        <v>1752</v>
      </c>
      <c r="L155" s="25" t="s">
        <v>315</v>
      </c>
      <c r="M155" s="25" t="s">
        <v>42</v>
      </c>
      <c r="N155" s="25">
        <v>60108</v>
      </c>
      <c r="O155" s="25" t="s">
        <v>1753</v>
      </c>
      <c r="P155" s="199">
        <v>41.9482</v>
      </c>
      <c r="Q155" s="183">
        <v>-88.123900000000006</v>
      </c>
      <c r="R155" s="199">
        <v>75</v>
      </c>
      <c r="S155" s="199"/>
      <c r="T155" s="25"/>
      <c r="U155" s="25" t="s">
        <v>1749</v>
      </c>
      <c r="V155" s="25" t="s">
        <v>1750</v>
      </c>
      <c r="W155" s="25" t="s">
        <v>1754</v>
      </c>
      <c r="X155" s="25" t="s">
        <v>315</v>
      </c>
      <c r="Y155" s="25" t="s">
        <v>42</v>
      </c>
      <c r="Z155" s="25" t="s">
        <v>1019</v>
      </c>
      <c r="AA155" s="190">
        <v>44420</v>
      </c>
      <c r="AB155" s="25" t="s">
        <v>1755</v>
      </c>
      <c r="AC155" s="25" t="s">
        <v>1756</v>
      </c>
    </row>
    <row r="156" spans="1:29" x14ac:dyDescent="0.2">
      <c r="S156" s="80"/>
    </row>
  </sheetData>
  <phoneticPr fontId="5" type="noConversion"/>
  <hyperlinks>
    <hyperlink ref="V124" r:id="rId1" display="vale.com" xr:uid="{563868E1-5CF3-4D26-9487-B144CBE346ED}"/>
    <hyperlink ref="I36" r:id="rId2" xr:uid="{AF2ED117-A4AF-4AB4-806B-EF69DB8DB8F3}"/>
    <hyperlink ref="V36" r:id="rId3" xr:uid="{E608E33B-26A7-493E-A912-361A9E131B3F}"/>
    <hyperlink ref="D131" r:id="rId4" xr:uid="{67469B5F-368B-43B2-8F29-DCB502AA841F}"/>
    <hyperlink ref="F131" r:id="rId5" xr:uid="{727BCDC6-1EA0-4923-8876-3B5C0D5D7873}"/>
    <hyperlink ref="I131" r:id="rId6" xr:uid="{55E40F8F-8C08-40DC-A48D-352025DDF351}"/>
    <hyperlink ref="V131" r:id="rId7" xr:uid="{1AC4CEF2-9F54-4B87-8CD0-5CF1E5325BD8}"/>
    <hyperlink ref="I111" r:id="rId8" xr:uid="{D53171C1-8AA9-4CFD-A4C0-148543EA38E2}"/>
    <hyperlink ref="O111" r:id="rId9" xr:uid="{2C0DEECD-C2D3-4CEC-A8D5-8DE498AE26E0}"/>
    <hyperlink ref="V111" r:id="rId10" xr:uid="{8A0C100D-3A8D-44A1-93C3-A4334D81EBD0}"/>
    <hyperlink ref="I73" r:id="rId11" xr:uid="{295CB848-2634-4E11-89E7-6392823D5748}"/>
    <hyperlink ref="O73" r:id="rId12" display="(844) 948-3076" xr:uid="{2612C9A8-017C-4828-9336-F169807AA2BC}"/>
    <hyperlink ref="V85" r:id="rId13" xr:uid="{55278399-6E82-4B74-86C1-BE698D7AEE47}"/>
    <hyperlink ref="I140" r:id="rId14" xr:uid="{6345B399-C330-47C7-860B-07204FDC83E1}"/>
    <hyperlink ref="I68" r:id="rId15" xr:uid="{4ECD3350-27AB-4A3A-8064-CE95C27E1A5D}"/>
    <hyperlink ref="V68" r:id="rId16" xr:uid="{19CCDBC8-8B0D-4D45-9097-9C80F656C197}"/>
    <hyperlink ref="I95" r:id="rId17" xr:uid="{7B61B931-B6F8-4339-8F4D-9FFE575C6627}"/>
    <hyperlink ref="O95" r:id="rId18" xr:uid="{5C0B5067-0D1B-4365-8A4E-D24D3DE4CC9C}"/>
    <hyperlink ref="I57" r:id="rId19" xr:uid="{2C1B670A-F03D-42EA-AB7C-AFB8B3DFA0B7}"/>
    <hyperlink ref="O88" r:id="rId20" xr:uid="{3F821333-5F11-4BBB-8A0F-507152BB4B3C}"/>
    <hyperlink ref="I31" r:id="rId21" xr:uid="{1BF554F6-0197-4BAD-9063-BAF7E3F33432}"/>
    <hyperlink ref="J55" r:id="rId22" tooltip="Map" display="https://www.google.com/maps/place/8740+Hague+Rd,+Indianapolis,+IN+46256/@39.9150154,-86.0352066,17z/data=!3m1!4b1!4m2!3m1!1s0x8814b3355daca459:0xfe55f0fc10608aee" xr:uid="{76D4F348-30E6-4231-A4A4-6DAA2D5D7AAA}"/>
  </hyperlinks>
  <pageMargins left="0.7" right="0.7" top="0.75" bottom="0.75" header="0.3" footer="0.3"/>
  <pageSetup orientation="portrait" r:id="rId23"/>
  <tableParts count="1">
    <tablePart r:id="rId2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D98D0-4579-4ECE-891C-EB5B0D698F84}">
  <sheetPr codeName="Sheet13">
    <tabColor theme="8" tint="0.59999389629810485"/>
  </sheetPr>
  <dimension ref="A1:AK71"/>
  <sheetViews>
    <sheetView zoomScale="120" zoomScaleNormal="120" workbookViewId="0">
      <pane xSplit="4" ySplit="1" topLeftCell="E63" activePane="bottomRight" state="frozen"/>
      <selection pane="topRight" activeCell="E1" sqref="E1"/>
      <selection pane="bottomLeft" activeCell="A2" sqref="A2"/>
      <selection pane="bottomRight" activeCell="A2" sqref="A2:A71"/>
    </sheetView>
  </sheetViews>
  <sheetFormatPr baseColWidth="10" defaultColWidth="9.1640625" defaultRowHeight="15" x14ac:dyDescent="0.2"/>
  <cols>
    <col min="1" max="1" width="9.1640625" style="63"/>
    <col min="2" max="2" width="7.33203125" style="3" customWidth="1"/>
    <col min="3" max="3" width="11.33203125" style="3" customWidth="1"/>
    <col min="4" max="4" width="29.33203125" style="9" customWidth="1"/>
    <col min="5" max="5" width="10.5" style="22" customWidth="1"/>
    <col min="6" max="6" width="15.1640625" style="9" customWidth="1"/>
    <col min="7" max="7" width="13.83203125" style="3" customWidth="1"/>
    <col min="8" max="8" width="12.33203125" style="3" customWidth="1"/>
    <col min="9" max="9" width="10.1640625" style="22" customWidth="1"/>
    <col min="10" max="10" width="10.6640625" style="22" customWidth="1"/>
    <col min="11" max="11" width="22.33203125" style="5" customWidth="1"/>
    <col min="12" max="12" width="23.83203125" style="9" customWidth="1"/>
    <col min="13" max="13" width="10.33203125" style="3" customWidth="1"/>
    <col min="14" max="14" width="10.5" style="3" customWidth="1"/>
    <col min="15" max="15" width="10.33203125" style="3" customWidth="1"/>
    <col min="16" max="16" width="12.6640625" style="212" bestFit="1" customWidth="1"/>
    <col min="17" max="17" width="8.83203125" style="208" customWidth="1"/>
    <col min="18" max="18" width="10.1640625" style="100" customWidth="1"/>
    <col min="19" max="19" width="9.1640625" style="125"/>
    <col min="20" max="20" width="9.1640625" style="9"/>
    <col min="21" max="21" width="21.6640625" style="9" customWidth="1"/>
    <col min="22" max="22" width="17.83203125" style="9" customWidth="1"/>
    <col min="23" max="23" width="12" style="22" customWidth="1"/>
    <col min="24" max="24" width="9.6640625" style="22" customWidth="1"/>
    <col min="25" max="25" width="10.33203125" style="3" customWidth="1"/>
    <col min="26" max="26" width="12.83203125" style="119" customWidth="1"/>
    <col min="27" max="27" width="9.5" style="22" customWidth="1"/>
    <col min="28" max="28" width="38.5" style="22" customWidth="1"/>
    <col min="29" max="29" width="43.1640625" style="22" customWidth="1"/>
    <col min="30" max="30" width="9" style="3" customWidth="1"/>
    <col min="31" max="31" width="9.33203125" style="3" customWidth="1"/>
    <col min="32" max="16384" width="9.1640625" style="22"/>
  </cols>
  <sheetData>
    <row r="1" spans="1:31" s="91" customFormat="1" ht="24" x14ac:dyDescent="0.15">
      <c r="A1" s="102" t="s">
        <v>1</v>
      </c>
      <c r="B1" s="91" t="s">
        <v>2</v>
      </c>
      <c r="C1" s="91" t="s">
        <v>3</v>
      </c>
      <c r="D1" s="91" t="s">
        <v>4</v>
      </c>
      <c r="E1" s="91" t="s">
        <v>5</v>
      </c>
      <c r="F1" s="91" t="s">
        <v>6</v>
      </c>
      <c r="G1" s="91" t="s">
        <v>3470</v>
      </c>
      <c r="H1" s="91" t="s">
        <v>3491</v>
      </c>
      <c r="I1" s="91" t="s">
        <v>3471</v>
      </c>
      <c r="J1" s="91" t="s">
        <v>8</v>
      </c>
      <c r="K1" s="91" t="s">
        <v>9</v>
      </c>
      <c r="L1" s="91" t="s">
        <v>10</v>
      </c>
      <c r="M1" s="91" t="s">
        <v>11</v>
      </c>
      <c r="N1" s="91" t="s">
        <v>12</v>
      </c>
      <c r="O1" s="91" t="s">
        <v>13</v>
      </c>
      <c r="P1" s="211" t="s">
        <v>14</v>
      </c>
      <c r="Q1" s="207" t="s">
        <v>15</v>
      </c>
      <c r="R1" s="203" t="s">
        <v>18</v>
      </c>
      <c r="S1" s="203" t="s">
        <v>3492</v>
      </c>
      <c r="T1" s="91" t="s">
        <v>3493</v>
      </c>
      <c r="U1" s="91" t="s">
        <v>21</v>
      </c>
      <c r="V1" s="91" t="s">
        <v>20</v>
      </c>
      <c r="W1" s="91" t="s">
        <v>22</v>
      </c>
      <c r="X1" s="91" t="s">
        <v>23</v>
      </c>
      <c r="Y1" s="91" t="s">
        <v>24</v>
      </c>
      <c r="Z1" s="91" t="s">
        <v>25</v>
      </c>
      <c r="AA1" s="103" t="s">
        <v>26</v>
      </c>
      <c r="AB1" s="91" t="s">
        <v>27</v>
      </c>
      <c r="AC1" s="91" t="s">
        <v>28</v>
      </c>
      <c r="AD1" s="91" t="s">
        <v>16</v>
      </c>
      <c r="AE1" s="91" t="s">
        <v>17</v>
      </c>
    </row>
    <row r="2" spans="1:31" s="91" customFormat="1" ht="48" x14ac:dyDescent="0.15">
      <c r="A2" s="68">
        <v>6000</v>
      </c>
      <c r="B2" s="3" t="s">
        <v>31</v>
      </c>
      <c r="C2" s="3" t="s">
        <v>696</v>
      </c>
      <c r="D2" s="5" t="s">
        <v>3494</v>
      </c>
      <c r="E2" s="3" t="s">
        <v>61</v>
      </c>
      <c r="F2" s="22" t="s">
        <v>3495</v>
      </c>
      <c r="G2" s="22" t="s">
        <v>3474</v>
      </c>
      <c r="H2" s="22" t="s">
        <v>328</v>
      </c>
      <c r="I2" s="22" t="s">
        <v>3479</v>
      </c>
      <c r="J2" s="22" t="s">
        <v>3484</v>
      </c>
      <c r="K2" s="22" t="s">
        <v>3496</v>
      </c>
      <c r="L2" s="22" t="s">
        <v>3497</v>
      </c>
      <c r="M2" s="22" t="s">
        <v>3498</v>
      </c>
      <c r="N2" s="3" t="s">
        <v>3499</v>
      </c>
      <c r="O2" s="3" t="s">
        <v>42</v>
      </c>
      <c r="P2" s="212">
        <v>44146</v>
      </c>
      <c r="Q2" s="208" t="s">
        <v>3500</v>
      </c>
      <c r="R2" s="100">
        <v>27</v>
      </c>
      <c r="S2" s="119">
        <v>50000</v>
      </c>
      <c r="T2" s="22" t="s">
        <v>3501</v>
      </c>
      <c r="U2" s="22" t="s">
        <v>3496</v>
      </c>
      <c r="V2" s="22" t="s">
        <v>3494</v>
      </c>
      <c r="W2" s="22" t="s">
        <v>3502</v>
      </c>
      <c r="X2" s="3" t="s">
        <v>341</v>
      </c>
      <c r="Y2" s="3" t="s">
        <v>42</v>
      </c>
      <c r="Z2" s="3" t="s">
        <v>49</v>
      </c>
      <c r="AA2" s="28">
        <v>44774</v>
      </c>
      <c r="AB2" s="22" t="s">
        <v>3503</v>
      </c>
      <c r="AC2" s="22" t="s">
        <v>3504</v>
      </c>
      <c r="AD2" s="117">
        <v>41.354341209345897</v>
      </c>
      <c r="AE2" s="117">
        <v>-81.517935646482002</v>
      </c>
    </row>
    <row r="3" spans="1:31" ht="24" x14ac:dyDescent="0.15">
      <c r="A3" s="68">
        <v>6001</v>
      </c>
      <c r="B3" s="3" t="s">
        <v>192</v>
      </c>
      <c r="C3" s="3" t="s">
        <v>696</v>
      </c>
      <c r="D3" s="5" t="s">
        <v>3505</v>
      </c>
      <c r="E3" s="3" t="s">
        <v>34</v>
      </c>
      <c r="F3" s="22" t="s">
        <v>3506</v>
      </c>
      <c r="G3" s="22" t="s">
        <v>3474</v>
      </c>
      <c r="H3" s="22" t="s">
        <v>4253</v>
      </c>
      <c r="I3" s="22" t="s">
        <v>3482</v>
      </c>
      <c r="J3" s="22" t="s">
        <v>4434</v>
      </c>
      <c r="K3" s="22" t="s">
        <v>3508</v>
      </c>
      <c r="L3" s="22" t="s">
        <v>3509</v>
      </c>
      <c r="M3" s="22" t="s">
        <v>3510</v>
      </c>
      <c r="N3" s="3" t="s">
        <v>41</v>
      </c>
      <c r="O3" s="3" t="s">
        <v>42</v>
      </c>
      <c r="P3" s="212">
        <v>89408</v>
      </c>
      <c r="Q3" s="208" t="s">
        <v>3511</v>
      </c>
      <c r="R3" s="100">
        <v>30</v>
      </c>
      <c r="S3" s="119">
        <v>20000</v>
      </c>
      <c r="T3" s="22" t="s">
        <v>3312</v>
      </c>
      <c r="U3" s="22" t="s">
        <v>3508</v>
      </c>
      <c r="V3" s="22" t="s">
        <v>3512</v>
      </c>
      <c r="W3" s="22" t="s">
        <v>3510</v>
      </c>
      <c r="X3" s="3" t="s">
        <v>41</v>
      </c>
      <c r="Y3" s="3" t="s">
        <v>42</v>
      </c>
      <c r="Z3" s="3" t="s">
        <v>49</v>
      </c>
      <c r="AA3" s="28">
        <v>44774</v>
      </c>
      <c r="AB3" s="22" t="s">
        <v>3513</v>
      </c>
      <c r="AC3" s="22" t="s">
        <v>4254</v>
      </c>
      <c r="AD3" s="117">
        <v>39.612953370472098</v>
      </c>
      <c r="AE3" s="117">
        <v>-119.25133227375601</v>
      </c>
    </row>
    <row r="4" spans="1:31" ht="48" x14ac:dyDescent="0.15">
      <c r="A4" s="68">
        <v>6002</v>
      </c>
      <c r="B4" s="68" t="s">
        <v>59</v>
      </c>
      <c r="C4" s="3" t="s">
        <v>696</v>
      </c>
      <c r="D4" s="5" t="s">
        <v>3514</v>
      </c>
      <c r="E4" s="3" t="s">
        <v>34</v>
      </c>
      <c r="F4" s="22" t="s">
        <v>3515</v>
      </c>
      <c r="G4" s="22" t="s">
        <v>3474</v>
      </c>
      <c r="H4" s="22" t="s">
        <v>3507</v>
      </c>
      <c r="I4" s="22" t="s">
        <v>3482</v>
      </c>
      <c r="J4" s="22" t="s">
        <v>3484</v>
      </c>
      <c r="K4" s="22" t="s">
        <v>3516</v>
      </c>
      <c r="L4" s="22" t="s">
        <v>3517</v>
      </c>
      <c r="M4" s="22" t="s">
        <v>3518</v>
      </c>
      <c r="N4" s="3" t="s">
        <v>41</v>
      </c>
      <c r="O4" s="3" t="s">
        <v>42</v>
      </c>
      <c r="P4" s="212">
        <v>89434</v>
      </c>
      <c r="R4" s="100">
        <v>40</v>
      </c>
      <c r="S4" s="119"/>
      <c r="T4" s="22"/>
      <c r="U4" s="22" t="s">
        <v>3516</v>
      </c>
      <c r="V4" s="22" t="s">
        <v>3519</v>
      </c>
      <c r="W4" s="22" t="s">
        <v>667</v>
      </c>
      <c r="X4" s="3" t="s">
        <v>41</v>
      </c>
      <c r="Y4" s="3" t="s">
        <v>42</v>
      </c>
      <c r="Z4" s="3" t="s">
        <v>49</v>
      </c>
      <c r="AA4" s="28">
        <v>44781</v>
      </c>
      <c r="AB4" s="22" t="s">
        <v>3520</v>
      </c>
      <c r="AC4" s="22" t="s">
        <v>3521</v>
      </c>
      <c r="AD4" s="117">
        <v>39.539508227934498</v>
      </c>
      <c r="AE4" s="117">
        <v>-119.483385189104</v>
      </c>
    </row>
    <row r="5" spans="1:31" ht="24" x14ac:dyDescent="0.15">
      <c r="A5" s="68">
        <v>6003</v>
      </c>
      <c r="B5" s="3" t="s">
        <v>31</v>
      </c>
      <c r="C5" s="3" t="s">
        <v>696</v>
      </c>
      <c r="D5" s="5" t="s">
        <v>325</v>
      </c>
      <c r="E5" s="3" t="s">
        <v>34</v>
      </c>
      <c r="F5" s="22" t="s">
        <v>3522</v>
      </c>
      <c r="G5" s="22" t="s">
        <v>3474</v>
      </c>
      <c r="H5" s="22" t="s">
        <v>328</v>
      </c>
      <c r="I5" s="22" t="s">
        <v>3482</v>
      </c>
      <c r="J5" s="22" t="s">
        <v>3478</v>
      </c>
      <c r="K5" s="22" t="s">
        <v>3523</v>
      </c>
      <c r="L5" s="22" t="s">
        <v>3524</v>
      </c>
      <c r="M5" s="22" t="s">
        <v>2542</v>
      </c>
      <c r="N5" s="3" t="s">
        <v>334</v>
      </c>
      <c r="O5" s="3" t="s">
        <v>42</v>
      </c>
      <c r="P5" s="212">
        <v>1606</v>
      </c>
      <c r="Q5" s="208" t="s">
        <v>3525</v>
      </c>
      <c r="S5" s="119">
        <v>150</v>
      </c>
      <c r="T5" s="22" t="s">
        <v>3526</v>
      </c>
      <c r="U5" s="3" t="s">
        <v>329</v>
      </c>
      <c r="V5" s="3" t="s">
        <v>325</v>
      </c>
      <c r="W5" s="22" t="s">
        <v>333</v>
      </c>
      <c r="X5" s="3" t="s">
        <v>334</v>
      </c>
      <c r="Y5" s="3" t="s">
        <v>42</v>
      </c>
      <c r="Z5" s="3" t="s">
        <v>49</v>
      </c>
      <c r="AA5" s="28">
        <v>44777</v>
      </c>
      <c r="AB5" s="22" t="s">
        <v>3527</v>
      </c>
      <c r="AC5" s="22" t="s">
        <v>3528</v>
      </c>
      <c r="AD5" s="219">
        <v>42.314369981359597</v>
      </c>
      <c r="AE5" s="219">
        <v>-71.797947460171599</v>
      </c>
    </row>
    <row r="6" spans="1:31" ht="72" x14ac:dyDescent="0.15">
      <c r="A6" s="68">
        <v>6004</v>
      </c>
      <c r="B6" s="26" t="s">
        <v>31</v>
      </c>
      <c r="C6" s="26" t="s">
        <v>696</v>
      </c>
      <c r="D6" s="85" t="s">
        <v>325</v>
      </c>
      <c r="E6" s="85" t="s">
        <v>34</v>
      </c>
      <c r="F6" s="85" t="s">
        <v>3529</v>
      </c>
      <c r="G6" s="22" t="s">
        <v>3474</v>
      </c>
      <c r="H6" s="85" t="s">
        <v>328</v>
      </c>
      <c r="I6" s="85" t="s">
        <v>3482</v>
      </c>
      <c r="J6" s="85" t="s">
        <v>3479</v>
      </c>
      <c r="K6" s="85" t="s">
        <v>3523</v>
      </c>
      <c r="L6" s="85" t="s">
        <v>4644</v>
      </c>
      <c r="M6" s="85" t="s">
        <v>3530</v>
      </c>
      <c r="N6" s="26" t="s">
        <v>918</v>
      </c>
      <c r="O6" s="26" t="s">
        <v>42</v>
      </c>
      <c r="P6" s="259">
        <v>30014</v>
      </c>
      <c r="Q6" s="263" t="s">
        <v>3531</v>
      </c>
      <c r="R6" s="155">
        <v>200</v>
      </c>
      <c r="S6" s="270">
        <v>30000</v>
      </c>
      <c r="T6" s="85" t="s">
        <v>3526</v>
      </c>
      <c r="U6" s="3" t="s">
        <v>329</v>
      </c>
      <c r="V6" s="85" t="s">
        <v>325</v>
      </c>
      <c r="W6" s="85" t="s">
        <v>333</v>
      </c>
      <c r="X6" s="85" t="s">
        <v>334</v>
      </c>
      <c r="Y6" s="26" t="s">
        <v>42</v>
      </c>
      <c r="Z6" s="26" t="s">
        <v>49</v>
      </c>
      <c r="AA6" s="273">
        <v>45090</v>
      </c>
      <c r="AB6" s="165" t="s">
        <v>4645</v>
      </c>
      <c r="AC6" s="85" t="s">
        <v>4646</v>
      </c>
      <c r="AD6" s="85">
        <v>33.614595069670401</v>
      </c>
      <c r="AE6" s="85">
        <v>-83.836652692056902</v>
      </c>
    </row>
    <row r="7" spans="1:31" ht="120" x14ac:dyDescent="0.15">
      <c r="A7" s="68">
        <v>6005</v>
      </c>
      <c r="B7" s="68" t="s">
        <v>192</v>
      </c>
      <c r="C7" s="3" t="s">
        <v>696</v>
      </c>
      <c r="D7" s="5" t="s">
        <v>325</v>
      </c>
      <c r="E7" s="3" t="s">
        <v>34</v>
      </c>
      <c r="F7" s="22" t="s">
        <v>3533</v>
      </c>
      <c r="G7" s="22" t="s">
        <v>3473</v>
      </c>
      <c r="H7" s="22" t="s">
        <v>328</v>
      </c>
      <c r="I7" s="22" t="s">
        <v>3482</v>
      </c>
      <c r="J7" s="22" t="s">
        <v>4643</v>
      </c>
      <c r="K7" s="22" t="s">
        <v>3523</v>
      </c>
      <c r="L7" s="22" t="s">
        <v>3534</v>
      </c>
      <c r="M7" s="22" t="s">
        <v>4474</v>
      </c>
      <c r="N7" s="3" t="s">
        <v>702</v>
      </c>
      <c r="O7" s="3" t="s">
        <v>42</v>
      </c>
      <c r="P7" s="212">
        <v>42266</v>
      </c>
      <c r="Q7" s="208" t="s">
        <v>3535</v>
      </c>
      <c r="R7" s="151">
        <v>270</v>
      </c>
      <c r="S7" s="204"/>
      <c r="T7" s="22"/>
      <c r="U7" s="165" t="s">
        <v>3532</v>
      </c>
      <c r="V7" s="85" t="s">
        <v>325</v>
      </c>
      <c r="W7" s="85" t="s">
        <v>333</v>
      </c>
      <c r="X7" s="85" t="s">
        <v>334</v>
      </c>
      <c r="Y7" s="26" t="s">
        <v>42</v>
      </c>
      <c r="Z7" s="26" t="s">
        <v>49</v>
      </c>
      <c r="AA7" s="276">
        <v>45090</v>
      </c>
      <c r="AB7" s="22" t="s">
        <v>4640</v>
      </c>
      <c r="AC7" s="22" t="s">
        <v>4642</v>
      </c>
      <c r="AD7" s="219">
        <v>36.797650474171597</v>
      </c>
      <c r="AE7" s="219">
        <v>-87.421403818031095</v>
      </c>
    </row>
    <row r="8" spans="1:31" ht="48" x14ac:dyDescent="0.15">
      <c r="A8" s="68">
        <v>6006</v>
      </c>
      <c r="B8" s="3" t="s">
        <v>31</v>
      </c>
      <c r="C8" s="3" t="s">
        <v>696</v>
      </c>
      <c r="D8" s="5" t="s">
        <v>3536</v>
      </c>
      <c r="E8" s="3" t="s">
        <v>34</v>
      </c>
      <c r="F8" s="22" t="s">
        <v>3537</v>
      </c>
      <c r="G8" s="22" t="s">
        <v>3472</v>
      </c>
      <c r="H8" s="22" t="s">
        <v>3507</v>
      </c>
      <c r="I8" s="22" t="s">
        <v>382</v>
      </c>
      <c r="J8" s="22" t="s">
        <v>382</v>
      </c>
      <c r="K8" s="22" t="s">
        <v>3538</v>
      </c>
      <c r="L8" s="22" t="s">
        <v>3539</v>
      </c>
      <c r="M8" s="22" t="s">
        <v>2406</v>
      </c>
      <c r="N8" s="3" t="s">
        <v>1915</v>
      </c>
      <c r="O8" s="3" t="s">
        <v>42</v>
      </c>
      <c r="P8" s="212">
        <v>73127</v>
      </c>
      <c r="Q8" s="208" t="s">
        <v>3540</v>
      </c>
      <c r="R8" s="221">
        <v>1000</v>
      </c>
      <c r="S8" s="204"/>
      <c r="T8" s="22"/>
      <c r="U8" s="22" t="s">
        <v>3541</v>
      </c>
      <c r="V8" s="22" t="s">
        <v>3536</v>
      </c>
      <c r="W8" s="22" t="s">
        <v>2406</v>
      </c>
      <c r="X8" s="3" t="s">
        <v>1915</v>
      </c>
      <c r="Y8" s="3" t="s">
        <v>42</v>
      </c>
      <c r="Z8" s="3" t="s">
        <v>49</v>
      </c>
      <c r="AA8" s="28">
        <v>44777</v>
      </c>
      <c r="AB8" s="22" t="s">
        <v>3542</v>
      </c>
      <c r="AC8" s="22" t="s">
        <v>3543</v>
      </c>
      <c r="AD8" s="117">
        <v>35.465759107942802</v>
      </c>
      <c r="AE8" s="117">
        <v>-97.693208512339496</v>
      </c>
    </row>
    <row r="9" spans="1:31" ht="48" x14ac:dyDescent="0.15">
      <c r="A9" s="68">
        <v>6007</v>
      </c>
      <c r="B9" s="3" t="s">
        <v>31</v>
      </c>
      <c r="C9" s="3" t="s">
        <v>696</v>
      </c>
      <c r="D9" s="5" t="s">
        <v>3544</v>
      </c>
      <c r="E9" s="3" t="s">
        <v>34</v>
      </c>
      <c r="F9" s="22" t="s">
        <v>3545</v>
      </c>
      <c r="G9" s="22" t="s">
        <v>3472</v>
      </c>
      <c r="H9" s="22" t="s">
        <v>3507</v>
      </c>
      <c r="I9" s="22" t="s">
        <v>3482</v>
      </c>
      <c r="J9" s="22" t="s">
        <v>3485</v>
      </c>
      <c r="K9" s="22" t="s">
        <v>3546</v>
      </c>
      <c r="L9" s="22" t="s">
        <v>3547</v>
      </c>
      <c r="M9" s="22" t="s">
        <v>3548</v>
      </c>
      <c r="N9" s="3" t="s">
        <v>394</v>
      </c>
      <c r="O9" s="3" t="s">
        <v>42</v>
      </c>
      <c r="P9" s="212">
        <v>93536</v>
      </c>
      <c r="Q9" s="208" t="s">
        <v>117</v>
      </c>
      <c r="R9" s="100">
        <v>16</v>
      </c>
      <c r="S9" s="119">
        <v>17</v>
      </c>
      <c r="T9" s="22" t="s">
        <v>3549</v>
      </c>
      <c r="U9" s="22" t="s">
        <v>3546</v>
      </c>
      <c r="V9" s="3" t="s">
        <v>3544</v>
      </c>
      <c r="W9" s="22" t="s">
        <v>3550</v>
      </c>
      <c r="X9" s="3" t="s">
        <v>394</v>
      </c>
      <c r="Y9" s="3" t="s">
        <v>42</v>
      </c>
      <c r="Z9" s="3" t="s">
        <v>49</v>
      </c>
      <c r="AA9" s="28">
        <v>44778</v>
      </c>
      <c r="AB9" s="22" t="s">
        <v>3551</v>
      </c>
      <c r="AC9" s="22" t="s">
        <v>3552</v>
      </c>
      <c r="AD9" s="117">
        <v>34.731621812618101</v>
      </c>
      <c r="AE9" s="117">
        <v>-118.13617587550399</v>
      </c>
    </row>
    <row r="10" spans="1:31" ht="37.5" customHeight="1" x14ac:dyDescent="0.15">
      <c r="A10" s="68">
        <v>6008</v>
      </c>
      <c r="B10" s="3" t="s">
        <v>31</v>
      </c>
      <c r="C10" s="3" t="s">
        <v>696</v>
      </c>
      <c r="D10" s="5" t="s">
        <v>3553</v>
      </c>
      <c r="E10" s="3" t="s">
        <v>61</v>
      </c>
      <c r="F10" s="5" t="s">
        <v>3553</v>
      </c>
      <c r="G10" s="22" t="s">
        <v>3472</v>
      </c>
      <c r="H10" s="22" t="s">
        <v>3554</v>
      </c>
      <c r="I10" s="22" t="s">
        <v>3482</v>
      </c>
      <c r="J10" s="22" t="s">
        <v>3485</v>
      </c>
      <c r="K10" s="22" t="s">
        <v>2068</v>
      </c>
      <c r="L10" s="22" t="s">
        <v>2069</v>
      </c>
      <c r="M10" s="22" t="s">
        <v>2070</v>
      </c>
      <c r="N10" s="3" t="s">
        <v>394</v>
      </c>
      <c r="O10" s="3" t="s">
        <v>42</v>
      </c>
      <c r="P10" s="212">
        <v>95662</v>
      </c>
      <c r="Q10" s="208" t="s">
        <v>2071</v>
      </c>
      <c r="R10" s="100">
        <v>30</v>
      </c>
      <c r="S10" s="119"/>
      <c r="T10" s="22"/>
      <c r="U10" s="3" t="s">
        <v>2068</v>
      </c>
      <c r="V10" s="3" t="s">
        <v>3555</v>
      </c>
      <c r="W10" s="22" t="s">
        <v>2072</v>
      </c>
      <c r="X10" s="3" t="s">
        <v>394</v>
      </c>
      <c r="Y10" s="3" t="s">
        <v>42</v>
      </c>
      <c r="Z10" s="3" t="s">
        <v>49</v>
      </c>
      <c r="AA10" s="28">
        <v>44766</v>
      </c>
      <c r="AB10" s="22" t="s">
        <v>2073</v>
      </c>
      <c r="AC10" s="22" t="s">
        <v>3556</v>
      </c>
      <c r="AD10" s="117">
        <v>38.672468377398197</v>
      </c>
      <c r="AE10" s="117">
        <v>-121.41509570033</v>
      </c>
    </row>
    <row r="11" spans="1:31" ht="48" x14ac:dyDescent="0.15">
      <c r="A11" s="68">
        <v>6009</v>
      </c>
      <c r="B11" s="3" t="s">
        <v>31</v>
      </c>
      <c r="C11" s="3" t="s">
        <v>696</v>
      </c>
      <c r="D11" s="5" t="s">
        <v>3557</v>
      </c>
      <c r="E11" s="3" t="s">
        <v>61</v>
      </c>
      <c r="F11" s="5" t="s">
        <v>3557</v>
      </c>
      <c r="G11" s="22" t="s">
        <v>3477</v>
      </c>
      <c r="H11" s="22" t="s">
        <v>3558</v>
      </c>
      <c r="I11" s="22" t="s">
        <v>3482</v>
      </c>
      <c r="J11" s="22" t="s">
        <v>3486</v>
      </c>
      <c r="K11" s="22" t="s">
        <v>3559</v>
      </c>
      <c r="L11" s="22" t="s">
        <v>3560</v>
      </c>
      <c r="M11" s="22" t="s">
        <v>2178</v>
      </c>
      <c r="N11" s="3" t="s">
        <v>741</v>
      </c>
      <c r="O11" s="3" t="s">
        <v>42</v>
      </c>
      <c r="P11" s="212">
        <v>75201</v>
      </c>
      <c r="Q11" s="208" t="s">
        <v>3561</v>
      </c>
      <c r="R11" s="100">
        <v>13</v>
      </c>
      <c r="S11" s="119"/>
      <c r="T11" s="22"/>
      <c r="U11" s="3" t="s">
        <v>3562</v>
      </c>
      <c r="V11" s="3" t="s">
        <v>3557</v>
      </c>
      <c r="W11" s="22" t="s">
        <v>2178</v>
      </c>
      <c r="X11" s="3" t="s">
        <v>741</v>
      </c>
      <c r="Y11" s="3">
        <v>75201</v>
      </c>
      <c r="Z11" s="3" t="s">
        <v>49</v>
      </c>
      <c r="AA11" s="28">
        <v>44774</v>
      </c>
      <c r="AB11" s="22" t="s">
        <v>3563</v>
      </c>
      <c r="AD11" s="219">
        <v>32.790160158264896</v>
      </c>
      <c r="AE11" s="219">
        <v>-96.803498673196302</v>
      </c>
    </row>
    <row r="12" spans="1:31" ht="48" x14ac:dyDescent="0.15">
      <c r="A12" s="68">
        <v>6010</v>
      </c>
      <c r="B12" s="3" t="s">
        <v>31</v>
      </c>
      <c r="C12" s="3" t="s">
        <v>696</v>
      </c>
      <c r="D12" s="5" t="s">
        <v>3569</v>
      </c>
      <c r="E12" s="3" t="s">
        <v>61</v>
      </c>
      <c r="F12" s="22" t="s">
        <v>3570</v>
      </c>
      <c r="G12" s="22" t="s">
        <v>3477</v>
      </c>
      <c r="H12" s="22" t="s">
        <v>3507</v>
      </c>
      <c r="I12" s="22" t="s">
        <v>3481</v>
      </c>
      <c r="J12" s="22" t="s">
        <v>3486</v>
      </c>
      <c r="K12" s="22" t="s">
        <v>3571</v>
      </c>
      <c r="L12" s="22" t="s">
        <v>3572</v>
      </c>
      <c r="M12" s="22" t="s">
        <v>3570</v>
      </c>
      <c r="N12" s="3" t="s">
        <v>286</v>
      </c>
      <c r="O12" s="3" t="s">
        <v>42</v>
      </c>
      <c r="P12" s="212">
        <v>80204</v>
      </c>
      <c r="Q12" s="208" t="s">
        <v>3573</v>
      </c>
      <c r="R12" s="100">
        <v>46</v>
      </c>
      <c r="S12" s="119">
        <v>10500</v>
      </c>
      <c r="T12" s="22" t="s">
        <v>3574</v>
      </c>
      <c r="U12" s="22" t="s">
        <v>3571</v>
      </c>
      <c r="V12" s="22" t="s">
        <v>3569</v>
      </c>
      <c r="W12" s="22" t="s">
        <v>3570</v>
      </c>
      <c r="X12" s="3" t="s">
        <v>286</v>
      </c>
      <c r="Y12" s="3" t="s">
        <v>42</v>
      </c>
      <c r="Z12" s="3" t="s">
        <v>49</v>
      </c>
      <c r="AA12" s="28">
        <v>44766</v>
      </c>
      <c r="AB12" s="22" t="s">
        <v>3575</v>
      </c>
      <c r="AC12" s="22" t="s">
        <v>3576</v>
      </c>
      <c r="AD12" s="117">
        <v>39.7318188929084</v>
      </c>
      <c r="AE12" s="117">
        <v>-105.02263611725201</v>
      </c>
    </row>
    <row r="13" spans="1:31" ht="48" x14ac:dyDescent="0.15">
      <c r="A13" s="68">
        <v>6011</v>
      </c>
      <c r="B13" s="68" t="s">
        <v>59</v>
      </c>
      <c r="C13" s="3" t="s">
        <v>696</v>
      </c>
      <c r="D13" s="5" t="s">
        <v>4015</v>
      </c>
      <c r="E13" s="3" t="s">
        <v>34</v>
      </c>
      <c r="F13" s="22" t="s">
        <v>4006</v>
      </c>
      <c r="G13" s="22" t="s">
        <v>4008</v>
      </c>
      <c r="H13" s="22" t="s">
        <v>3803</v>
      </c>
      <c r="I13" s="22" t="s">
        <v>3482</v>
      </c>
      <c r="J13" s="22" t="s">
        <v>3479</v>
      </c>
      <c r="K13" s="5" t="s">
        <v>2098</v>
      </c>
      <c r="L13" s="22" t="s">
        <v>2099</v>
      </c>
      <c r="M13" s="5" t="s">
        <v>3450</v>
      </c>
      <c r="N13" s="3" t="s">
        <v>2249</v>
      </c>
      <c r="O13" s="3" t="s">
        <v>42</v>
      </c>
      <c r="P13" s="79" t="s">
        <v>2101</v>
      </c>
      <c r="Q13" s="3" t="s">
        <v>2102</v>
      </c>
      <c r="R13" s="76">
        <v>9</v>
      </c>
      <c r="S13" s="8"/>
      <c r="T13" s="149"/>
      <c r="U13" s="22" t="s">
        <v>2096</v>
      </c>
      <c r="V13" s="22" t="s">
        <v>2098</v>
      </c>
      <c r="W13" s="22" t="s">
        <v>1971</v>
      </c>
      <c r="X13" s="3" t="s">
        <v>321</v>
      </c>
      <c r="Y13" s="3" t="s">
        <v>42</v>
      </c>
      <c r="Z13" s="3" t="s">
        <v>49</v>
      </c>
      <c r="AA13" s="28">
        <v>44781</v>
      </c>
      <c r="AB13" s="22" t="s">
        <v>4007</v>
      </c>
      <c r="AC13" s="22" t="s">
        <v>3577</v>
      </c>
      <c r="AD13" s="8">
        <v>42.314481051231702</v>
      </c>
      <c r="AE13" s="8">
        <v>-71.797936730503196</v>
      </c>
    </row>
    <row r="14" spans="1:31" ht="36" x14ac:dyDescent="0.15">
      <c r="A14" s="68">
        <v>6012</v>
      </c>
      <c r="B14" s="3" t="s">
        <v>31</v>
      </c>
      <c r="C14" s="3" t="s">
        <v>696</v>
      </c>
      <c r="D14" s="5" t="s">
        <v>3578</v>
      </c>
      <c r="E14" s="3" t="s">
        <v>34</v>
      </c>
      <c r="F14" s="22" t="s">
        <v>3579</v>
      </c>
      <c r="G14" s="22" t="s">
        <v>3475</v>
      </c>
      <c r="H14" s="22" t="s">
        <v>3507</v>
      </c>
      <c r="I14" s="22" t="s">
        <v>3482</v>
      </c>
      <c r="J14" s="22" t="s">
        <v>3482</v>
      </c>
      <c r="K14" s="22" t="s">
        <v>3580</v>
      </c>
      <c r="L14" s="22" t="s">
        <v>3581</v>
      </c>
      <c r="M14" s="22" t="s">
        <v>1608</v>
      </c>
      <c r="N14" s="3" t="s">
        <v>918</v>
      </c>
      <c r="O14" s="3" t="s">
        <v>42</v>
      </c>
      <c r="P14" s="212">
        <v>30339</v>
      </c>
      <c r="Q14" s="208" t="s">
        <v>3582</v>
      </c>
      <c r="R14" s="100">
        <v>20</v>
      </c>
      <c r="S14" s="119">
        <v>3838</v>
      </c>
      <c r="T14" s="22" t="s">
        <v>3312</v>
      </c>
      <c r="U14" s="22" t="s">
        <v>3580</v>
      </c>
      <c r="V14" s="3" t="s">
        <v>3583</v>
      </c>
      <c r="W14" s="22" t="s">
        <v>1608</v>
      </c>
      <c r="X14" s="3" t="s">
        <v>918</v>
      </c>
      <c r="Y14" s="3" t="s">
        <v>42</v>
      </c>
      <c r="Z14" s="3" t="s">
        <v>49</v>
      </c>
      <c r="AA14" s="28">
        <v>44766</v>
      </c>
      <c r="AB14" s="22" t="s">
        <v>3584</v>
      </c>
      <c r="AC14" s="22" t="s">
        <v>3585</v>
      </c>
      <c r="AD14" s="117">
        <v>33.9022007212793</v>
      </c>
      <c r="AE14" s="117">
        <v>-84.459543475760697</v>
      </c>
    </row>
    <row r="15" spans="1:31" ht="36" x14ac:dyDescent="0.15">
      <c r="A15" s="68">
        <v>6013</v>
      </c>
      <c r="B15" s="68" t="s">
        <v>31</v>
      </c>
      <c r="C15" s="3" t="s">
        <v>696</v>
      </c>
      <c r="D15" s="5" t="s">
        <v>3578</v>
      </c>
      <c r="E15" s="3" t="s">
        <v>34</v>
      </c>
      <c r="F15" s="22" t="s">
        <v>3586</v>
      </c>
      <c r="G15" s="22" t="s">
        <v>3475</v>
      </c>
      <c r="H15" s="22" t="s">
        <v>3507</v>
      </c>
      <c r="I15" s="22" t="s">
        <v>3482</v>
      </c>
      <c r="J15" s="22" t="s">
        <v>3482</v>
      </c>
      <c r="K15" s="22" t="s">
        <v>3580</v>
      </c>
      <c r="L15" s="22" t="s">
        <v>3587</v>
      </c>
      <c r="M15" s="22" t="s">
        <v>70</v>
      </c>
      <c r="N15" s="3" t="s">
        <v>130</v>
      </c>
      <c r="O15" s="3" t="s">
        <v>42</v>
      </c>
      <c r="P15" s="212" t="s">
        <v>3588</v>
      </c>
      <c r="Q15" s="208" t="s">
        <v>3589</v>
      </c>
      <c r="R15" s="100">
        <v>10</v>
      </c>
      <c r="S15" s="119"/>
      <c r="T15" s="22"/>
      <c r="U15" s="22" t="s">
        <v>3580</v>
      </c>
      <c r="V15" s="3" t="s">
        <v>3583</v>
      </c>
      <c r="W15" s="22" t="s">
        <v>70</v>
      </c>
      <c r="X15" s="3" t="s">
        <v>130</v>
      </c>
      <c r="Y15" s="3" t="s">
        <v>66</v>
      </c>
      <c r="Z15" s="3" t="s">
        <v>49</v>
      </c>
      <c r="AA15" s="28">
        <v>44766</v>
      </c>
      <c r="AB15" s="22" t="s">
        <v>3584</v>
      </c>
      <c r="AC15" s="22" t="s">
        <v>3590</v>
      </c>
      <c r="AD15" s="117">
        <v>43.768562290512797</v>
      </c>
      <c r="AE15" s="117">
        <v>-79.413193575451004</v>
      </c>
    </row>
    <row r="16" spans="1:31" ht="36" x14ac:dyDescent="0.15">
      <c r="A16" s="68">
        <v>6014</v>
      </c>
      <c r="B16" s="3" t="s">
        <v>31</v>
      </c>
      <c r="C16" s="3" t="s">
        <v>696</v>
      </c>
      <c r="D16" s="5" t="s">
        <v>3591</v>
      </c>
      <c r="E16" s="3" t="s">
        <v>61</v>
      </c>
      <c r="F16" s="22" t="s">
        <v>3591</v>
      </c>
      <c r="G16" s="22" t="s">
        <v>3476</v>
      </c>
      <c r="H16" s="22" t="s">
        <v>3507</v>
      </c>
      <c r="I16" s="22" t="s">
        <v>3483</v>
      </c>
      <c r="J16" s="22" t="s">
        <v>3482</v>
      </c>
      <c r="K16" s="22" t="s">
        <v>3592</v>
      </c>
      <c r="L16" s="22" t="s">
        <v>3593</v>
      </c>
      <c r="M16" s="22" t="s">
        <v>3594</v>
      </c>
      <c r="N16" s="3" t="s">
        <v>702</v>
      </c>
      <c r="O16" s="3" t="s">
        <v>42</v>
      </c>
      <c r="P16" s="212">
        <v>41017</v>
      </c>
      <c r="Q16" s="208" t="s">
        <v>3595</v>
      </c>
      <c r="S16" s="119"/>
      <c r="T16" s="22"/>
      <c r="U16" s="22" t="s">
        <v>3592</v>
      </c>
      <c r="V16" s="22" t="s">
        <v>3592</v>
      </c>
      <c r="W16" s="22" t="s">
        <v>3594</v>
      </c>
      <c r="X16" s="3" t="s">
        <v>702</v>
      </c>
      <c r="Y16" s="3" t="s">
        <v>42</v>
      </c>
      <c r="Z16" s="3" t="s">
        <v>49</v>
      </c>
      <c r="AA16" s="28">
        <v>44437</v>
      </c>
      <c r="AB16" s="22" t="s">
        <v>3596</v>
      </c>
      <c r="AD16" s="117">
        <v>39.037270244458703</v>
      </c>
      <c r="AE16" s="117">
        <v>-84.534015677677999</v>
      </c>
    </row>
    <row r="17" spans="1:31" ht="48" x14ac:dyDescent="0.15">
      <c r="A17" s="68">
        <v>6015</v>
      </c>
      <c r="B17" s="68" t="s">
        <v>31</v>
      </c>
      <c r="C17" s="3" t="s">
        <v>696</v>
      </c>
      <c r="D17" s="5" t="s">
        <v>4165</v>
      </c>
      <c r="E17" s="3" t="s">
        <v>34</v>
      </c>
      <c r="F17" s="22" t="s">
        <v>3564</v>
      </c>
      <c r="G17" s="22" t="s">
        <v>3476</v>
      </c>
      <c r="H17" s="22" t="s">
        <v>3507</v>
      </c>
      <c r="I17" s="22" t="s">
        <v>3483</v>
      </c>
      <c r="J17" s="22" t="s">
        <v>3482</v>
      </c>
      <c r="K17" s="22" t="s">
        <v>4166</v>
      </c>
      <c r="L17" s="22" t="s">
        <v>3565</v>
      </c>
      <c r="M17" s="22" t="s">
        <v>3564</v>
      </c>
      <c r="N17" s="3" t="s">
        <v>127</v>
      </c>
      <c r="O17" s="3" t="s">
        <v>42</v>
      </c>
      <c r="P17" s="212">
        <v>48393</v>
      </c>
      <c r="Q17" s="208" t="s">
        <v>3566</v>
      </c>
      <c r="R17" s="100">
        <v>80</v>
      </c>
      <c r="S17" s="119">
        <v>22680</v>
      </c>
      <c r="T17" s="22" t="s">
        <v>3312</v>
      </c>
      <c r="U17" s="3" t="s">
        <v>4166</v>
      </c>
      <c r="V17" s="3" t="s">
        <v>4165</v>
      </c>
      <c r="W17" s="22" t="s">
        <v>3564</v>
      </c>
      <c r="X17" s="3" t="s">
        <v>127</v>
      </c>
      <c r="Y17" s="3" t="s">
        <v>42</v>
      </c>
      <c r="Z17" s="3" t="s">
        <v>49</v>
      </c>
      <c r="AA17" s="28">
        <v>44801</v>
      </c>
      <c r="AB17" s="22" t="s">
        <v>4170</v>
      </c>
      <c r="AC17" s="22" t="s">
        <v>4173</v>
      </c>
      <c r="AD17" s="117">
        <v>42.525225338876403</v>
      </c>
      <c r="AE17" s="117">
        <v>-83.565064118477594</v>
      </c>
    </row>
    <row r="18" spans="1:31" ht="84" x14ac:dyDescent="0.15">
      <c r="A18" s="68">
        <v>6016</v>
      </c>
      <c r="B18" s="3" t="s">
        <v>31</v>
      </c>
      <c r="C18" s="3" t="s">
        <v>696</v>
      </c>
      <c r="D18" s="5" t="s">
        <v>4165</v>
      </c>
      <c r="E18" s="3" t="s">
        <v>34</v>
      </c>
      <c r="F18" s="22" t="s">
        <v>3564</v>
      </c>
      <c r="G18" s="22" t="s">
        <v>4008</v>
      </c>
      <c r="H18" s="22" t="s">
        <v>3507</v>
      </c>
      <c r="I18" s="22" t="s">
        <v>3482</v>
      </c>
      <c r="J18" s="22" t="s">
        <v>3479</v>
      </c>
      <c r="K18" s="22" t="s">
        <v>4166</v>
      </c>
      <c r="L18" s="22" t="s">
        <v>3565</v>
      </c>
      <c r="M18" s="22" t="s">
        <v>3564</v>
      </c>
      <c r="N18" s="3" t="s">
        <v>127</v>
      </c>
      <c r="O18" s="3" t="s">
        <v>42</v>
      </c>
      <c r="P18" s="212">
        <v>48393</v>
      </c>
      <c r="Q18" s="208" t="s">
        <v>3566</v>
      </c>
      <c r="R18" s="100">
        <v>80</v>
      </c>
      <c r="S18" s="119">
        <v>22680</v>
      </c>
      <c r="T18" s="22" t="s">
        <v>3312</v>
      </c>
      <c r="U18" s="3" t="s">
        <v>4166</v>
      </c>
      <c r="V18" s="3" t="s">
        <v>4165</v>
      </c>
      <c r="W18" s="22" t="s">
        <v>3564</v>
      </c>
      <c r="X18" s="3" t="s">
        <v>127</v>
      </c>
      <c r="Y18" s="3" t="s">
        <v>42</v>
      </c>
      <c r="Z18" s="3" t="s">
        <v>49</v>
      </c>
      <c r="AA18" s="28">
        <v>44801</v>
      </c>
      <c r="AB18" s="22" t="s">
        <v>4171</v>
      </c>
      <c r="AC18" s="22" t="s">
        <v>4173</v>
      </c>
      <c r="AD18" s="117">
        <v>42.525225338876403</v>
      </c>
      <c r="AE18" s="117">
        <v>-83.565064118477594</v>
      </c>
    </row>
    <row r="19" spans="1:31" ht="48" x14ac:dyDescent="0.15">
      <c r="A19" s="68">
        <v>6017</v>
      </c>
      <c r="B19" s="3" t="s">
        <v>31</v>
      </c>
      <c r="C19" s="3" t="s">
        <v>696</v>
      </c>
      <c r="D19" s="5" t="s">
        <v>4165</v>
      </c>
      <c r="E19" s="3" t="s">
        <v>34</v>
      </c>
      <c r="F19" s="22" t="s">
        <v>3567</v>
      </c>
      <c r="G19" s="22" t="s">
        <v>3477</v>
      </c>
      <c r="H19" s="22" t="s">
        <v>3507</v>
      </c>
      <c r="I19" s="22" t="s">
        <v>3482</v>
      </c>
      <c r="J19" s="22" t="s">
        <v>3486</v>
      </c>
      <c r="K19" s="22" t="s">
        <v>4166</v>
      </c>
      <c r="L19" s="22" t="s">
        <v>3568</v>
      </c>
      <c r="M19" s="22" t="s">
        <v>3567</v>
      </c>
      <c r="N19" s="3" t="s">
        <v>850</v>
      </c>
      <c r="O19" s="3" t="s">
        <v>42</v>
      </c>
      <c r="P19" s="212">
        <v>85204</v>
      </c>
      <c r="Q19" s="208" t="s">
        <v>3566</v>
      </c>
      <c r="R19" s="221">
        <v>73</v>
      </c>
      <c r="S19" s="205"/>
      <c r="T19" s="22"/>
      <c r="U19" s="3" t="s">
        <v>4166</v>
      </c>
      <c r="V19" s="3" t="s">
        <v>4165</v>
      </c>
      <c r="W19" s="22" t="s">
        <v>3564</v>
      </c>
      <c r="X19" s="3" t="s">
        <v>127</v>
      </c>
      <c r="Y19" s="3" t="s">
        <v>42</v>
      </c>
      <c r="Z19" s="3" t="s">
        <v>49</v>
      </c>
      <c r="AA19" s="28">
        <v>45092</v>
      </c>
      <c r="AB19" s="22" t="s">
        <v>4170</v>
      </c>
      <c r="AC19" s="22" t="s">
        <v>4172</v>
      </c>
      <c r="AD19" s="117">
        <v>33.384092780152798</v>
      </c>
      <c r="AE19" s="117">
        <v>-111.816832073686</v>
      </c>
    </row>
    <row r="20" spans="1:31" ht="48" x14ac:dyDescent="0.15">
      <c r="A20" s="68">
        <v>6018</v>
      </c>
      <c r="B20" s="3" t="s">
        <v>113</v>
      </c>
      <c r="C20" s="3" t="s">
        <v>696</v>
      </c>
      <c r="D20" s="5" t="s">
        <v>4165</v>
      </c>
      <c r="E20" s="3" t="s">
        <v>34</v>
      </c>
      <c r="F20" s="22" t="s">
        <v>3649</v>
      </c>
      <c r="G20" s="22" t="s">
        <v>3472</v>
      </c>
      <c r="H20" s="22" t="s">
        <v>3507</v>
      </c>
      <c r="I20" s="22" t="s">
        <v>3482</v>
      </c>
      <c r="J20" s="22" t="s">
        <v>3485</v>
      </c>
      <c r="K20" s="22" t="s">
        <v>4166</v>
      </c>
      <c r="L20" s="22" t="s">
        <v>3650</v>
      </c>
      <c r="M20" s="22" t="s">
        <v>3651</v>
      </c>
      <c r="N20" s="3" t="s">
        <v>850</v>
      </c>
      <c r="O20" s="3" t="s">
        <v>42</v>
      </c>
      <c r="P20" s="212">
        <v>85128</v>
      </c>
      <c r="Q20" s="208" t="s">
        <v>3652</v>
      </c>
      <c r="S20" s="119"/>
      <c r="T20" s="22"/>
      <c r="U20" s="3" t="s">
        <v>4166</v>
      </c>
      <c r="V20" s="3" t="s">
        <v>4165</v>
      </c>
      <c r="W20" s="22" t="s">
        <v>3564</v>
      </c>
      <c r="X20" s="3" t="s">
        <v>127</v>
      </c>
      <c r="Y20" s="3" t="s">
        <v>42</v>
      </c>
      <c r="Z20" s="3" t="s">
        <v>49</v>
      </c>
      <c r="AA20" s="28">
        <v>44801</v>
      </c>
      <c r="AB20" s="22" t="s">
        <v>4174</v>
      </c>
      <c r="AC20" s="22" t="s">
        <v>4180</v>
      </c>
      <c r="AD20" s="117">
        <v>32.8978401818962</v>
      </c>
      <c r="AE20" s="117">
        <v>-111.512928087189</v>
      </c>
    </row>
    <row r="21" spans="1:31" ht="24" x14ac:dyDescent="0.15">
      <c r="A21" s="68">
        <v>6019</v>
      </c>
      <c r="B21" s="3" t="s">
        <v>31</v>
      </c>
      <c r="C21" s="3" t="s">
        <v>696</v>
      </c>
      <c r="D21" s="5" t="s">
        <v>4165</v>
      </c>
      <c r="E21" s="3" t="s">
        <v>34</v>
      </c>
      <c r="F21" s="22" t="s">
        <v>767</v>
      </c>
      <c r="G21" s="22" t="s">
        <v>3475</v>
      </c>
      <c r="H21" s="22" t="s">
        <v>3507</v>
      </c>
      <c r="I21" s="22" t="s">
        <v>3482</v>
      </c>
      <c r="J21" s="22" t="s">
        <v>3482</v>
      </c>
      <c r="K21" s="22" t="s">
        <v>4166</v>
      </c>
      <c r="L21" s="22" t="s">
        <v>3653</v>
      </c>
      <c r="M21" s="22" t="s">
        <v>790</v>
      </c>
      <c r="N21" s="3" t="s">
        <v>628</v>
      </c>
      <c r="O21" s="3" t="s">
        <v>42</v>
      </c>
      <c r="P21" s="212">
        <v>46278</v>
      </c>
      <c r="Q21" s="208" t="s">
        <v>3654</v>
      </c>
      <c r="S21" s="119"/>
      <c r="T21" s="22"/>
      <c r="U21" s="3" t="s">
        <v>4166</v>
      </c>
      <c r="V21" s="3" t="s">
        <v>4165</v>
      </c>
      <c r="W21" s="22" t="s">
        <v>3564</v>
      </c>
      <c r="X21" s="3" t="s">
        <v>127</v>
      </c>
      <c r="Y21" s="3" t="s">
        <v>42</v>
      </c>
      <c r="Z21" s="3" t="s">
        <v>49</v>
      </c>
      <c r="AA21" s="28">
        <v>44801</v>
      </c>
      <c r="AB21" s="22" t="s">
        <v>4175</v>
      </c>
      <c r="AC21" s="22" t="s">
        <v>4180</v>
      </c>
      <c r="AD21" s="117">
        <v>39.874222691226301</v>
      </c>
      <c r="AE21" s="117">
        <v>-86.270843044911501</v>
      </c>
    </row>
    <row r="22" spans="1:31" ht="60" x14ac:dyDescent="0.15">
      <c r="A22" s="68">
        <v>6020</v>
      </c>
      <c r="B22" s="3" t="s">
        <v>31</v>
      </c>
      <c r="C22" s="3" t="s">
        <v>696</v>
      </c>
      <c r="D22" s="5" t="s">
        <v>4165</v>
      </c>
      <c r="E22" s="3" t="s">
        <v>34</v>
      </c>
      <c r="F22" s="22" t="s">
        <v>3789</v>
      </c>
      <c r="G22" s="22" t="s">
        <v>3477</v>
      </c>
      <c r="H22" s="22" t="s">
        <v>3558</v>
      </c>
      <c r="I22" s="22" t="s">
        <v>3482</v>
      </c>
      <c r="J22" s="22" t="s">
        <v>3486</v>
      </c>
      <c r="K22" s="22" t="s">
        <v>4166</v>
      </c>
      <c r="L22" s="22" t="s">
        <v>3790</v>
      </c>
      <c r="M22" s="22" t="s">
        <v>3791</v>
      </c>
      <c r="N22" s="3" t="s">
        <v>3499</v>
      </c>
      <c r="O22" s="3" t="s">
        <v>42</v>
      </c>
      <c r="P22" s="212">
        <v>43105</v>
      </c>
      <c r="Q22" s="208" t="s">
        <v>3792</v>
      </c>
      <c r="R22" s="100">
        <v>70</v>
      </c>
      <c r="S22" s="119"/>
      <c r="T22" s="22"/>
      <c r="U22" s="3" t="s">
        <v>4166</v>
      </c>
      <c r="V22" s="3" t="s">
        <v>4165</v>
      </c>
      <c r="W22" s="22" t="s">
        <v>3564</v>
      </c>
      <c r="X22" s="3" t="s">
        <v>127</v>
      </c>
      <c r="Y22" s="3" t="s">
        <v>42</v>
      </c>
      <c r="Z22" s="3" t="s">
        <v>49</v>
      </c>
      <c r="AA22" s="28">
        <v>44801</v>
      </c>
      <c r="AB22" s="22" t="s">
        <v>4167</v>
      </c>
      <c r="AC22" s="22" t="s">
        <v>4179</v>
      </c>
      <c r="AD22" s="117">
        <v>39.842530454816703</v>
      </c>
      <c r="AE22" s="117">
        <v>-82.566701001721398</v>
      </c>
    </row>
    <row r="23" spans="1:31" ht="48" x14ac:dyDescent="0.15">
      <c r="A23" s="68">
        <v>6021</v>
      </c>
      <c r="B23" s="3" t="s">
        <v>31</v>
      </c>
      <c r="C23" s="3" t="s">
        <v>696</v>
      </c>
      <c r="D23" s="5" t="s">
        <v>4165</v>
      </c>
      <c r="E23" s="3" t="s">
        <v>34</v>
      </c>
      <c r="F23" s="22" t="s">
        <v>3793</v>
      </c>
      <c r="G23" s="22" t="s">
        <v>3477</v>
      </c>
      <c r="H23" s="22" t="s">
        <v>3558</v>
      </c>
      <c r="I23" s="22" t="s">
        <v>3482</v>
      </c>
      <c r="J23" s="22" t="s">
        <v>3486</v>
      </c>
      <c r="K23" s="22" t="s">
        <v>4166</v>
      </c>
      <c r="L23" s="22" t="s">
        <v>3794</v>
      </c>
      <c r="M23" s="22" t="s">
        <v>3793</v>
      </c>
      <c r="N23" s="3" t="s">
        <v>394</v>
      </c>
      <c r="O23" s="3" t="s">
        <v>42</v>
      </c>
      <c r="P23" s="212">
        <v>92801</v>
      </c>
      <c r="Q23" s="208" t="s">
        <v>3795</v>
      </c>
      <c r="R23" s="100">
        <v>33</v>
      </c>
      <c r="S23" s="119"/>
      <c r="T23" s="22"/>
      <c r="U23" s="3" t="s">
        <v>4166</v>
      </c>
      <c r="V23" s="3" t="s">
        <v>4165</v>
      </c>
      <c r="W23" s="22" t="s">
        <v>3564</v>
      </c>
      <c r="X23" s="3" t="s">
        <v>127</v>
      </c>
      <c r="Y23" s="3" t="s">
        <v>42</v>
      </c>
      <c r="Z23" s="3" t="s">
        <v>49</v>
      </c>
      <c r="AA23" s="28">
        <v>44801</v>
      </c>
      <c r="AB23" s="22" t="s">
        <v>4168</v>
      </c>
      <c r="AC23" s="22" t="s">
        <v>4178</v>
      </c>
      <c r="AD23" s="117">
        <v>33.853340229804999</v>
      </c>
      <c r="AE23" s="117">
        <v>-117.91777579998499</v>
      </c>
    </row>
    <row r="24" spans="1:31" ht="36" x14ac:dyDescent="0.15">
      <c r="A24" s="68">
        <v>6022</v>
      </c>
      <c r="B24" s="3" t="s">
        <v>31</v>
      </c>
      <c r="C24" s="3" t="s">
        <v>696</v>
      </c>
      <c r="D24" s="5" t="s">
        <v>4165</v>
      </c>
      <c r="E24" s="3" t="s">
        <v>34</v>
      </c>
      <c r="F24" s="22" t="s">
        <v>3796</v>
      </c>
      <c r="G24" s="22" t="s">
        <v>4008</v>
      </c>
      <c r="H24" s="22" t="s">
        <v>3558</v>
      </c>
      <c r="I24" s="22" t="s">
        <v>3482</v>
      </c>
      <c r="J24" s="22" t="s">
        <v>3479</v>
      </c>
      <c r="K24" s="22" t="s">
        <v>4166</v>
      </c>
      <c r="L24" s="22" t="s">
        <v>3797</v>
      </c>
      <c r="M24" s="22" t="s">
        <v>3548</v>
      </c>
      <c r="N24" s="3" t="s">
        <v>3499</v>
      </c>
      <c r="O24" s="3" t="s">
        <v>42</v>
      </c>
      <c r="P24" s="212">
        <v>43130</v>
      </c>
      <c r="Q24" s="208" t="s">
        <v>3792</v>
      </c>
      <c r="R24" s="100">
        <v>100</v>
      </c>
      <c r="S24" s="119">
        <v>1800</v>
      </c>
      <c r="T24" s="22" t="s">
        <v>3312</v>
      </c>
      <c r="U24" s="3" t="s">
        <v>4166</v>
      </c>
      <c r="V24" s="3" t="s">
        <v>4165</v>
      </c>
      <c r="W24" s="22" t="s">
        <v>3564</v>
      </c>
      <c r="X24" s="3" t="s">
        <v>127</v>
      </c>
      <c r="Y24" s="3" t="s">
        <v>42</v>
      </c>
      <c r="Z24" s="3" t="s">
        <v>49</v>
      </c>
      <c r="AA24" s="28">
        <v>44801</v>
      </c>
      <c r="AB24" s="22" t="s">
        <v>4169</v>
      </c>
      <c r="AC24" s="22" t="s">
        <v>4177</v>
      </c>
      <c r="AD24" s="117">
        <v>39.712378991967498</v>
      </c>
      <c r="AE24" s="117">
        <v>-82.544833786378703</v>
      </c>
    </row>
    <row r="25" spans="1:31" ht="48" x14ac:dyDescent="0.15">
      <c r="A25" s="68">
        <v>6023</v>
      </c>
      <c r="B25" s="68" t="s">
        <v>113</v>
      </c>
      <c r="C25" s="3" t="s">
        <v>696</v>
      </c>
      <c r="D25" s="5" t="s">
        <v>4165</v>
      </c>
      <c r="E25" s="3" t="s">
        <v>34</v>
      </c>
      <c r="F25" s="22" t="s">
        <v>3796</v>
      </c>
      <c r="G25" s="22" t="s">
        <v>4008</v>
      </c>
      <c r="H25" s="22" t="s">
        <v>3558</v>
      </c>
      <c r="I25" s="22" t="s">
        <v>3482</v>
      </c>
      <c r="J25" s="22" t="s">
        <v>3478</v>
      </c>
      <c r="K25" s="22" t="s">
        <v>4166</v>
      </c>
      <c r="L25" s="22" t="s">
        <v>3797</v>
      </c>
      <c r="M25" s="22" t="s">
        <v>3548</v>
      </c>
      <c r="N25" s="3" t="s">
        <v>3499</v>
      </c>
      <c r="O25" s="3" t="s">
        <v>42</v>
      </c>
      <c r="P25" s="212">
        <v>43130</v>
      </c>
      <c r="Q25" s="208" t="s">
        <v>3792</v>
      </c>
      <c r="R25" s="100">
        <v>150</v>
      </c>
      <c r="S25" s="119">
        <v>10000</v>
      </c>
      <c r="T25" s="22" t="s">
        <v>3312</v>
      </c>
      <c r="U25" s="3" t="s">
        <v>4166</v>
      </c>
      <c r="V25" s="3" t="s">
        <v>4165</v>
      </c>
      <c r="W25" s="22" t="s">
        <v>3564</v>
      </c>
      <c r="X25" s="3" t="s">
        <v>127</v>
      </c>
      <c r="Y25" s="3" t="s">
        <v>42</v>
      </c>
      <c r="Z25" s="3" t="s">
        <v>49</v>
      </c>
      <c r="AA25" s="28">
        <v>44899</v>
      </c>
      <c r="AB25" s="165" t="s">
        <v>4442</v>
      </c>
      <c r="AC25" s="22" t="s">
        <v>4443</v>
      </c>
      <c r="AD25" s="117">
        <v>39.712378991967498</v>
      </c>
      <c r="AE25" s="117">
        <v>-82.544833786378703</v>
      </c>
    </row>
    <row r="26" spans="1:31" ht="48" x14ac:dyDescent="0.15">
      <c r="A26" s="68">
        <v>6024</v>
      </c>
      <c r="B26" s="3" t="s">
        <v>31</v>
      </c>
      <c r="C26" s="3" t="s">
        <v>696</v>
      </c>
      <c r="D26" s="5" t="s">
        <v>4165</v>
      </c>
      <c r="E26" s="3" t="s">
        <v>34</v>
      </c>
      <c r="F26" s="22" t="s">
        <v>3649</v>
      </c>
      <c r="G26" s="22" t="s">
        <v>3474</v>
      </c>
      <c r="H26" s="22" t="s">
        <v>3558</v>
      </c>
      <c r="I26" s="22" t="s">
        <v>3482</v>
      </c>
      <c r="J26" s="22" t="s">
        <v>3480</v>
      </c>
      <c r="K26" s="22" t="s">
        <v>4166</v>
      </c>
      <c r="L26" s="22" t="s">
        <v>3798</v>
      </c>
      <c r="M26" s="22" t="s">
        <v>3799</v>
      </c>
      <c r="N26" s="3" t="s">
        <v>241</v>
      </c>
      <c r="O26" s="3" t="s">
        <v>66</v>
      </c>
      <c r="P26" s="212" t="s">
        <v>3800</v>
      </c>
      <c r="Q26" s="208" t="s">
        <v>3801</v>
      </c>
      <c r="R26" s="100">
        <v>6</v>
      </c>
      <c r="S26" s="119">
        <v>4500</v>
      </c>
      <c r="T26" s="22" t="s">
        <v>3312</v>
      </c>
      <c r="U26" s="3" t="s">
        <v>4166</v>
      </c>
      <c r="V26" s="3" t="s">
        <v>4165</v>
      </c>
      <c r="W26" s="22" t="s">
        <v>3564</v>
      </c>
      <c r="X26" s="3" t="s">
        <v>127</v>
      </c>
      <c r="Y26" s="3" t="s">
        <v>42</v>
      </c>
      <c r="Z26" s="3" t="s">
        <v>49</v>
      </c>
      <c r="AA26" s="28">
        <v>44801</v>
      </c>
      <c r="AB26" s="22" t="s">
        <v>4169</v>
      </c>
      <c r="AC26" s="56" t="s">
        <v>4176</v>
      </c>
      <c r="AD26" s="117">
        <v>49.041317273051597</v>
      </c>
      <c r="AE26" s="117">
        <v>-117.605124213138</v>
      </c>
    </row>
    <row r="27" spans="1:31" ht="36" x14ac:dyDescent="0.15">
      <c r="A27" s="68">
        <v>6025</v>
      </c>
      <c r="B27" s="3" t="s">
        <v>31</v>
      </c>
      <c r="C27" s="3" t="s">
        <v>696</v>
      </c>
      <c r="D27" s="5" t="s">
        <v>3597</v>
      </c>
      <c r="E27" s="3" t="s">
        <v>61</v>
      </c>
      <c r="F27" s="3" t="s">
        <v>3598</v>
      </c>
      <c r="G27" s="22" t="s">
        <v>3474</v>
      </c>
      <c r="H27" s="22" t="s">
        <v>3558</v>
      </c>
      <c r="I27" s="22" t="s">
        <v>3482</v>
      </c>
      <c r="J27" s="22" t="s">
        <v>3599</v>
      </c>
      <c r="K27" s="22" t="s">
        <v>3600</v>
      </c>
      <c r="L27" s="3" t="s">
        <v>3601</v>
      </c>
      <c r="M27" s="22" t="s">
        <v>3598</v>
      </c>
      <c r="N27" s="3" t="s">
        <v>900</v>
      </c>
      <c r="O27" s="3" t="s">
        <v>42</v>
      </c>
      <c r="P27" s="212">
        <v>32904</v>
      </c>
      <c r="Q27" s="208" t="s">
        <v>3602</v>
      </c>
      <c r="R27" s="203"/>
      <c r="S27" s="119">
        <v>15</v>
      </c>
      <c r="T27" s="22" t="s">
        <v>3312</v>
      </c>
      <c r="U27" s="3" t="s">
        <v>3603</v>
      </c>
      <c r="V27" s="3" t="s">
        <v>3604</v>
      </c>
      <c r="W27" s="3" t="s">
        <v>1130</v>
      </c>
      <c r="X27" s="3" t="s">
        <v>496</v>
      </c>
      <c r="Y27" s="3" t="s">
        <v>42</v>
      </c>
      <c r="Z27" s="3" t="s">
        <v>49</v>
      </c>
      <c r="AA27" s="28">
        <v>44766</v>
      </c>
      <c r="AB27" s="22" t="s">
        <v>3605</v>
      </c>
      <c r="AC27" s="3" t="s">
        <v>3606</v>
      </c>
      <c r="AD27" s="117">
        <v>28.094520276356501</v>
      </c>
      <c r="AE27" s="117">
        <v>-80.698126073097498</v>
      </c>
    </row>
    <row r="28" spans="1:31" ht="48" x14ac:dyDescent="0.15">
      <c r="A28" s="68">
        <v>6026</v>
      </c>
      <c r="B28" s="3" t="s">
        <v>31</v>
      </c>
      <c r="C28" s="3" t="s">
        <v>696</v>
      </c>
      <c r="D28" s="5" t="s">
        <v>3597</v>
      </c>
      <c r="E28" s="3" t="s">
        <v>61</v>
      </c>
      <c r="F28" s="22" t="s">
        <v>3607</v>
      </c>
      <c r="G28" s="22" t="s">
        <v>3474</v>
      </c>
      <c r="H28" s="22" t="s">
        <v>3558</v>
      </c>
      <c r="I28" s="22" t="s">
        <v>3482</v>
      </c>
      <c r="J28" s="22" t="s">
        <v>3599</v>
      </c>
      <c r="K28" s="22" t="s">
        <v>3608</v>
      </c>
      <c r="L28" s="22" t="s">
        <v>3609</v>
      </c>
      <c r="M28" s="22" t="s">
        <v>3610</v>
      </c>
      <c r="N28" s="3" t="s">
        <v>496</v>
      </c>
      <c r="O28" s="3" t="s">
        <v>42</v>
      </c>
      <c r="P28" s="212">
        <v>18103</v>
      </c>
      <c r="Q28" s="208" t="s">
        <v>3611</v>
      </c>
      <c r="S28" s="119">
        <v>15</v>
      </c>
      <c r="T28" s="22" t="s">
        <v>3312</v>
      </c>
      <c r="U28" s="3" t="s">
        <v>3603</v>
      </c>
      <c r="V28" s="3" t="s">
        <v>3604</v>
      </c>
      <c r="W28" s="22" t="s">
        <v>1130</v>
      </c>
      <c r="X28" s="3" t="s">
        <v>496</v>
      </c>
      <c r="Y28" s="3" t="s">
        <v>42</v>
      </c>
      <c r="Z28" s="3" t="s">
        <v>49</v>
      </c>
      <c r="AA28" s="28">
        <v>44766</v>
      </c>
      <c r="AB28" s="22" t="s">
        <v>3612</v>
      </c>
      <c r="AC28" s="3" t="s">
        <v>3606</v>
      </c>
      <c r="AD28" s="117">
        <v>40.567842729519597</v>
      </c>
      <c r="AE28" s="117">
        <v>-75.479137301635703</v>
      </c>
    </row>
    <row r="29" spans="1:31" ht="120" x14ac:dyDescent="0.15">
      <c r="A29" s="68">
        <v>6027</v>
      </c>
      <c r="B29" s="3" t="s">
        <v>59</v>
      </c>
      <c r="C29" s="3" t="s">
        <v>294</v>
      </c>
      <c r="D29" s="5" t="s">
        <v>408</v>
      </c>
      <c r="E29" s="3" t="s">
        <v>34</v>
      </c>
      <c r="F29" s="6" t="s">
        <v>3613</v>
      </c>
      <c r="G29" s="22" t="s">
        <v>3474</v>
      </c>
      <c r="H29" s="22" t="s">
        <v>3558</v>
      </c>
      <c r="I29" s="22" t="s">
        <v>3479</v>
      </c>
      <c r="J29" s="22" t="s">
        <v>3478</v>
      </c>
      <c r="K29" s="5" t="s">
        <v>411</v>
      </c>
      <c r="L29" s="5" t="s">
        <v>412</v>
      </c>
      <c r="M29" s="5" t="s">
        <v>413</v>
      </c>
      <c r="N29" s="14" t="s">
        <v>170</v>
      </c>
      <c r="O29" s="14" t="s">
        <v>66</v>
      </c>
      <c r="P29" s="213" t="s">
        <v>414</v>
      </c>
      <c r="Q29" s="208" t="s">
        <v>415</v>
      </c>
      <c r="R29" s="94"/>
      <c r="S29" s="33"/>
      <c r="T29" s="5"/>
      <c r="U29" s="6" t="s">
        <v>3614</v>
      </c>
      <c r="V29" s="6" t="s">
        <v>408</v>
      </c>
      <c r="W29" s="6" t="s">
        <v>70</v>
      </c>
      <c r="X29" s="14" t="s">
        <v>130</v>
      </c>
      <c r="Y29" s="14" t="s">
        <v>66</v>
      </c>
      <c r="Z29" s="14" t="s">
        <v>49</v>
      </c>
      <c r="AA29" s="27">
        <v>44778</v>
      </c>
      <c r="AB29" s="5" t="s">
        <v>3615</v>
      </c>
      <c r="AC29" s="5" t="s">
        <v>3616</v>
      </c>
      <c r="AD29" s="117">
        <v>47.403399999999998</v>
      </c>
      <c r="AE29" s="117">
        <v>-79.622249999999994</v>
      </c>
    </row>
    <row r="30" spans="1:31" ht="72" x14ac:dyDescent="0.15">
      <c r="A30" s="68">
        <v>6028</v>
      </c>
      <c r="B30" s="68" t="s">
        <v>31</v>
      </c>
      <c r="C30" s="3" t="s">
        <v>696</v>
      </c>
      <c r="D30" s="5" t="s">
        <v>1258</v>
      </c>
      <c r="E30" s="3" t="s">
        <v>61</v>
      </c>
      <c r="F30" s="22" t="s">
        <v>1258</v>
      </c>
      <c r="G30" s="22" t="s">
        <v>3472</v>
      </c>
      <c r="H30" s="22" t="s">
        <v>3507</v>
      </c>
      <c r="I30" s="22" t="s">
        <v>4399</v>
      </c>
      <c r="J30" s="22" t="s">
        <v>4350</v>
      </c>
      <c r="K30" s="22" t="s">
        <v>4398</v>
      </c>
      <c r="L30" s="22" t="s">
        <v>1260</v>
      </c>
      <c r="M30" s="22" t="s">
        <v>1261</v>
      </c>
      <c r="N30" s="3" t="s">
        <v>394</v>
      </c>
      <c r="O30" s="3" t="s">
        <v>42</v>
      </c>
      <c r="P30" s="3" t="s">
        <v>1262</v>
      </c>
      <c r="Q30" s="3" t="s">
        <v>1263</v>
      </c>
      <c r="R30" s="151">
        <v>24</v>
      </c>
      <c r="S30" s="204" t="s">
        <v>703</v>
      </c>
      <c r="T30" s="22" t="s">
        <v>703</v>
      </c>
      <c r="U30" s="22" t="s">
        <v>1258</v>
      </c>
      <c r="V30" s="22" t="s">
        <v>1259</v>
      </c>
      <c r="W30" s="22" t="s">
        <v>1264</v>
      </c>
      <c r="X30" s="3" t="s">
        <v>394</v>
      </c>
      <c r="Y30" s="3" t="s">
        <v>42</v>
      </c>
      <c r="Z30" s="3" t="s">
        <v>49</v>
      </c>
      <c r="AA30" s="28">
        <v>44892</v>
      </c>
      <c r="AB30" s="22" t="s">
        <v>4398</v>
      </c>
      <c r="AC30" s="22" t="s">
        <v>1265</v>
      </c>
      <c r="AD30" s="182">
        <v>37.47</v>
      </c>
      <c r="AE30" s="396">
        <v>-122.19</v>
      </c>
    </row>
    <row r="31" spans="1:31" ht="48" x14ac:dyDescent="0.15">
      <c r="A31" s="68">
        <v>6029</v>
      </c>
      <c r="B31" s="3" t="s">
        <v>31</v>
      </c>
      <c r="C31" s="3" t="s">
        <v>696</v>
      </c>
      <c r="D31" s="5" t="s">
        <v>3617</v>
      </c>
      <c r="E31" s="3" t="s">
        <v>34</v>
      </c>
      <c r="F31" s="22" t="s">
        <v>3618</v>
      </c>
      <c r="G31" s="22" t="s">
        <v>382</v>
      </c>
      <c r="H31" s="22" t="s">
        <v>3507</v>
      </c>
      <c r="I31" s="22" t="s">
        <v>3482</v>
      </c>
      <c r="J31" s="22" t="s">
        <v>382</v>
      </c>
      <c r="K31" s="22" t="s">
        <v>3619</v>
      </c>
      <c r="L31" s="22" t="s">
        <v>3620</v>
      </c>
      <c r="M31" s="22" t="s">
        <v>3621</v>
      </c>
      <c r="N31" s="3" t="s">
        <v>3499</v>
      </c>
      <c r="O31" s="3" t="s">
        <v>42</v>
      </c>
      <c r="P31" s="212">
        <v>44116</v>
      </c>
      <c r="Q31" s="208" t="s">
        <v>3622</v>
      </c>
      <c r="R31" s="100">
        <v>3</v>
      </c>
      <c r="S31" s="119"/>
      <c r="T31" s="22"/>
      <c r="U31" s="22" t="s">
        <v>3619</v>
      </c>
      <c r="V31" s="22" t="s">
        <v>3617</v>
      </c>
      <c r="W31" s="22" t="s">
        <v>3621</v>
      </c>
      <c r="X31" s="3" t="s">
        <v>341</v>
      </c>
      <c r="Y31" s="3" t="s">
        <v>42</v>
      </c>
      <c r="Z31" s="3" t="s">
        <v>49</v>
      </c>
      <c r="AA31" s="28">
        <v>44766</v>
      </c>
      <c r="AB31" s="22" t="s">
        <v>3623</v>
      </c>
      <c r="AC31" s="22" t="s">
        <v>3624</v>
      </c>
      <c r="AD31" s="117">
        <v>41.4622072205376</v>
      </c>
      <c r="AE31" s="117">
        <v>-81.8475342583355</v>
      </c>
    </row>
    <row r="32" spans="1:31" ht="48" x14ac:dyDescent="0.15">
      <c r="A32" s="68">
        <v>6030</v>
      </c>
      <c r="B32" s="3" t="s">
        <v>31</v>
      </c>
      <c r="C32" s="3" t="s">
        <v>696</v>
      </c>
      <c r="D32" s="5" t="s">
        <v>3625</v>
      </c>
      <c r="E32" s="3" t="s">
        <v>34</v>
      </c>
      <c r="F32" s="22" t="s">
        <v>3625</v>
      </c>
      <c r="G32" s="22" t="s">
        <v>3477</v>
      </c>
      <c r="H32" s="22" t="s">
        <v>3507</v>
      </c>
      <c r="I32" s="22" t="s">
        <v>3481</v>
      </c>
      <c r="J32" s="22" t="s">
        <v>3486</v>
      </c>
      <c r="K32" s="22" t="s">
        <v>3626</v>
      </c>
      <c r="L32" s="22" t="s">
        <v>3627</v>
      </c>
      <c r="M32" s="22" t="s">
        <v>2178</v>
      </c>
      <c r="N32" s="3" t="s">
        <v>741</v>
      </c>
      <c r="O32" s="3" t="s">
        <v>42</v>
      </c>
      <c r="P32" s="212">
        <v>75233</v>
      </c>
      <c r="Q32" s="208" t="s">
        <v>3628</v>
      </c>
      <c r="R32" s="221"/>
      <c r="S32" s="205"/>
      <c r="T32" s="22"/>
      <c r="U32" s="22" t="s">
        <v>3629</v>
      </c>
      <c r="V32" s="22" t="s">
        <v>3630</v>
      </c>
      <c r="W32" s="22" t="s">
        <v>71</v>
      </c>
      <c r="X32" s="3" t="s">
        <v>394</v>
      </c>
      <c r="Y32" s="3" t="s">
        <v>42</v>
      </c>
      <c r="Z32" s="3" t="s">
        <v>49</v>
      </c>
      <c r="AA32" s="28">
        <v>44443</v>
      </c>
      <c r="AB32" s="22" t="s">
        <v>3631</v>
      </c>
      <c r="AD32" s="117">
        <v>32.681824116863098</v>
      </c>
      <c r="AE32" s="117">
        <v>-96.883944833465307</v>
      </c>
    </row>
    <row r="33" spans="1:31" ht="60" x14ac:dyDescent="0.15">
      <c r="A33" s="68">
        <v>6031</v>
      </c>
      <c r="B33" s="3" t="s">
        <v>31</v>
      </c>
      <c r="C33" s="3" t="s">
        <v>696</v>
      </c>
      <c r="D33" s="5" t="s">
        <v>85</v>
      </c>
      <c r="E33" s="3" t="s">
        <v>34</v>
      </c>
      <c r="F33" s="22" t="s">
        <v>3632</v>
      </c>
      <c r="G33" s="22" t="s">
        <v>3474</v>
      </c>
      <c r="H33" s="22" t="s">
        <v>3558</v>
      </c>
      <c r="I33" s="22" t="s">
        <v>3486</v>
      </c>
      <c r="J33" s="22" t="s">
        <v>3599</v>
      </c>
      <c r="K33" s="22" t="s">
        <v>95</v>
      </c>
      <c r="L33" s="22" t="s">
        <v>3633</v>
      </c>
      <c r="M33" s="22" t="s">
        <v>3634</v>
      </c>
      <c r="N33" s="3" t="s">
        <v>130</v>
      </c>
      <c r="O33" s="3" t="s">
        <v>66</v>
      </c>
      <c r="P33" s="212" t="s">
        <v>108</v>
      </c>
      <c r="Q33" s="208" t="s">
        <v>3635</v>
      </c>
      <c r="R33" s="100">
        <v>2500</v>
      </c>
      <c r="S33" s="119">
        <v>20000</v>
      </c>
      <c r="T33" s="22" t="s">
        <v>3636</v>
      </c>
      <c r="U33" s="22" t="s">
        <v>95</v>
      </c>
      <c r="V33" s="22" t="s">
        <v>85</v>
      </c>
      <c r="W33" s="22" t="s">
        <v>3637</v>
      </c>
      <c r="X33" s="3" t="s">
        <v>97</v>
      </c>
      <c r="Y33" s="3" t="s">
        <v>98</v>
      </c>
      <c r="Z33" s="3" t="s">
        <v>49</v>
      </c>
      <c r="AA33" s="28">
        <v>44778</v>
      </c>
      <c r="AB33" s="22" t="s">
        <v>3638</v>
      </c>
      <c r="AC33" s="22" t="s">
        <v>3639</v>
      </c>
      <c r="AD33" s="117">
        <v>46.577141779133697</v>
      </c>
      <c r="AE33" s="117">
        <v>-80.802447727467893</v>
      </c>
    </row>
    <row r="34" spans="1:31" ht="48" x14ac:dyDescent="0.15">
      <c r="A34" s="68">
        <v>6032</v>
      </c>
      <c r="B34" s="3" t="s">
        <v>31</v>
      </c>
      <c r="C34" s="3" t="s">
        <v>696</v>
      </c>
      <c r="D34" s="5" t="s">
        <v>1403</v>
      </c>
      <c r="E34" s="3" t="s">
        <v>34</v>
      </c>
      <c r="F34" s="22" t="s">
        <v>1403</v>
      </c>
      <c r="G34" s="22" t="s">
        <v>3472</v>
      </c>
      <c r="H34" s="22" t="s">
        <v>3507</v>
      </c>
      <c r="I34" s="22" t="s">
        <v>3482</v>
      </c>
      <c r="J34" s="22" t="s">
        <v>3485</v>
      </c>
      <c r="K34" s="22" t="s">
        <v>1404</v>
      </c>
      <c r="L34" s="5" t="s">
        <v>1405</v>
      </c>
      <c r="M34" s="5" t="s">
        <v>727</v>
      </c>
      <c r="N34" s="3" t="s">
        <v>127</v>
      </c>
      <c r="O34" s="3" t="s">
        <v>42</v>
      </c>
      <c r="P34" s="212">
        <v>49423</v>
      </c>
      <c r="Q34" s="208" t="s">
        <v>1406</v>
      </c>
      <c r="S34" s="119"/>
      <c r="T34" s="22"/>
      <c r="U34" s="22" t="s">
        <v>1404</v>
      </c>
      <c r="V34" s="22" t="s">
        <v>1403</v>
      </c>
      <c r="W34" s="22" t="s">
        <v>727</v>
      </c>
      <c r="X34" s="3" t="s">
        <v>127</v>
      </c>
      <c r="Y34" s="3" t="s">
        <v>42</v>
      </c>
      <c r="Z34" s="3" t="s">
        <v>49</v>
      </c>
      <c r="AA34" s="28">
        <v>44437</v>
      </c>
      <c r="AB34" s="22" t="s">
        <v>3640</v>
      </c>
      <c r="AD34" s="117">
        <v>39.204258078640798</v>
      </c>
      <c r="AE34" s="117">
        <v>-119.740640059407</v>
      </c>
    </row>
    <row r="35" spans="1:31" ht="48" x14ac:dyDescent="0.15">
      <c r="A35" s="68">
        <v>6033</v>
      </c>
      <c r="B35" s="3" t="s">
        <v>31</v>
      </c>
      <c r="C35" s="3" t="s">
        <v>696</v>
      </c>
      <c r="D35" s="5" t="s">
        <v>1403</v>
      </c>
      <c r="E35" s="3" t="s">
        <v>34</v>
      </c>
      <c r="F35" s="22" t="s">
        <v>1403</v>
      </c>
      <c r="G35" s="22" t="s">
        <v>3477</v>
      </c>
      <c r="H35" s="22" t="s">
        <v>3507</v>
      </c>
      <c r="I35" s="22" t="s">
        <v>3482</v>
      </c>
      <c r="J35" s="22" t="s">
        <v>3486</v>
      </c>
      <c r="K35" s="22" t="s">
        <v>1404</v>
      </c>
      <c r="L35" s="5" t="s">
        <v>1405</v>
      </c>
      <c r="M35" s="5" t="s">
        <v>727</v>
      </c>
      <c r="N35" s="3" t="s">
        <v>127</v>
      </c>
      <c r="O35" s="3" t="s">
        <v>42</v>
      </c>
      <c r="P35" s="212">
        <v>49423</v>
      </c>
      <c r="Q35" s="208" t="s">
        <v>1406</v>
      </c>
      <c r="S35" s="119"/>
      <c r="T35" s="22"/>
      <c r="U35" s="22" t="s">
        <v>1404</v>
      </c>
      <c r="V35" s="22" t="s">
        <v>1403</v>
      </c>
      <c r="W35" s="22" t="s">
        <v>727</v>
      </c>
      <c r="X35" s="3" t="s">
        <v>127</v>
      </c>
      <c r="Y35" s="3" t="s">
        <v>42</v>
      </c>
      <c r="Z35" s="3" t="s">
        <v>49</v>
      </c>
      <c r="AA35" s="28">
        <v>44437</v>
      </c>
      <c r="AB35" s="22" t="s">
        <v>3640</v>
      </c>
      <c r="AD35" s="117">
        <v>39.204258078640798</v>
      </c>
      <c r="AE35" s="117">
        <v>-119.740640059407</v>
      </c>
    </row>
    <row r="36" spans="1:31" ht="48" x14ac:dyDescent="0.15">
      <c r="A36" s="68">
        <v>6034</v>
      </c>
      <c r="B36" s="3" t="s">
        <v>31</v>
      </c>
      <c r="C36" s="3" t="s">
        <v>696</v>
      </c>
      <c r="D36" s="5" t="s">
        <v>3641</v>
      </c>
      <c r="E36" s="3" t="s">
        <v>61</v>
      </c>
      <c r="F36" s="22" t="s">
        <v>3642</v>
      </c>
      <c r="G36" s="22" t="s">
        <v>3477</v>
      </c>
      <c r="H36" s="22" t="s">
        <v>3507</v>
      </c>
      <c r="I36" s="22" t="s">
        <v>3482</v>
      </c>
      <c r="J36" s="22" t="s">
        <v>3482</v>
      </c>
      <c r="K36" s="22" t="s">
        <v>3643</v>
      </c>
      <c r="L36" s="22" t="s">
        <v>3644</v>
      </c>
      <c r="M36" s="22" t="s">
        <v>3645</v>
      </c>
      <c r="N36" s="3" t="s">
        <v>732</v>
      </c>
      <c r="O36" s="3" t="s">
        <v>42</v>
      </c>
      <c r="P36" s="212">
        <v>53933</v>
      </c>
      <c r="Q36" s="208" t="s">
        <v>3646</v>
      </c>
      <c r="R36" s="100">
        <v>25</v>
      </c>
      <c r="S36" s="119"/>
      <c r="T36" s="22"/>
      <c r="U36" s="3" t="s">
        <v>3643</v>
      </c>
      <c r="V36" s="3" t="s">
        <v>3642</v>
      </c>
      <c r="W36" s="22" t="s">
        <v>3645</v>
      </c>
      <c r="X36" s="3" t="s">
        <v>732</v>
      </c>
      <c r="Y36" s="3" t="s">
        <v>42</v>
      </c>
      <c r="Z36" s="3" t="s">
        <v>49</v>
      </c>
      <c r="AA36" s="28">
        <v>44766</v>
      </c>
      <c r="AB36" s="22" t="s">
        <v>3647</v>
      </c>
      <c r="AC36" s="22" t="s">
        <v>3648</v>
      </c>
      <c r="AD36" s="117">
        <v>43.567670442419399</v>
      </c>
      <c r="AE36" s="117">
        <v>-88.905624857455905</v>
      </c>
    </row>
    <row r="37" spans="1:31" ht="84" x14ac:dyDescent="0.15">
      <c r="A37" s="68">
        <v>6035</v>
      </c>
      <c r="B37" s="3" t="s">
        <v>31</v>
      </c>
      <c r="C37" s="3" t="s">
        <v>696</v>
      </c>
      <c r="D37" s="5" t="s">
        <v>3655</v>
      </c>
      <c r="E37" s="3" t="s">
        <v>61</v>
      </c>
      <c r="F37" s="22" t="s">
        <v>3655</v>
      </c>
      <c r="G37" s="22" t="s">
        <v>3474</v>
      </c>
      <c r="H37" s="22" t="s">
        <v>3507</v>
      </c>
      <c r="I37" s="22" t="s">
        <v>3482</v>
      </c>
      <c r="J37" s="22" t="s">
        <v>3484</v>
      </c>
      <c r="K37" s="22" t="s">
        <v>3656</v>
      </c>
      <c r="L37" s="22" t="s">
        <v>3657</v>
      </c>
      <c r="M37" s="22" t="s">
        <v>3658</v>
      </c>
      <c r="N37" s="3" t="s">
        <v>496</v>
      </c>
      <c r="O37" s="3" t="s">
        <v>42</v>
      </c>
      <c r="P37" s="212">
        <v>16117</v>
      </c>
      <c r="Q37" s="208" t="s">
        <v>3659</v>
      </c>
      <c r="R37" s="222">
        <v>64</v>
      </c>
      <c r="S37" s="119">
        <v>10000</v>
      </c>
      <c r="T37" s="22" t="s">
        <v>3312</v>
      </c>
      <c r="U37" s="3" t="s">
        <v>3660</v>
      </c>
      <c r="V37" s="3" t="s">
        <v>3661</v>
      </c>
      <c r="W37" s="22" t="s">
        <v>3662</v>
      </c>
      <c r="X37" s="3" t="s">
        <v>496</v>
      </c>
      <c r="Y37" s="3" t="s">
        <v>42</v>
      </c>
      <c r="Z37" s="3" t="s">
        <v>49</v>
      </c>
      <c r="AA37" s="28">
        <v>44774</v>
      </c>
      <c r="AB37" s="22" t="s">
        <v>3663</v>
      </c>
      <c r="AC37" s="22" t="s">
        <v>3664</v>
      </c>
      <c r="AD37" s="117">
        <v>40.859399737039098</v>
      </c>
      <c r="AE37" s="117">
        <v>-80.274877728835307</v>
      </c>
    </row>
    <row r="38" spans="1:31" ht="36" x14ac:dyDescent="0.15">
      <c r="A38" s="68">
        <v>6036</v>
      </c>
      <c r="B38" s="68" t="s">
        <v>31</v>
      </c>
      <c r="C38" s="3" t="s">
        <v>696</v>
      </c>
      <c r="D38" s="5" t="s">
        <v>3665</v>
      </c>
      <c r="E38" s="3" t="s">
        <v>34</v>
      </c>
      <c r="F38" s="22" t="s">
        <v>3666</v>
      </c>
      <c r="G38" s="22" t="s">
        <v>4008</v>
      </c>
      <c r="H38" s="22" t="s">
        <v>3507</v>
      </c>
      <c r="I38" s="22" t="s">
        <v>3482</v>
      </c>
      <c r="J38" s="22" t="s">
        <v>3479</v>
      </c>
      <c r="K38" s="167" t="s">
        <v>3667</v>
      </c>
      <c r="L38" s="22" t="s">
        <v>3668</v>
      </c>
      <c r="M38" s="22" t="s">
        <v>3669</v>
      </c>
      <c r="N38" s="3" t="s">
        <v>315</v>
      </c>
      <c r="O38" s="3" t="s">
        <v>42</v>
      </c>
      <c r="P38" s="212">
        <v>62060</v>
      </c>
      <c r="Q38" s="208" t="s">
        <v>3670</v>
      </c>
      <c r="R38" s="222">
        <v>48</v>
      </c>
      <c r="S38" s="119">
        <v>22000</v>
      </c>
      <c r="T38" s="22" t="s">
        <v>3312</v>
      </c>
      <c r="U38" s="22" t="s">
        <v>3671</v>
      </c>
      <c r="V38" s="5" t="s">
        <v>3665</v>
      </c>
      <c r="W38" s="22" t="s">
        <v>3669</v>
      </c>
      <c r="X38" s="3" t="s">
        <v>315</v>
      </c>
      <c r="Y38" s="3" t="s">
        <v>42</v>
      </c>
      <c r="Z38" s="3" t="s">
        <v>49</v>
      </c>
      <c r="AA38" s="28">
        <v>44774</v>
      </c>
      <c r="AB38" s="22" t="s">
        <v>3672</v>
      </c>
      <c r="AD38" s="117">
        <v>38.6850044347131</v>
      </c>
      <c r="AE38" s="117">
        <v>-90.1604495423271</v>
      </c>
    </row>
    <row r="39" spans="1:31" ht="48" x14ac:dyDescent="0.15">
      <c r="A39" s="68">
        <v>6037</v>
      </c>
      <c r="B39" s="68" t="s">
        <v>31</v>
      </c>
      <c r="C39" s="3" t="s">
        <v>696</v>
      </c>
      <c r="D39" s="5" t="s">
        <v>3673</v>
      </c>
      <c r="E39" s="3" t="s">
        <v>34</v>
      </c>
      <c r="F39" s="22" t="s">
        <v>3674</v>
      </c>
      <c r="G39" s="22" t="s">
        <v>3475</v>
      </c>
      <c r="H39" s="22" t="s">
        <v>3507</v>
      </c>
      <c r="I39" s="22" t="s">
        <v>3482</v>
      </c>
      <c r="J39" s="22" t="s">
        <v>3482</v>
      </c>
      <c r="K39" s="22" t="s">
        <v>3675</v>
      </c>
      <c r="L39" s="22" t="s">
        <v>3676</v>
      </c>
      <c r="M39" s="22" t="s">
        <v>2178</v>
      </c>
      <c r="N39" s="3" t="s">
        <v>741</v>
      </c>
      <c r="O39" s="3" t="s">
        <v>42</v>
      </c>
      <c r="P39" s="212">
        <v>75251</v>
      </c>
      <c r="Q39" s="208" t="s">
        <v>3677</v>
      </c>
      <c r="R39" s="222"/>
      <c r="S39" s="119"/>
      <c r="T39" s="22"/>
      <c r="U39" s="22" t="s">
        <v>3678</v>
      </c>
      <c r="V39" s="22" t="s">
        <v>3674</v>
      </c>
      <c r="W39" s="22" t="s">
        <v>2178</v>
      </c>
      <c r="X39" s="3" t="s">
        <v>741</v>
      </c>
      <c r="Y39" s="3" t="s">
        <v>42</v>
      </c>
      <c r="Z39" s="3" t="s">
        <v>49</v>
      </c>
      <c r="AA39" s="28">
        <v>44443</v>
      </c>
      <c r="AB39" s="22" t="s">
        <v>3679</v>
      </c>
      <c r="AC39" s="22" t="s">
        <v>3680</v>
      </c>
      <c r="AD39" s="117"/>
      <c r="AE39" s="117"/>
    </row>
    <row r="40" spans="1:31" ht="24" x14ac:dyDescent="0.15">
      <c r="A40" s="68">
        <v>6038</v>
      </c>
      <c r="B40" s="3" t="s">
        <v>31</v>
      </c>
      <c r="C40" s="3" t="s">
        <v>696</v>
      </c>
      <c r="D40" s="5" t="s">
        <v>4019</v>
      </c>
      <c r="E40" s="3" t="s">
        <v>34</v>
      </c>
      <c r="F40" s="22" t="s">
        <v>3681</v>
      </c>
      <c r="G40" s="22" t="s">
        <v>382</v>
      </c>
      <c r="H40" s="22" t="s">
        <v>3507</v>
      </c>
      <c r="I40" s="22" t="s">
        <v>3482</v>
      </c>
      <c r="J40" s="22" t="s">
        <v>382</v>
      </c>
      <c r="K40" s="22" t="s">
        <v>3682</v>
      </c>
      <c r="L40" s="22" t="s">
        <v>3683</v>
      </c>
      <c r="M40" s="22" t="s">
        <v>3684</v>
      </c>
      <c r="N40" s="3" t="s">
        <v>394</v>
      </c>
      <c r="O40" s="3" t="s">
        <v>42</v>
      </c>
      <c r="P40" s="212">
        <v>91311</v>
      </c>
      <c r="Q40" s="208" t="s">
        <v>3685</v>
      </c>
      <c r="R40" s="100">
        <v>125</v>
      </c>
      <c r="S40" s="119"/>
      <c r="T40" s="22"/>
      <c r="U40" s="3" t="s">
        <v>3686</v>
      </c>
      <c r="V40" s="3" t="s">
        <v>3687</v>
      </c>
      <c r="W40" s="22" t="s">
        <v>3684</v>
      </c>
      <c r="X40" s="3" t="s">
        <v>394</v>
      </c>
      <c r="Y40" s="3" t="s">
        <v>42</v>
      </c>
      <c r="Z40" s="3" t="s">
        <v>49</v>
      </c>
      <c r="AA40" s="28">
        <v>44766</v>
      </c>
      <c r="AB40" s="22" t="s">
        <v>3686</v>
      </c>
      <c r="AC40" s="22" t="s">
        <v>3688</v>
      </c>
      <c r="AD40" s="117">
        <v>34.234334080571202</v>
      </c>
      <c r="AE40" s="117">
        <v>-118.578837936741</v>
      </c>
    </row>
    <row r="41" spans="1:31" ht="36" x14ac:dyDescent="0.15">
      <c r="A41" s="68">
        <v>6039</v>
      </c>
      <c r="C41" s="3" t="s">
        <v>696</v>
      </c>
      <c r="D41" s="5" t="s">
        <v>3689</v>
      </c>
      <c r="E41" s="3" t="s">
        <v>34</v>
      </c>
      <c r="F41" s="22" t="s">
        <v>3690</v>
      </c>
      <c r="G41" s="22" t="s">
        <v>3475</v>
      </c>
      <c r="H41" s="22" t="s">
        <v>3507</v>
      </c>
      <c r="I41" s="22" t="s">
        <v>3482</v>
      </c>
      <c r="J41" s="22" t="s">
        <v>3482</v>
      </c>
      <c r="K41" s="22" t="s">
        <v>3691</v>
      </c>
      <c r="L41" s="22" t="s">
        <v>3692</v>
      </c>
      <c r="M41" s="22" t="s">
        <v>3385</v>
      </c>
      <c r="N41" s="3" t="s">
        <v>712</v>
      </c>
      <c r="O41" s="3" t="s">
        <v>42</v>
      </c>
      <c r="P41" s="212">
        <v>37090</v>
      </c>
      <c r="Q41" s="208" t="s">
        <v>3693</v>
      </c>
      <c r="R41" s="100">
        <v>5</v>
      </c>
      <c r="S41" s="119"/>
      <c r="T41" s="22"/>
      <c r="U41" s="22" t="s">
        <v>3691</v>
      </c>
      <c r="V41" s="22" t="s">
        <v>3690</v>
      </c>
      <c r="W41" s="22" t="s">
        <v>3385</v>
      </c>
      <c r="X41" s="3" t="s">
        <v>712</v>
      </c>
      <c r="Y41" s="3" t="s">
        <v>42</v>
      </c>
      <c r="Z41" s="3" t="s">
        <v>49</v>
      </c>
      <c r="AA41" s="28">
        <v>44766</v>
      </c>
      <c r="AB41" s="22" t="s">
        <v>3694</v>
      </c>
      <c r="AC41" s="22" t="s">
        <v>3695</v>
      </c>
      <c r="AD41" s="117">
        <v>36.179655200125303</v>
      </c>
      <c r="AE41" s="117">
        <v>-86.289353358501501</v>
      </c>
    </row>
    <row r="42" spans="1:31" ht="24" x14ac:dyDescent="0.15">
      <c r="A42" s="68">
        <v>6040</v>
      </c>
      <c r="B42" s="68" t="s">
        <v>59</v>
      </c>
      <c r="C42" s="3" t="s">
        <v>696</v>
      </c>
      <c r="D42" s="5" t="s">
        <v>3708</v>
      </c>
      <c r="E42" s="3" t="s">
        <v>34</v>
      </c>
      <c r="F42" s="22" t="s">
        <v>3708</v>
      </c>
      <c r="G42" s="22" t="s">
        <v>3474</v>
      </c>
      <c r="H42" s="22" t="s">
        <v>3507</v>
      </c>
      <c r="I42" s="22" t="s">
        <v>3482</v>
      </c>
      <c r="J42" s="22" t="s">
        <v>3480</v>
      </c>
      <c r="K42" s="22" t="s">
        <v>3709</v>
      </c>
      <c r="L42" s="22" t="s">
        <v>3710</v>
      </c>
      <c r="M42" s="22" t="s">
        <v>3711</v>
      </c>
      <c r="N42" s="3" t="s">
        <v>1805</v>
      </c>
      <c r="O42" s="3" t="s">
        <v>42</v>
      </c>
      <c r="P42" s="212">
        <v>24060</v>
      </c>
      <c r="R42" s="100">
        <v>10</v>
      </c>
      <c r="S42" s="119"/>
      <c r="T42" s="22"/>
      <c r="U42" s="22" t="s">
        <v>3709</v>
      </c>
      <c r="V42" s="22" t="s">
        <v>3708</v>
      </c>
      <c r="W42" s="22" t="s">
        <v>3711</v>
      </c>
      <c r="X42" s="3" t="s">
        <v>1805</v>
      </c>
      <c r="Y42" s="3" t="s">
        <v>42</v>
      </c>
      <c r="Z42" s="3" t="s">
        <v>49</v>
      </c>
      <c r="AA42" s="28">
        <v>44781</v>
      </c>
      <c r="AB42" s="22" t="s">
        <v>3712</v>
      </c>
      <c r="AD42" s="117">
        <v>37.201602772719603</v>
      </c>
      <c r="AE42" s="117">
        <v>-80.412730942638404</v>
      </c>
    </row>
    <row r="43" spans="1:31" ht="36" x14ac:dyDescent="0.15">
      <c r="A43" s="68">
        <v>6041</v>
      </c>
      <c r="B43" s="3" t="s">
        <v>31</v>
      </c>
      <c r="C43" s="3" t="s">
        <v>696</v>
      </c>
      <c r="D43" s="5" t="s">
        <v>3696</v>
      </c>
      <c r="E43" s="3" t="s">
        <v>34</v>
      </c>
      <c r="F43" s="22" t="s">
        <v>3697</v>
      </c>
      <c r="G43" s="22" t="s">
        <v>4008</v>
      </c>
      <c r="H43" s="22" t="s">
        <v>3507</v>
      </c>
      <c r="I43" s="22" t="s">
        <v>3482</v>
      </c>
      <c r="J43" s="22" t="s">
        <v>3479</v>
      </c>
      <c r="K43" s="22" t="s">
        <v>3698</v>
      </c>
      <c r="L43" s="22" t="s">
        <v>3699</v>
      </c>
      <c r="M43" s="22" t="s">
        <v>433</v>
      </c>
      <c r="N43" s="3" t="s">
        <v>130</v>
      </c>
      <c r="O43" s="3" t="s">
        <v>66</v>
      </c>
      <c r="P43" s="212" t="s">
        <v>3700</v>
      </c>
      <c r="Q43" s="209" t="s">
        <v>3701</v>
      </c>
      <c r="S43" s="119"/>
      <c r="T43" s="22"/>
      <c r="U43" s="22" t="s">
        <v>3698</v>
      </c>
      <c r="V43" s="22" t="s">
        <v>3702</v>
      </c>
      <c r="W43" s="22" t="s">
        <v>779</v>
      </c>
      <c r="X43" s="3" t="s">
        <v>130</v>
      </c>
      <c r="Y43" s="3" t="s">
        <v>66</v>
      </c>
      <c r="Z43" s="3" t="s">
        <v>49</v>
      </c>
      <c r="AA43" s="28">
        <v>44435</v>
      </c>
      <c r="AB43" s="22" t="s">
        <v>3703</v>
      </c>
      <c r="AC43" s="22" t="s">
        <v>3704</v>
      </c>
      <c r="AD43" s="117">
        <v>44.253534625399503</v>
      </c>
      <c r="AE43" s="117">
        <v>-76.490390372848907</v>
      </c>
    </row>
    <row r="44" spans="1:31" ht="36" x14ac:dyDescent="0.15">
      <c r="A44" s="68">
        <v>6042</v>
      </c>
      <c r="B44" s="3" t="s">
        <v>31</v>
      </c>
      <c r="C44" s="3" t="s">
        <v>696</v>
      </c>
      <c r="D44" s="5" t="s">
        <v>3696</v>
      </c>
      <c r="E44" s="3" t="s">
        <v>34</v>
      </c>
      <c r="F44" s="22" t="s">
        <v>3705</v>
      </c>
      <c r="G44" s="22" t="s">
        <v>4008</v>
      </c>
      <c r="H44" s="22" t="s">
        <v>3507</v>
      </c>
      <c r="I44" s="22" t="s">
        <v>3482</v>
      </c>
      <c r="J44" s="22" t="s">
        <v>3479</v>
      </c>
      <c r="K44" s="22" t="s">
        <v>3698</v>
      </c>
      <c r="L44" s="22" t="s">
        <v>3706</v>
      </c>
      <c r="M44" s="22" t="s">
        <v>2649</v>
      </c>
      <c r="N44" s="3" t="s">
        <v>321</v>
      </c>
      <c r="O44" s="3" t="s">
        <v>42</v>
      </c>
      <c r="P44" s="212">
        <v>14625</v>
      </c>
      <c r="Q44" s="209" t="s">
        <v>3707</v>
      </c>
      <c r="S44" s="119"/>
      <c r="T44" s="22"/>
      <c r="U44" s="22" t="s">
        <v>3698</v>
      </c>
      <c r="V44" s="22" t="s">
        <v>3702</v>
      </c>
      <c r="W44" s="22" t="s">
        <v>779</v>
      </c>
      <c r="X44" s="3" t="s">
        <v>130</v>
      </c>
      <c r="Y44" s="3" t="s">
        <v>66</v>
      </c>
      <c r="Z44" s="3" t="s">
        <v>49</v>
      </c>
      <c r="AA44" s="28">
        <v>44435</v>
      </c>
      <c r="AB44" s="22" t="s">
        <v>3703</v>
      </c>
      <c r="AC44" s="22" t="s">
        <v>3704</v>
      </c>
      <c r="AD44" s="117">
        <v>43.198210370110502</v>
      </c>
      <c r="AE44" s="117">
        <v>-77.678231757529304</v>
      </c>
    </row>
    <row r="45" spans="1:31" ht="72" x14ac:dyDescent="0.15">
      <c r="A45" s="68">
        <v>6043</v>
      </c>
      <c r="B45" s="68" t="s">
        <v>59</v>
      </c>
      <c r="C45" s="3" t="s">
        <v>696</v>
      </c>
      <c r="D45" s="5" t="s">
        <v>2853</v>
      </c>
      <c r="E45" s="3" t="s">
        <v>34</v>
      </c>
      <c r="F45" s="22" t="s">
        <v>2854</v>
      </c>
      <c r="G45" s="22" t="s">
        <v>2855</v>
      </c>
      <c r="H45" s="22" t="s">
        <v>3558</v>
      </c>
      <c r="I45" s="22" t="s">
        <v>3482</v>
      </c>
      <c r="J45" s="22" t="s">
        <v>3484</v>
      </c>
      <c r="K45" s="22" t="s">
        <v>2856</v>
      </c>
      <c r="L45" s="22" t="s">
        <v>2857</v>
      </c>
      <c r="M45" s="22" t="s">
        <v>2858</v>
      </c>
      <c r="N45" s="22" t="s">
        <v>25</v>
      </c>
      <c r="O45" s="22" t="s">
        <v>66</v>
      </c>
      <c r="P45" s="212" t="s">
        <v>2859</v>
      </c>
      <c r="Q45" s="3" t="s">
        <v>2860</v>
      </c>
      <c r="R45" s="76">
        <v>46</v>
      </c>
      <c r="S45" s="119">
        <v>200</v>
      </c>
      <c r="T45" s="22" t="s">
        <v>3312</v>
      </c>
      <c r="U45" s="119" t="s">
        <v>2856</v>
      </c>
      <c r="V45" s="22" t="s">
        <v>2853</v>
      </c>
      <c r="W45" s="22" t="s">
        <v>2858</v>
      </c>
      <c r="X45" s="3" t="s">
        <v>25</v>
      </c>
      <c r="Y45" s="3" t="s">
        <v>66</v>
      </c>
      <c r="Z45" s="3" t="s">
        <v>49</v>
      </c>
      <c r="AA45" s="28">
        <v>44779</v>
      </c>
      <c r="AB45" s="3" t="s">
        <v>2861</v>
      </c>
      <c r="AC45" s="28" t="s">
        <v>4283</v>
      </c>
      <c r="AD45" s="117">
        <v>45.597861137135801</v>
      </c>
      <c r="AE45" s="357">
        <v>-73.569356758194104</v>
      </c>
    </row>
    <row r="46" spans="1:31" ht="25" x14ac:dyDescent="0.2">
      <c r="A46" s="68">
        <v>6044</v>
      </c>
      <c r="B46" s="3" t="s">
        <v>59</v>
      </c>
      <c r="C46" s="3" t="s">
        <v>696</v>
      </c>
      <c r="D46" s="5" t="s">
        <v>2862</v>
      </c>
      <c r="E46" s="3" t="s">
        <v>61</v>
      </c>
      <c r="F46" s="22" t="s">
        <v>2863</v>
      </c>
      <c r="G46" s="5" t="s">
        <v>2032</v>
      </c>
      <c r="H46" s="5" t="s">
        <v>3507</v>
      </c>
      <c r="I46" s="22" t="s">
        <v>3482</v>
      </c>
      <c r="J46" s="22" t="s">
        <v>4370</v>
      </c>
      <c r="K46" s="22" t="s">
        <v>2864</v>
      </c>
      <c r="L46" s="22" t="s">
        <v>2865</v>
      </c>
      <c r="M46" s="22" t="s">
        <v>2866</v>
      </c>
      <c r="N46" s="3" t="s">
        <v>394</v>
      </c>
      <c r="O46" s="3" t="s">
        <v>42</v>
      </c>
      <c r="P46" s="3">
        <v>93103</v>
      </c>
      <c r="Q46" s="3" t="s">
        <v>2867</v>
      </c>
      <c r="R46" s="240"/>
      <c r="S46" s="366"/>
      <c r="U46" s="5" t="s">
        <v>2864</v>
      </c>
      <c r="V46" s="5" t="s">
        <v>2862</v>
      </c>
      <c r="W46" s="5" t="s">
        <v>2866</v>
      </c>
      <c r="X46" s="3" t="s">
        <v>394</v>
      </c>
      <c r="Y46" s="3" t="s">
        <v>42</v>
      </c>
      <c r="Z46" s="3" t="s">
        <v>49</v>
      </c>
      <c r="AA46" s="28">
        <v>44437</v>
      </c>
      <c r="AB46" s="391" t="s">
        <v>2868</v>
      </c>
      <c r="AC46" s="5" t="s">
        <v>4371</v>
      </c>
      <c r="AD46" s="8">
        <v>34.426123523443103</v>
      </c>
      <c r="AE46" s="8">
        <v>-119.685536646676</v>
      </c>
    </row>
    <row r="47" spans="1:31" ht="48" x14ac:dyDescent="0.15">
      <c r="A47" s="68">
        <v>6045</v>
      </c>
      <c r="B47" s="3" t="s">
        <v>31</v>
      </c>
      <c r="C47" s="3" t="s">
        <v>696</v>
      </c>
      <c r="D47" s="5" t="s">
        <v>3713</v>
      </c>
      <c r="E47" s="3" t="s">
        <v>61</v>
      </c>
      <c r="F47" s="5" t="s">
        <v>3713</v>
      </c>
      <c r="G47" s="22" t="s">
        <v>3472</v>
      </c>
      <c r="H47" s="22" t="s">
        <v>3507</v>
      </c>
      <c r="I47" s="22" t="s">
        <v>3482</v>
      </c>
      <c r="J47" s="22" t="s">
        <v>3485</v>
      </c>
      <c r="K47" s="22" t="s">
        <v>3714</v>
      </c>
      <c r="L47" s="22" t="s">
        <v>3715</v>
      </c>
      <c r="M47" s="22" t="s">
        <v>3716</v>
      </c>
      <c r="N47" s="3" t="s">
        <v>127</v>
      </c>
      <c r="O47" s="3" t="s">
        <v>42</v>
      </c>
      <c r="P47" s="212">
        <v>49445</v>
      </c>
      <c r="Q47" s="208" t="s">
        <v>3717</v>
      </c>
      <c r="R47" s="100">
        <v>10</v>
      </c>
      <c r="S47" s="119"/>
      <c r="T47" s="22"/>
      <c r="U47" s="5" t="s">
        <v>3714</v>
      </c>
      <c r="V47" s="5" t="s">
        <v>3713</v>
      </c>
      <c r="W47" s="22" t="s">
        <v>3716</v>
      </c>
      <c r="X47" s="3" t="s">
        <v>127</v>
      </c>
      <c r="Y47" s="3" t="s">
        <v>42</v>
      </c>
      <c r="Z47" s="3" t="s">
        <v>49</v>
      </c>
      <c r="AA47" s="28">
        <v>44781</v>
      </c>
      <c r="AB47" s="22" t="s">
        <v>3718</v>
      </c>
      <c r="AC47" s="22" t="s">
        <v>3719</v>
      </c>
      <c r="AD47" s="117">
        <v>43.256325754559597</v>
      </c>
      <c r="AE47" s="117">
        <v>-86.2680567887504</v>
      </c>
    </row>
    <row r="48" spans="1:31" ht="96" x14ac:dyDescent="0.15">
      <c r="A48" s="68">
        <v>6046</v>
      </c>
      <c r="B48" s="68" t="s">
        <v>59</v>
      </c>
      <c r="C48" s="3" t="s">
        <v>696</v>
      </c>
      <c r="D48" s="5" t="s">
        <v>3720</v>
      </c>
      <c r="E48" s="68" t="s">
        <v>61</v>
      </c>
      <c r="F48" s="68" t="s">
        <v>3720</v>
      </c>
      <c r="G48" s="3" t="s">
        <v>3474</v>
      </c>
      <c r="H48" s="5" t="s">
        <v>3721</v>
      </c>
      <c r="I48" s="68" t="s">
        <v>3482</v>
      </c>
      <c r="J48" s="68" t="s">
        <v>382</v>
      </c>
      <c r="K48" s="3" t="s">
        <v>3722</v>
      </c>
      <c r="L48" s="5" t="s">
        <v>3723</v>
      </c>
      <c r="M48" s="68" t="s">
        <v>3724</v>
      </c>
      <c r="N48" s="68" t="s">
        <v>334</v>
      </c>
      <c r="O48" s="3" t="s">
        <v>42</v>
      </c>
      <c r="P48" s="212">
        <v>1915</v>
      </c>
      <c r="Q48" s="208" t="s">
        <v>3725</v>
      </c>
      <c r="R48" s="151">
        <v>17</v>
      </c>
      <c r="S48" s="151"/>
      <c r="T48" s="5"/>
      <c r="U48" s="68" t="s">
        <v>3722</v>
      </c>
      <c r="V48" s="68" t="s">
        <v>3720</v>
      </c>
      <c r="W48" s="3" t="s">
        <v>3724</v>
      </c>
      <c r="X48" s="5" t="s">
        <v>334</v>
      </c>
      <c r="Y48" s="68" t="s">
        <v>42</v>
      </c>
      <c r="Z48" s="68" t="s">
        <v>73</v>
      </c>
      <c r="AA48" s="28">
        <v>44774</v>
      </c>
      <c r="AB48" s="165" t="s">
        <v>3726</v>
      </c>
      <c r="AC48" s="68" t="s">
        <v>3727</v>
      </c>
      <c r="AD48" s="68">
        <v>42.57</v>
      </c>
      <c r="AE48" s="3">
        <v>-70.84</v>
      </c>
    </row>
    <row r="49" spans="1:37" ht="36" x14ac:dyDescent="0.15">
      <c r="A49" s="68">
        <v>6047</v>
      </c>
      <c r="B49" s="26" t="s">
        <v>31</v>
      </c>
      <c r="C49" s="26" t="s">
        <v>696</v>
      </c>
      <c r="D49" s="85" t="s">
        <v>3728</v>
      </c>
      <c r="E49" s="85" t="s">
        <v>34</v>
      </c>
      <c r="F49" s="85" t="s">
        <v>3729</v>
      </c>
      <c r="G49" s="85" t="s">
        <v>382</v>
      </c>
      <c r="H49" s="85" t="s">
        <v>3558</v>
      </c>
      <c r="I49" s="85" t="s">
        <v>3482</v>
      </c>
      <c r="J49" s="85" t="s">
        <v>3478</v>
      </c>
      <c r="K49" s="85" t="s">
        <v>3730</v>
      </c>
      <c r="L49" s="85" t="s">
        <v>3731</v>
      </c>
      <c r="M49" s="85" t="s">
        <v>3732</v>
      </c>
      <c r="N49" s="26" t="s">
        <v>341</v>
      </c>
      <c r="O49" s="26" t="s">
        <v>42</v>
      </c>
      <c r="P49" s="259">
        <v>43110</v>
      </c>
      <c r="Q49" s="263" t="s">
        <v>3733</v>
      </c>
      <c r="R49" s="155">
        <v>10</v>
      </c>
      <c r="S49" s="270" t="s">
        <v>703</v>
      </c>
      <c r="T49" s="85" t="s">
        <v>703</v>
      </c>
      <c r="U49" s="165" t="s">
        <v>3734</v>
      </c>
      <c r="V49" s="85" t="s">
        <v>3728</v>
      </c>
      <c r="W49" s="85" t="s">
        <v>2577</v>
      </c>
      <c r="X49" s="85" t="s">
        <v>3735</v>
      </c>
      <c r="Y49" s="26" t="s">
        <v>42</v>
      </c>
      <c r="Z49" s="26" t="s">
        <v>49</v>
      </c>
      <c r="AA49" s="276">
        <v>44777</v>
      </c>
      <c r="AB49" s="165" t="s">
        <v>3736</v>
      </c>
      <c r="AC49" s="85" t="s">
        <v>3737</v>
      </c>
      <c r="AD49" s="85">
        <v>40</v>
      </c>
      <c r="AE49" s="85">
        <v>-82.81</v>
      </c>
    </row>
    <row r="50" spans="1:37" ht="36" x14ac:dyDescent="0.15">
      <c r="A50" s="68">
        <v>6048</v>
      </c>
      <c r="B50" s="26" t="s">
        <v>59</v>
      </c>
      <c r="C50" s="26" t="s">
        <v>696</v>
      </c>
      <c r="D50" s="85" t="s">
        <v>3738</v>
      </c>
      <c r="E50" s="85" t="s">
        <v>34</v>
      </c>
      <c r="F50" s="85" t="s">
        <v>3738</v>
      </c>
      <c r="G50" s="22" t="s">
        <v>3474</v>
      </c>
      <c r="H50" s="85" t="s">
        <v>3558</v>
      </c>
      <c r="I50" s="85" t="s">
        <v>3482</v>
      </c>
      <c r="J50" s="85" t="s">
        <v>3739</v>
      </c>
      <c r="K50" s="85" t="s">
        <v>3740</v>
      </c>
      <c r="L50" s="85" t="s">
        <v>3741</v>
      </c>
      <c r="M50" s="85" t="s">
        <v>3742</v>
      </c>
      <c r="N50" s="26" t="s">
        <v>345</v>
      </c>
      <c r="O50" s="26" t="s">
        <v>42</v>
      </c>
      <c r="P50" s="259">
        <v>8505</v>
      </c>
      <c r="Q50" s="263" t="s">
        <v>3743</v>
      </c>
      <c r="R50" s="155">
        <v>17</v>
      </c>
      <c r="S50" s="270"/>
      <c r="T50" s="85"/>
      <c r="U50" s="165" t="s">
        <v>3744</v>
      </c>
      <c r="V50" s="85" t="s">
        <v>3738</v>
      </c>
      <c r="W50" s="85" t="s">
        <v>3745</v>
      </c>
      <c r="X50" s="85" t="s">
        <v>345</v>
      </c>
      <c r="Y50" s="26" t="s">
        <v>42</v>
      </c>
      <c r="Z50" s="26" t="s">
        <v>49</v>
      </c>
      <c r="AA50" s="276">
        <v>44777</v>
      </c>
      <c r="AB50" s="165" t="s">
        <v>3746</v>
      </c>
      <c r="AC50" s="85" t="s">
        <v>3747</v>
      </c>
      <c r="AD50" s="85">
        <v>40</v>
      </c>
      <c r="AE50" s="85">
        <v>-70.599999999999994</v>
      </c>
    </row>
    <row r="51" spans="1:37" ht="48" x14ac:dyDescent="0.15">
      <c r="A51" s="68">
        <v>6049</v>
      </c>
      <c r="B51" s="3" t="s">
        <v>59</v>
      </c>
      <c r="C51" s="3" t="s">
        <v>696</v>
      </c>
      <c r="D51" s="5" t="s">
        <v>3748</v>
      </c>
      <c r="E51" s="3" t="s">
        <v>34</v>
      </c>
      <c r="F51" s="22" t="s">
        <v>3749</v>
      </c>
      <c r="G51" s="22" t="s">
        <v>3474</v>
      </c>
      <c r="H51" s="22" t="s">
        <v>3507</v>
      </c>
      <c r="I51" s="22" t="s">
        <v>3482</v>
      </c>
      <c r="J51" s="22" t="s">
        <v>3480</v>
      </c>
      <c r="K51" s="22" t="s">
        <v>3750</v>
      </c>
      <c r="L51" s="22" t="s">
        <v>3751</v>
      </c>
      <c r="M51" s="22" t="s">
        <v>1036</v>
      </c>
      <c r="N51" s="3" t="s">
        <v>241</v>
      </c>
      <c r="O51" s="3" t="s">
        <v>66</v>
      </c>
      <c r="P51" s="212" t="s">
        <v>3752</v>
      </c>
      <c r="Q51" s="208" t="s">
        <v>3753</v>
      </c>
      <c r="R51" s="221">
        <v>13</v>
      </c>
      <c r="S51" s="204">
        <v>180</v>
      </c>
      <c r="T51" s="22" t="s">
        <v>3312</v>
      </c>
      <c r="U51" s="3" t="s">
        <v>3754</v>
      </c>
      <c r="V51" s="3" t="s">
        <v>3748</v>
      </c>
      <c r="W51" s="22" t="s">
        <v>749</v>
      </c>
      <c r="X51" s="3" t="s">
        <v>241</v>
      </c>
      <c r="Y51" s="3" t="s">
        <v>66</v>
      </c>
      <c r="Z51" s="3" t="s">
        <v>49</v>
      </c>
      <c r="AA51" s="28">
        <v>44774</v>
      </c>
      <c r="AB51" s="22" t="s">
        <v>3755</v>
      </c>
      <c r="AC51" s="22" t="s">
        <v>3756</v>
      </c>
      <c r="AD51" s="117">
        <v>49.180346651369703</v>
      </c>
      <c r="AE51" s="117">
        <v>-123.07566805990599</v>
      </c>
    </row>
    <row r="52" spans="1:37" ht="60" x14ac:dyDescent="0.15">
      <c r="A52" s="68">
        <v>6050</v>
      </c>
      <c r="B52" s="3" t="s">
        <v>31</v>
      </c>
      <c r="C52" s="3" t="s">
        <v>696</v>
      </c>
      <c r="D52" s="5" t="s">
        <v>3757</v>
      </c>
      <c r="E52" s="3" t="s">
        <v>61</v>
      </c>
      <c r="F52" s="5" t="s">
        <v>3757</v>
      </c>
      <c r="G52" s="22" t="s">
        <v>3474</v>
      </c>
      <c r="H52" s="22" t="s">
        <v>3558</v>
      </c>
      <c r="I52" s="22" t="s">
        <v>3482</v>
      </c>
      <c r="J52" s="22" t="s">
        <v>3484</v>
      </c>
      <c r="K52" s="22" t="s">
        <v>3758</v>
      </c>
      <c r="L52" s="22" t="s">
        <v>3759</v>
      </c>
      <c r="M52" s="22" t="s">
        <v>3760</v>
      </c>
      <c r="N52" s="3" t="s">
        <v>3499</v>
      </c>
      <c r="O52" s="3" t="s">
        <v>42</v>
      </c>
      <c r="P52" s="212">
        <v>44306</v>
      </c>
      <c r="Q52" s="208" t="s">
        <v>3761</v>
      </c>
      <c r="R52" s="100">
        <v>30</v>
      </c>
      <c r="S52" s="119"/>
      <c r="T52" s="22"/>
      <c r="U52" s="3" t="s">
        <v>3762</v>
      </c>
      <c r="V52" s="3" t="s">
        <v>3763</v>
      </c>
      <c r="W52" s="22" t="s">
        <v>3764</v>
      </c>
      <c r="X52" s="3" t="s">
        <v>341</v>
      </c>
      <c r="Y52" s="3" t="s">
        <v>42</v>
      </c>
      <c r="Z52" s="3" t="s">
        <v>49</v>
      </c>
      <c r="AA52" s="28">
        <v>44766</v>
      </c>
      <c r="AB52" s="22" t="s">
        <v>3765</v>
      </c>
      <c r="AC52" s="22" t="s">
        <v>3766</v>
      </c>
      <c r="AD52" s="117">
        <v>41.071359421310497</v>
      </c>
      <c r="AE52" s="117">
        <v>-81.500703511458298</v>
      </c>
    </row>
    <row r="53" spans="1:37" ht="36" x14ac:dyDescent="0.15">
      <c r="A53" s="68">
        <v>6051</v>
      </c>
      <c r="B53" s="68" t="s">
        <v>59</v>
      </c>
      <c r="C53" s="3" t="s">
        <v>696</v>
      </c>
      <c r="D53" s="5" t="s">
        <v>3767</v>
      </c>
      <c r="E53" s="3" t="s">
        <v>61</v>
      </c>
      <c r="F53" s="22" t="s">
        <v>3767</v>
      </c>
      <c r="G53" s="22" t="s">
        <v>3476</v>
      </c>
      <c r="H53" s="22" t="s">
        <v>3558</v>
      </c>
      <c r="I53" s="22" t="s">
        <v>3482</v>
      </c>
      <c r="J53" s="22" t="s">
        <v>382</v>
      </c>
      <c r="K53" s="22" t="s">
        <v>3768</v>
      </c>
      <c r="L53" s="22" t="s">
        <v>3769</v>
      </c>
      <c r="M53" s="22" t="s">
        <v>3770</v>
      </c>
      <c r="N53" s="3" t="s">
        <v>286</v>
      </c>
      <c r="O53" s="3" t="s">
        <v>42</v>
      </c>
      <c r="P53" s="212">
        <v>80907</v>
      </c>
      <c r="S53" s="119"/>
      <c r="T53" s="22"/>
      <c r="U53" s="22" t="s">
        <v>3768</v>
      </c>
      <c r="V53" s="22" t="s">
        <v>3767</v>
      </c>
      <c r="W53" s="22" t="s">
        <v>3770</v>
      </c>
      <c r="X53" s="3" t="s">
        <v>286</v>
      </c>
      <c r="Y53" s="3" t="s">
        <v>42</v>
      </c>
      <c r="Z53" s="3" t="s">
        <v>49</v>
      </c>
      <c r="AA53" s="28">
        <v>44781</v>
      </c>
      <c r="AB53" s="165" t="s">
        <v>3771</v>
      </c>
      <c r="AC53" s="22" t="s">
        <v>3772</v>
      </c>
      <c r="AD53" s="117"/>
      <c r="AE53" s="117"/>
    </row>
    <row r="54" spans="1:37" ht="72" x14ac:dyDescent="0.15">
      <c r="A54" s="68">
        <v>6052</v>
      </c>
      <c r="B54" s="3" t="s">
        <v>192</v>
      </c>
      <c r="C54" s="3" t="s">
        <v>696</v>
      </c>
      <c r="D54" s="5" t="s">
        <v>3773</v>
      </c>
      <c r="E54" s="3" t="s">
        <v>61</v>
      </c>
      <c r="F54" s="22" t="s">
        <v>3773</v>
      </c>
      <c r="G54" s="22" t="s">
        <v>3474</v>
      </c>
      <c r="H54" s="22" t="s">
        <v>3507</v>
      </c>
      <c r="I54" s="22" t="s">
        <v>3482</v>
      </c>
      <c r="J54" s="22" t="s">
        <v>3478</v>
      </c>
      <c r="K54" s="22" t="s">
        <v>3774</v>
      </c>
      <c r="L54" s="22" t="s">
        <v>3775</v>
      </c>
      <c r="M54" s="22" t="s">
        <v>3776</v>
      </c>
      <c r="N54" s="3" t="s">
        <v>41</v>
      </c>
      <c r="O54" s="3" t="s">
        <v>42</v>
      </c>
      <c r="P54" s="212" t="s">
        <v>3777</v>
      </c>
      <c r="Q54" s="208" t="s">
        <v>117</v>
      </c>
      <c r="S54" s="119"/>
      <c r="T54" s="22"/>
      <c r="U54" s="22" t="s">
        <v>3774</v>
      </c>
      <c r="V54" s="22" t="s">
        <v>3773</v>
      </c>
      <c r="W54" s="22" t="s">
        <v>3776</v>
      </c>
      <c r="X54" s="3" t="s">
        <v>41</v>
      </c>
      <c r="Y54" s="3" t="s">
        <v>42</v>
      </c>
      <c r="Z54" s="3" t="s">
        <v>49</v>
      </c>
      <c r="AA54" s="28">
        <v>44435</v>
      </c>
      <c r="AB54" s="22" t="s">
        <v>3778</v>
      </c>
      <c r="AC54" s="22" t="s">
        <v>3779</v>
      </c>
      <c r="AD54" s="117">
        <v>38.902981969762003</v>
      </c>
      <c r="AE54" s="117">
        <v>-77.037810586395807</v>
      </c>
    </row>
    <row r="55" spans="1:37" ht="24" x14ac:dyDescent="0.15">
      <c r="A55" s="68">
        <v>6053</v>
      </c>
      <c r="B55" s="3" t="s">
        <v>192</v>
      </c>
      <c r="C55" s="3" t="s">
        <v>696</v>
      </c>
      <c r="D55" s="5" t="s">
        <v>3773</v>
      </c>
      <c r="E55" s="3" t="s">
        <v>61</v>
      </c>
      <c r="F55" s="22" t="s">
        <v>3780</v>
      </c>
      <c r="G55" s="22" t="s">
        <v>3474</v>
      </c>
      <c r="H55" s="22" t="s">
        <v>3507</v>
      </c>
      <c r="I55" s="22" t="s">
        <v>3482</v>
      </c>
      <c r="J55" s="22" t="s">
        <v>382</v>
      </c>
      <c r="K55" s="22" t="s">
        <v>3774</v>
      </c>
      <c r="L55" s="22" t="s">
        <v>3781</v>
      </c>
      <c r="M55" s="22" t="s">
        <v>667</v>
      </c>
      <c r="N55" s="3" t="s">
        <v>41</v>
      </c>
      <c r="O55" s="3" t="s">
        <v>42</v>
      </c>
      <c r="P55" s="212">
        <v>89521</v>
      </c>
      <c r="Q55" s="208" t="s">
        <v>117</v>
      </c>
      <c r="S55" s="119"/>
      <c r="T55" s="22"/>
      <c r="U55" s="22" t="s">
        <v>3774</v>
      </c>
      <c r="V55" s="22" t="s">
        <v>3773</v>
      </c>
      <c r="W55" s="22" t="s">
        <v>3776</v>
      </c>
      <c r="X55" s="3" t="s">
        <v>41</v>
      </c>
      <c r="Y55" s="3" t="s">
        <v>42</v>
      </c>
      <c r="Z55" s="3" t="s">
        <v>49</v>
      </c>
      <c r="AA55" s="28">
        <v>44435</v>
      </c>
      <c r="AB55" s="22" t="s">
        <v>2508</v>
      </c>
      <c r="AD55" s="117">
        <v>39.441489577275</v>
      </c>
      <c r="AE55" s="117">
        <v>-119.764174087014</v>
      </c>
    </row>
    <row r="56" spans="1:37" ht="48" x14ac:dyDescent="0.15">
      <c r="A56" s="68">
        <v>6054</v>
      </c>
      <c r="B56" s="246" t="s">
        <v>59</v>
      </c>
      <c r="C56" s="249" t="s">
        <v>696</v>
      </c>
      <c r="D56" s="251" t="s">
        <v>3782</v>
      </c>
      <c r="E56" s="246" t="s">
        <v>61</v>
      </c>
      <c r="F56" s="246" t="s">
        <v>3782</v>
      </c>
      <c r="G56" s="249" t="s">
        <v>3472</v>
      </c>
      <c r="H56" s="251" t="s">
        <v>3721</v>
      </c>
      <c r="I56" s="246" t="s">
        <v>3482</v>
      </c>
      <c r="J56" s="246" t="s">
        <v>3485</v>
      </c>
      <c r="K56" s="249" t="s">
        <v>3783</v>
      </c>
      <c r="L56" s="251" t="s">
        <v>3784</v>
      </c>
      <c r="M56" s="246" t="s">
        <v>3785</v>
      </c>
      <c r="N56" s="246" t="s">
        <v>394</v>
      </c>
      <c r="O56" s="249" t="s">
        <v>42</v>
      </c>
      <c r="P56" s="262">
        <v>94534</v>
      </c>
      <c r="Q56" s="266" t="s">
        <v>3786</v>
      </c>
      <c r="R56" s="269">
        <v>4</v>
      </c>
      <c r="S56" s="269"/>
      <c r="T56" s="251"/>
      <c r="U56" s="246" t="s">
        <v>3783</v>
      </c>
      <c r="V56" s="246" t="s">
        <v>3782</v>
      </c>
      <c r="W56" s="249" t="s">
        <v>3785</v>
      </c>
      <c r="X56" s="251" t="s">
        <v>394</v>
      </c>
      <c r="Y56" s="246" t="s">
        <v>42</v>
      </c>
      <c r="Z56" s="246" t="s">
        <v>49</v>
      </c>
      <c r="AA56" s="275">
        <v>44778</v>
      </c>
      <c r="AB56" s="251" t="s">
        <v>3787</v>
      </c>
      <c r="AC56" s="246" t="s">
        <v>3788</v>
      </c>
      <c r="AD56" s="246">
        <v>38.24</v>
      </c>
      <c r="AE56" s="249">
        <v>-122.04</v>
      </c>
    </row>
    <row r="57" spans="1:37" ht="48" x14ac:dyDescent="0.15">
      <c r="A57" s="68">
        <v>6055</v>
      </c>
      <c r="B57" s="3" t="s">
        <v>59</v>
      </c>
      <c r="C57" s="3" t="s">
        <v>696</v>
      </c>
      <c r="D57" s="5" t="s">
        <v>3802</v>
      </c>
      <c r="E57" s="3" t="s">
        <v>61</v>
      </c>
      <c r="F57" s="5" t="s">
        <v>3802</v>
      </c>
      <c r="G57" s="22" t="s">
        <v>3477</v>
      </c>
      <c r="H57" s="22" t="s">
        <v>3803</v>
      </c>
      <c r="I57" s="22" t="s">
        <v>3482</v>
      </c>
      <c r="J57" s="22" t="s">
        <v>3486</v>
      </c>
      <c r="K57" s="22" t="s">
        <v>3804</v>
      </c>
      <c r="L57" s="3" t="s">
        <v>3805</v>
      </c>
      <c r="M57" s="3" t="s">
        <v>3014</v>
      </c>
      <c r="N57" s="3" t="s">
        <v>394</v>
      </c>
      <c r="O57" s="3" t="s">
        <v>42</v>
      </c>
      <c r="P57" s="212">
        <v>92121</v>
      </c>
      <c r="Q57" s="208" t="s">
        <v>3806</v>
      </c>
      <c r="R57" s="100">
        <v>23</v>
      </c>
      <c r="S57" s="119"/>
      <c r="T57" s="22"/>
      <c r="U57" s="118" t="s">
        <v>3807</v>
      </c>
      <c r="V57" s="22" t="s">
        <v>2981</v>
      </c>
      <c r="W57" s="3" t="s">
        <v>3014</v>
      </c>
      <c r="X57" s="3" t="s">
        <v>394</v>
      </c>
      <c r="Y57" s="3" t="s">
        <v>42</v>
      </c>
      <c r="Z57" s="3" t="s">
        <v>49</v>
      </c>
      <c r="AA57" s="28">
        <v>44766</v>
      </c>
      <c r="AB57" s="22" t="s">
        <v>3808</v>
      </c>
      <c r="AC57" s="22" t="s">
        <v>3809</v>
      </c>
      <c r="AD57" s="117">
        <v>32.882881048155397</v>
      </c>
      <c r="AE57" s="117">
        <v>-117.17123420293601</v>
      </c>
    </row>
    <row r="58" spans="1:37" s="216" customFormat="1" ht="49" x14ac:dyDescent="0.2">
      <c r="A58" s="68">
        <v>6056</v>
      </c>
      <c r="B58" s="19" t="s">
        <v>59</v>
      </c>
      <c r="C58" s="19" t="s">
        <v>696</v>
      </c>
      <c r="D58" s="10" t="s">
        <v>2990</v>
      </c>
      <c r="E58" s="253" t="s">
        <v>61</v>
      </c>
      <c r="F58" s="19" t="s">
        <v>3971</v>
      </c>
      <c r="G58" s="110" t="s">
        <v>3472</v>
      </c>
      <c r="H58" s="10" t="s">
        <v>4351</v>
      </c>
      <c r="I58" s="257" t="s">
        <v>4352</v>
      </c>
      <c r="J58" s="110" t="s">
        <v>4350</v>
      </c>
      <c r="K58" s="10" t="s">
        <v>2991</v>
      </c>
      <c r="L58" s="110" t="s">
        <v>2993</v>
      </c>
      <c r="M58" s="257" t="s">
        <v>684</v>
      </c>
      <c r="N58" s="19" t="s">
        <v>394</v>
      </c>
      <c r="O58" s="19" t="s">
        <v>42</v>
      </c>
      <c r="P58" s="19">
        <v>92011</v>
      </c>
      <c r="Q58" s="253" t="s">
        <v>2994</v>
      </c>
      <c r="R58" s="110">
        <v>17</v>
      </c>
      <c r="S58" s="110"/>
      <c r="T58" s="395"/>
      <c r="U58" s="341" t="s">
        <v>2990</v>
      </c>
      <c r="V58" s="110" t="s">
        <v>2995</v>
      </c>
      <c r="W58" s="110" t="s">
        <v>684</v>
      </c>
      <c r="X58" s="19" t="s">
        <v>394</v>
      </c>
      <c r="Y58" s="253" t="s">
        <v>42</v>
      </c>
      <c r="Z58" s="19" t="s">
        <v>49</v>
      </c>
      <c r="AA58" s="406">
        <v>44891</v>
      </c>
      <c r="AB58" s="110" t="s">
        <v>2996</v>
      </c>
      <c r="AC58" s="341" t="s">
        <v>2992</v>
      </c>
      <c r="AD58" s="226">
        <v>33.133495010881198</v>
      </c>
      <c r="AE58" s="226">
        <v>-117.2802068602</v>
      </c>
      <c r="AF58" s="215"/>
      <c r="AG58" s="215"/>
      <c r="AH58" s="215"/>
      <c r="AI58" s="215"/>
      <c r="AJ58" s="215"/>
      <c r="AK58" s="215"/>
    </row>
    <row r="59" spans="1:37" ht="49" x14ac:dyDescent="0.2">
      <c r="A59" s="68">
        <v>6057</v>
      </c>
      <c r="B59" s="19" t="s">
        <v>31</v>
      </c>
      <c r="C59" s="19" t="s">
        <v>696</v>
      </c>
      <c r="D59" s="10" t="s">
        <v>3810</v>
      </c>
      <c r="E59" s="253" t="s">
        <v>34</v>
      </c>
      <c r="F59" s="110" t="s">
        <v>2402</v>
      </c>
      <c r="G59" s="110" t="s">
        <v>3472</v>
      </c>
      <c r="H59" s="110" t="s">
        <v>3507</v>
      </c>
      <c r="I59" s="257" t="s">
        <v>3482</v>
      </c>
      <c r="J59" s="110" t="s">
        <v>3485</v>
      </c>
      <c r="K59" s="110" t="s">
        <v>3811</v>
      </c>
      <c r="L59" s="110" t="s">
        <v>2405</v>
      </c>
      <c r="M59" s="257" t="s">
        <v>2406</v>
      </c>
      <c r="N59" s="19" t="s">
        <v>1915</v>
      </c>
      <c r="O59" s="19" t="s">
        <v>42</v>
      </c>
      <c r="P59" s="214">
        <v>73105</v>
      </c>
      <c r="Q59" s="210" t="s">
        <v>2407</v>
      </c>
      <c r="R59" s="152">
        <v>62</v>
      </c>
      <c r="S59" s="206"/>
      <c r="T59" s="110"/>
      <c r="U59" s="257" t="s">
        <v>2404</v>
      </c>
      <c r="V59" s="19" t="s">
        <v>2408</v>
      </c>
      <c r="W59" s="110" t="s">
        <v>2406</v>
      </c>
      <c r="X59" s="19" t="s">
        <v>1915</v>
      </c>
      <c r="Y59" s="253" t="s">
        <v>42</v>
      </c>
      <c r="Z59" s="19" t="s">
        <v>49</v>
      </c>
      <c r="AA59" s="81">
        <v>44766</v>
      </c>
      <c r="AB59" s="110" t="s">
        <v>3812</v>
      </c>
      <c r="AC59" s="257"/>
      <c r="AD59" s="278">
        <v>35.376927563295197</v>
      </c>
      <c r="AE59" s="278">
        <v>-97.542724362354505</v>
      </c>
      <c r="AF59" s="164"/>
      <c r="AG59" s="164"/>
      <c r="AH59" s="164"/>
      <c r="AI59" s="164"/>
      <c r="AJ59" s="164"/>
      <c r="AK59" s="164"/>
    </row>
    <row r="60" spans="1:37" ht="37" x14ac:dyDescent="0.2">
      <c r="A60" s="68">
        <v>6058</v>
      </c>
      <c r="B60" s="19" t="s">
        <v>31</v>
      </c>
      <c r="C60" s="19" t="s">
        <v>696</v>
      </c>
      <c r="D60" s="10" t="s">
        <v>3810</v>
      </c>
      <c r="E60" s="253" t="s">
        <v>34</v>
      </c>
      <c r="F60" s="110" t="s">
        <v>2402</v>
      </c>
      <c r="G60" s="22" t="s">
        <v>4008</v>
      </c>
      <c r="H60" s="110" t="s">
        <v>3507</v>
      </c>
      <c r="I60" s="257" t="s">
        <v>3482</v>
      </c>
      <c r="J60" s="110" t="s">
        <v>3479</v>
      </c>
      <c r="K60" s="110" t="s">
        <v>3811</v>
      </c>
      <c r="L60" s="110" t="s">
        <v>2405</v>
      </c>
      <c r="M60" s="257" t="s">
        <v>2406</v>
      </c>
      <c r="N60" s="19" t="s">
        <v>1915</v>
      </c>
      <c r="O60" s="19" t="s">
        <v>42</v>
      </c>
      <c r="P60" s="214">
        <v>73105</v>
      </c>
      <c r="Q60" s="210" t="s">
        <v>2407</v>
      </c>
      <c r="R60" s="152">
        <v>62</v>
      </c>
      <c r="S60" s="206"/>
      <c r="T60" s="110"/>
      <c r="U60" s="257" t="s">
        <v>2404</v>
      </c>
      <c r="V60" s="19" t="s">
        <v>2408</v>
      </c>
      <c r="W60" s="110" t="s">
        <v>2406</v>
      </c>
      <c r="X60" s="19" t="s">
        <v>1915</v>
      </c>
      <c r="Y60" s="253" t="s">
        <v>42</v>
      </c>
      <c r="Z60" s="19" t="s">
        <v>49</v>
      </c>
      <c r="AA60" s="81">
        <v>44766</v>
      </c>
      <c r="AB60" s="22" t="s">
        <v>3812</v>
      </c>
      <c r="AC60" s="257"/>
      <c r="AD60" s="278">
        <v>35.376927563295197</v>
      </c>
      <c r="AE60" s="278">
        <v>-97.542724362354505</v>
      </c>
      <c r="AF60" s="164"/>
      <c r="AG60" s="164"/>
      <c r="AH60" s="164"/>
      <c r="AI60" s="164"/>
      <c r="AJ60" s="164"/>
      <c r="AK60" s="164"/>
    </row>
    <row r="61" spans="1:37" ht="92" x14ac:dyDescent="0.2">
      <c r="A61" s="68">
        <v>6059</v>
      </c>
      <c r="B61" s="247" t="s">
        <v>113</v>
      </c>
      <c r="C61" s="19" t="s">
        <v>696</v>
      </c>
      <c r="D61" s="10" t="s">
        <v>3994</v>
      </c>
      <c r="E61" s="253" t="s">
        <v>34</v>
      </c>
      <c r="F61" s="110" t="s">
        <v>3993</v>
      </c>
      <c r="G61" s="22" t="s">
        <v>3474</v>
      </c>
      <c r="H61" s="110" t="s">
        <v>3507</v>
      </c>
      <c r="I61" s="257" t="s">
        <v>3482</v>
      </c>
      <c r="J61" s="110" t="s">
        <v>3484</v>
      </c>
      <c r="K61" s="376" t="s">
        <v>3995</v>
      </c>
      <c r="L61" s="110" t="s">
        <v>3999</v>
      </c>
      <c r="M61" s="257" t="s">
        <v>4000</v>
      </c>
      <c r="N61" s="19" t="s">
        <v>918</v>
      </c>
      <c r="O61" s="19" t="s">
        <v>42</v>
      </c>
      <c r="P61" s="214">
        <v>30577</v>
      </c>
      <c r="Q61" s="377" t="s">
        <v>4003</v>
      </c>
      <c r="R61" s="152">
        <v>104</v>
      </c>
      <c r="S61" s="206"/>
      <c r="T61" s="110"/>
      <c r="U61" s="257" t="s">
        <v>4001</v>
      </c>
      <c r="V61" s="110" t="s">
        <v>4002</v>
      </c>
      <c r="W61" s="110" t="s">
        <v>4004</v>
      </c>
      <c r="X61" s="19" t="s">
        <v>4005</v>
      </c>
      <c r="Y61" s="253" t="s">
        <v>3997</v>
      </c>
      <c r="Z61" s="19" t="s">
        <v>49</v>
      </c>
      <c r="AA61" s="81">
        <v>44798</v>
      </c>
      <c r="AB61" s="340" t="s">
        <v>3998</v>
      </c>
      <c r="AC61" s="257" t="s">
        <v>3996</v>
      </c>
      <c r="AD61" s="278">
        <v>34.579379118476702</v>
      </c>
      <c r="AE61" s="278">
        <v>-83.330474673916896</v>
      </c>
      <c r="AF61" s="164"/>
      <c r="AG61" s="164"/>
      <c r="AH61" s="164"/>
      <c r="AI61" s="164"/>
      <c r="AJ61" s="164"/>
      <c r="AK61" s="164"/>
    </row>
    <row r="62" spans="1:37" s="216" customFormat="1" ht="49" x14ac:dyDescent="0.2">
      <c r="A62" s="68">
        <v>6060</v>
      </c>
      <c r="B62" s="19" t="s">
        <v>31</v>
      </c>
      <c r="C62" s="19" t="s">
        <v>696</v>
      </c>
      <c r="D62" s="10" t="s">
        <v>3813</v>
      </c>
      <c r="E62" s="253" t="s">
        <v>61</v>
      </c>
      <c r="F62" s="10" t="s">
        <v>3813</v>
      </c>
      <c r="G62" s="110" t="s">
        <v>3472</v>
      </c>
      <c r="H62" s="110" t="s">
        <v>3507</v>
      </c>
      <c r="I62" s="257" t="s">
        <v>3481</v>
      </c>
      <c r="J62" s="110" t="s">
        <v>3485</v>
      </c>
      <c r="K62" s="110" t="s">
        <v>3814</v>
      </c>
      <c r="L62" s="110" t="s">
        <v>3815</v>
      </c>
      <c r="M62" s="257" t="s">
        <v>727</v>
      </c>
      <c r="N62" s="19" t="s">
        <v>127</v>
      </c>
      <c r="O62" s="19" t="s">
        <v>42</v>
      </c>
      <c r="P62" s="214">
        <v>49423</v>
      </c>
      <c r="Q62" s="210" t="s">
        <v>1406</v>
      </c>
      <c r="R62" s="152">
        <v>30</v>
      </c>
      <c r="S62" s="206"/>
      <c r="T62" s="110"/>
      <c r="U62" s="341" t="s">
        <v>3814</v>
      </c>
      <c r="V62" s="19" t="s">
        <v>3816</v>
      </c>
      <c r="W62" s="110" t="s">
        <v>727</v>
      </c>
      <c r="X62" s="19" t="s">
        <v>127</v>
      </c>
      <c r="Y62" s="253" t="s">
        <v>42</v>
      </c>
      <c r="Z62" s="19" t="s">
        <v>49</v>
      </c>
      <c r="AA62" s="81">
        <v>44766</v>
      </c>
      <c r="AB62" s="110" t="s">
        <v>3817</v>
      </c>
      <c r="AC62" s="257" t="s">
        <v>3818</v>
      </c>
      <c r="AD62" s="278">
        <v>42.775492032651101</v>
      </c>
      <c r="AE62" s="278">
        <v>-86.126541304109907</v>
      </c>
      <c r="AF62" s="215"/>
      <c r="AG62" s="215"/>
      <c r="AH62" s="215"/>
      <c r="AI62" s="215"/>
      <c r="AJ62" s="215"/>
      <c r="AK62" s="215"/>
    </row>
    <row r="63" spans="1:37" ht="25" x14ac:dyDescent="0.2">
      <c r="A63" s="68">
        <v>6061</v>
      </c>
      <c r="B63" s="169" t="s">
        <v>31</v>
      </c>
      <c r="C63" s="169" t="s">
        <v>696</v>
      </c>
      <c r="D63" s="170" t="s">
        <v>3054</v>
      </c>
      <c r="E63" s="252" t="s">
        <v>34</v>
      </c>
      <c r="F63" s="255" t="s">
        <v>3819</v>
      </c>
      <c r="G63" s="22" t="s">
        <v>382</v>
      </c>
      <c r="H63" s="255" t="s">
        <v>3820</v>
      </c>
      <c r="I63" s="256" t="s">
        <v>3820</v>
      </c>
      <c r="J63" s="255" t="s">
        <v>3820</v>
      </c>
      <c r="K63" s="255" t="s">
        <v>3044</v>
      </c>
      <c r="L63" s="255" t="s">
        <v>3821</v>
      </c>
      <c r="M63" s="256" t="s">
        <v>3819</v>
      </c>
      <c r="N63" s="169" t="s">
        <v>48</v>
      </c>
      <c r="O63" s="169" t="s">
        <v>42</v>
      </c>
      <c r="P63" s="260">
        <v>27612</v>
      </c>
      <c r="Q63" s="264" t="s">
        <v>3822</v>
      </c>
      <c r="R63" s="267">
        <v>10</v>
      </c>
      <c r="S63" s="271"/>
      <c r="T63" s="255"/>
      <c r="U63" s="110" t="s">
        <v>3044</v>
      </c>
      <c r="V63" s="256" t="s">
        <v>3823</v>
      </c>
      <c r="W63" s="255" t="s">
        <v>3049</v>
      </c>
      <c r="X63" s="169" t="s">
        <v>3050</v>
      </c>
      <c r="Y63" s="252" t="s">
        <v>3051</v>
      </c>
      <c r="Z63" s="169" t="s">
        <v>49</v>
      </c>
      <c r="AA63" s="274">
        <v>44777</v>
      </c>
      <c r="AB63" s="22" t="s">
        <v>3824</v>
      </c>
      <c r="AC63" s="256" t="s">
        <v>3825</v>
      </c>
      <c r="AD63" s="277">
        <v>35.829244541798403</v>
      </c>
      <c r="AE63" s="277">
        <v>-78.665475075706297</v>
      </c>
      <c r="AF63" s="164"/>
      <c r="AG63" s="164"/>
      <c r="AH63" s="164"/>
      <c r="AI63" s="164"/>
      <c r="AJ63" s="164"/>
      <c r="AK63" s="164"/>
    </row>
    <row r="64" spans="1:37" ht="37" x14ac:dyDescent="0.2">
      <c r="A64" s="68">
        <v>6062</v>
      </c>
      <c r="B64" s="398" t="s">
        <v>59</v>
      </c>
      <c r="C64" s="398" t="s">
        <v>696</v>
      </c>
      <c r="D64" s="399" t="s">
        <v>3826</v>
      </c>
      <c r="E64" s="400" t="s">
        <v>34</v>
      </c>
      <c r="F64" s="399" t="s">
        <v>3826</v>
      </c>
      <c r="G64" s="22" t="s">
        <v>4008</v>
      </c>
      <c r="H64" s="399" t="s">
        <v>3827</v>
      </c>
      <c r="I64" s="400" t="s">
        <v>3482</v>
      </c>
      <c r="J64" s="399" t="s">
        <v>3479</v>
      </c>
      <c r="K64" s="399" t="s">
        <v>3828</v>
      </c>
      <c r="L64" s="399" t="s">
        <v>117</v>
      </c>
      <c r="M64" s="400" t="s">
        <v>3829</v>
      </c>
      <c r="N64" s="398" t="s">
        <v>127</v>
      </c>
      <c r="O64" s="398" t="s">
        <v>42</v>
      </c>
      <c r="P64" s="402">
        <v>48430</v>
      </c>
      <c r="Q64" s="403" t="s">
        <v>3830</v>
      </c>
      <c r="R64" s="404">
        <v>1</v>
      </c>
      <c r="S64" s="405" t="s">
        <v>703</v>
      </c>
      <c r="T64" s="399" t="s">
        <v>703</v>
      </c>
      <c r="U64" s="387" t="s">
        <v>3831</v>
      </c>
      <c r="V64" s="381" t="s">
        <v>3826</v>
      </c>
      <c r="W64" s="380" t="s">
        <v>3829</v>
      </c>
      <c r="X64" s="380" t="s">
        <v>127</v>
      </c>
      <c r="Y64" s="388" t="s">
        <v>42</v>
      </c>
      <c r="Z64" s="202" t="s">
        <v>49</v>
      </c>
      <c r="AA64" s="390">
        <v>44777</v>
      </c>
      <c r="AB64" s="85" t="s">
        <v>3832</v>
      </c>
      <c r="AC64" s="400" t="s">
        <v>3833</v>
      </c>
      <c r="AD64" s="399">
        <v>42.47</v>
      </c>
      <c r="AE64" s="399">
        <v>-31.19</v>
      </c>
      <c r="AF64" s="164"/>
      <c r="AG64" s="164"/>
      <c r="AH64" s="164"/>
      <c r="AI64" s="164"/>
      <c r="AJ64" s="164"/>
      <c r="AK64" s="164"/>
    </row>
    <row r="65" spans="1:37" ht="61" x14ac:dyDescent="0.2">
      <c r="A65" s="68">
        <v>6063</v>
      </c>
      <c r="B65" s="244" t="s">
        <v>31</v>
      </c>
      <c r="C65" s="245" t="s">
        <v>696</v>
      </c>
      <c r="D65" s="250" t="s">
        <v>4066</v>
      </c>
      <c r="E65" s="254" t="s">
        <v>34</v>
      </c>
      <c r="F65" s="248" t="s">
        <v>4067</v>
      </c>
      <c r="G65" s="248" t="s">
        <v>3476</v>
      </c>
      <c r="H65" s="248" t="s">
        <v>3507</v>
      </c>
      <c r="I65" s="258" t="s">
        <v>3482</v>
      </c>
      <c r="J65" s="248" t="s">
        <v>3486</v>
      </c>
      <c r="K65" s="248" t="s">
        <v>4068</v>
      </c>
      <c r="L65" s="248" t="s">
        <v>4069</v>
      </c>
      <c r="M65" s="258" t="s">
        <v>4070</v>
      </c>
      <c r="N65" s="245" t="s">
        <v>315</v>
      </c>
      <c r="O65" s="245" t="s">
        <v>42</v>
      </c>
      <c r="P65" s="261">
        <v>60515</v>
      </c>
      <c r="Q65" s="265" t="s">
        <v>4071</v>
      </c>
      <c r="R65" s="385"/>
      <c r="S65" s="386"/>
      <c r="T65" s="248"/>
      <c r="U65" s="110" t="s">
        <v>4068</v>
      </c>
      <c r="V65" s="258" t="s">
        <v>4072</v>
      </c>
      <c r="W65" s="248" t="s">
        <v>4073</v>
      </c>
      <c r="X65" s="245" t="s">
        <v>315</v>
      </c>
      <c r="Y65" s="254" t="s">
        <v>42</v>
      </c>
      <c r="Z65" s="169" t="s">
        <v>49</v>
      </c>
      <c r="AA65" s="274">
        <v>44801</v>
      </c>
      <c r="AB65" s="22" t="s">
        <v>4074</v>
      </c>
      <c r="AC65" s="258" t="s">
        <v>4075</v>
      </c>
      <c r="AD65" s="279">
        <v>41.832847132466597</v>
      </c>
      <c r="AE65" s="279">
        <v>-88.005195915935005</v>
      </c>
      <c r="AF65" s="164"/>
      <c r="AG65" s="164"/>
      <c r="AH65" s="164"/>
      <c r="AI65" s="164"/>
      <c r="AJ65" s="164"/>
      <c r="AK65" s="164"/>
    </row>
    <row r="66" spans="1:37" ht="37" x14ac:dyDescent="0.2">
      <c r="A66" s="68">
        <v>6064</v>
      </c>
      <c r="B66" s="244" t="s">
        <v>31</v>
      </c>
      <c r="C66" s="245" t="s">
        <v>696</v>
      </c>
      <c r="D66" s="250" t="s">
        <v>3834</v>
      </c>
      <c r="E66" s="254" t="s">
        <v>34</v>
      </c>
      <c r="F66" s="248" t="s">
        <v>3835</v>
      </c>
      <c r="G66" s="22" t="s">
        <v>382</v>
      </c>
      <c r="H66" s="248" t="s">
        <v>3507</v>
      </c>
      <c r="I66" s="258" t="s">
        <v>3482</v>
      </c>
      <c r="J66" s="248" t="s">
        <v>3486</v>
      </c>
      <c r="K66" s="248" t="s">
        <v>3836</v>
      </c>
      <c r="L66" s="248" t="s">
        <v>3837</v>
      </c>
      <c r="M66" s="258" t="s">
        <v>2187</v>
      </c>
      <c r="N66" s="245" t="s">
        <v>850</v>
      </c>
      <c r="O66" s="245" t="s">
        <v>42</v>
      </c>
      <c r="P66" s="261">
        <v>85043</v>
      </c>
      <c r="Q66" s="265" t="s">
        <v>3838</v>
      </c>
      <c r="R66" s="268">
        <v>75</v>
      </c>
      <c r="S66" s="272"/>
      <c r="T66" s="248"/>
      <c r="U66" s="110" t="s">
        <v>3839</v>
      </c>
      <c r="V66" s="258" t="s">
        <v>3840</v>
      </c>
      <c r="W66" s="248" t="s">
        <v>1534</v>
      </c>
      <c r="X66" s="245" t="s">
        <v>334</v>
      </c>
      <c r="Y66" s="254" t="s">
        <v>42</v>
      </c>
      <c r="Z66" s="169" t="s">
        <v>49</v>
      </c>
      <c r="AA66" s="274">
        <v>44777</v>
      </c>
      <c r="AB66" s="22" t="s">
        <v>3841</v>
      </c>
      <c r="AC66" s="258"/>
      <c r="AD66" s="279">
        <v>33.446742462752198</v>
      </c>
      <c r="AE66" s="279">
        <v>-112.184743858578</v>
      </c>
      <c r="AF66" s="164"/>
      <c r="AG66" s="164"/>
      <c r="AH66" s="164"/>
      <c r="AI66" s="164"/>
      <c r="AJ66" s="164"/>
      <c r="AK66" s="164"/>
    </row>
    <row r="67" spans="1:37" ht="37" x14ac:dyDescent="0.2">
      <c r="A67" s="68">
        <v>6065</v>
      </c>
      <c r="B67" s="244" t="s">
        <v>31</v>
      </c>
      <c r="C67" s="245" t="s">
        <v>696</v>
      </c>
      <c r="D67" s="250" t="s">
        <v>3834</v>
      </c>
      <c r="E67" s="254" t="s">
        <v>34</v>
      </c>
      <c r="F67" s="248" t="s">
        <v>3842</v>
      </c>
      <c r="G67" s="248" t="s">
        <v>382</v>
      </c>
      <c r="H67" s="248" t="s">
        <v>3507</v>
      </c>
      <c r="I67" s="258" t="s">
        <v>3482</v>
      </c>
      <c r="J67" s="248" t="s">
        <v>3486</v>
      </c>
      <c r="K67" s="248" t="s">
        <v>3843</v>
      </c>
      <c r="L67" s="248" t="s">
        <v>3844</v>
      </c>
      <c r="M67" s="258" t="s">
        <v>3845</v>
      </c>
      <c r="N67" s="245" t="s">
        <v>900</v>
      </c>
      <c r="O67" s="245" t="s">
        <v>42</v>
      </c>
      <c r="P67" s="261">
        <v>32305</v>
      </c>
      <c r="Q67" s="265" t="s">
        <v>3846</v>
      </c>
      <c r="R67" s="268">
        <v>26</v>
      </c>
      <c r="S67" s="272"/>
      <c r="T67" s="248"/>
      <c r="U67" s="110" t="s">
        <v>3839</v>
      </c>
      <c r="V67" s="258" t="s">
        <v>3840</v>
      </c>
      <c r="W67" s="248" t="s">
        <v>1534</v>
      </c>
      <c r="X67" s="245" t="s">
        <v>334</v>
      </c>
      <c r="Y67" s="254" t="s">
        <v>42</v>
      </c>
      <c r="Z67" s="169" t="s">
        <v>49</v>
      </c>
      <c r="AA67" s="274">
        <v>44777</v>
      </c>
      <c r="AB67" s="248" t="s">
        <v>3847</v>
      </c>
      <c r="AC67" s="258"/>
      <c r="AD67" s="279">
        <v>30.3643280532206</v>
      </c>
      <c r="AE67" s="279">
        <v>-84.268821372150398</v>
      </c>
      <c r="AF67" s="164"/>
      <c r="AG67" s="164"/>
      <c r="AH67" s="164"/>
      <c r="AI67" s="164"/>
      <c r="AJ67" s="164"/>
      <c r="AK67" s="164"/>
    </row>
    <row r="68" spans="1:37" ht="36" x14ac:dyDescent="0.15">
      <c r="A68" s="68">
        <v>6066</v>
      </c>
      <c r="B68" s="68" t="s">
        <v>31</v>
      </c>
      <c r="C68" s="3" t="s">
        <v>696</v>
      </c>
      <c r="D68" s="5" t="s">
        <v>3834</v>
      </c>
      <c r="E68" s="3" t="s">
        <v>34</v>
      </c>
      <c r="F68" s="22" t="s">
        <v>3848</v>
      </c>
      <c r="G68" s="22" t="s">
        <v>382</v>
      </c>
      <c r="H68" s="22" t="s">
        <v>3507</v>
      </c>
      <c r="I68" s="22" t="s">
        <v>3482</v>
      </c>
      <c r="J68" s="22" t="s">
        <v>3486</v>
      </c>
      <c r="K68" s="22" t="s">
        <v>3849</v>
      </c>
      <c r="L68" s="22" t="s">
        <v>3850</v>
      </c>
      <c r="M68" s="22" t="s">
        <v>3851</v>
      </c>
      <c r="N68" s="3" t="s">
        <v>334</v>
      </c>
      <c r="O68" s="3" t="s">
        <v>42</v>
      </c>
      <c r="P68" s="401" t="s">
        <v>3852</v>
      </c>
      <c r="Q68" s="208" t="s">
        <v>3853</v>
      </c>
      <c r="R68" s="149">
        <v>221</v>
      </c>
      <c r="S68" s="378"/>
      <c r="T68" s="22"/>
      <c r="U68" s="22" t="s">
        <v>3839</v>
      </c>
      <c r="V68" s="22" t="s">
        <v>3840</v>
      </c>
      <c r="W68" s="22" t="s">
        <v>1534</v>
      </c>
      <c r="X68" s="3" t="s">
        <v>334</v>
      </c>
      <c r="Y68" s="3" t="s">
        <v>42</v>
      </c>
      <c r="Z68" s="3" t="s">
        <v>49</v>
      </c>
      <c r="AA68" s="28">
        <v>44777</v>
      </c>
      <c r="AB68" s="22" t="s">
        <v>3854</v>
      </c>
      <c r="AD68" s="117">
        <v>42.009238861723198</v>
      </c>
      <c r="AE68" s="117">
        <v>-71.044783860168195</v>
      </c>
    </row>
    <row r="69" spans="1:37" s="9" customFormat="1" ht="37" x14ac:dyDescent="0.2">
      <c r="A69" s="68">
        <v>6067</v>
      </c>
      <c r="B69" s="68" t="s">
        <v>31</v>
      </c>
      <c r="C69" s="3" t="s">
        <v>696</v>
      </c>
      <c r="D69" s="5" t="s">
        <v>3834</v>
      </c>
      <c r="E69" s="3" t="s">
        <v>34</v>
      </c>
      <c r="F69" s="22" t="s">
        <v>3855</v>
      </c>
      <c r="G69" s="110" t="s">
        <v>382</v>
      </c>
      <c r="H69" s="22" t="s">
        <v>3507</v>
      </c>
      <c r="I69" s="22" t="s">
        <v>3482</v>
      </c>
      <c r="J69" s="22" t="s">
        <v>3486</v>
      </c>
      <c r="K69" s="22" t="s">
        <v>3856</v>
      </c>
      <c r="L69" s="22" t="s">
        <v>3857</v>
      </c>
      <c r="M69" s="22" t="s">
        <v>3858</v>
      </c>
      <c r="N69" s="3" t="s">
        <v>732</v>
      </c>
      <c r="O69" s="3" t="s">
        <v>42</v>
      </c>
      <c r="P69" s="212">
        <v>53074</v>
      </c>
      <c r="Q69" s="208" t="s">
        <v>3859</v>
      </c>
      <c r="R69" s="149">
        <v>30</v>
      </c>
      <c r="S69" s="378"/>
      <c r="T69" s="22"/>
      <c r="U69" s="22" t="s">
        <v>3839</v>
      </c>
      <c r="V69" s="22" t="s">
        <v>3840</v>
      </c>
      <c r="W69" s="22" t="s">
        <v>1534</v>
      </c>
      <c r="X69" s="3" t="s">
        <v>334</v>
      </c>
      <c r="Y69" s="3" t="s">
        <v>42</v>
      </c>
      <c r="Z69" s="3" t="s">
        <v>49</v>
      </c>
      <c r="AA69" s="28">
        <v>44777</v>
      </c>
      <c r="AB69" s="22" t="s">
        <v>3860</v>
      </c>
      <c r="AC69" s="22"/>
      <c r="AD69" s="117">
        <v>43.371766962174597</v>
      </c>
      <c r="AE69" s="117">
        <v>-87.888637473613798</v>
      </c>
    </row>
    <row r="70" spans="1:37" ht="36" x14ac:dyDescent="0.15">
      <c r="A70" s="68">
        <v>6068</v>
      </c>
      <c r="B70" s="397" t="s">
        <v>31</v>
      </c>
      <c r="C70" s="127" t="s">
        <v>696</v>
      </c>
      <c r="D70" s="128" t="s">
        <v>3834</v>
      </c>
      <c r="E70" s="127" t="s">
        <v>34</v>
      </c>
      <c r="F70" s="379" t="s">
        <v>3861</v>
      </c>
      <c r="G70" s="379" t="s">
        <v>382</v>
      </c>
      <c r="H70" s="379" t="s">
        <v>3507</v>
      </c>
      <c r="I70" s="22" t="s">
        <v>3482</v>
      </c>
      <c r="J70" s="22" t="s">
        <v>3486</v>
      </c>
      <c r="K70" s="379" t="s">
        <v>3862</v>
      </c>
      <c r="L70" s="379" t="s">
        <v>3863</v>
      </c>
      <c r="M70" s="379" t="s">
        <v>3864</v>
      </c>
      <c r="N70" s="127" t="s">
        <v>130</v>
      </c>
      <c r="O70" s="127" t="s">
        <v>66</v>
      </c>
      <c r="P70" s="382" t="s">
        <v>3865</v>
      </c>
      <c r="Q70" s="383" t="s">
        <v>3866</v>
      </c>
      <c r="R70" s="384"/>
      <c r="S70" s="378"/>
      <c r="T70" s="22"/>
      <c r="U70" s="379" t="s">
        <v>3839</v>
      </c>
      <c r="V70" s="379" t="s">
        <v>3840</v>
      </c>
      <c r="W70" s="379" t="s">
        <v>1534</v>
      </c>
      <c r="X70" s="127" t="s">
        <v>334</v>
      </c>
      <c r="Y70" s="127" t="s">
        <v>42</v>
      </c>
      <c r="Z70" s="127" t="s">
        <v>49</v>
      </c>
      <c r="AA70" s="389">
        <v>44443</v>
      </c>
      <c r="AB70" s="379" t="s">
        <v>3867</v>
      </c>
      <c r="AC70" s="392"/>
      <c r="AD70" s="393">
        <v>43.8216430144276</v>
      </c>
      <c r="AE70" s="393">
        <v>-79.053989873597999</v>
      </c>
    </row>
    <row r="71" spans="1:37" ht="36" x14ac:dyDescent="0.15">
      <c r="A71" s="68">
        <v>6069</v>
      </c>
      <c r="B71" s="3" t="s">
        <v>31</v>
      </c>
      <c r="C71" s="3" t="s">
        <v>696</v>
      </c>
      <c r="D71" s="5" t="s">
        <v>3868</v>
      </c>
      <c r="E71" s="3" t="s">
        <v>34</v>
      </c>
      <c r="F71" s="3" t="s">
        <v>3868</v>
      </c>
      <c r="G71" s="22" t="s">
        <v>3475</v>
      </c>
      <c r="H71" s="22" t="s">
        <v>3507</v>
      </c>
      <c r="I71" s="22" t="s">
        <v>3482</v>
      </c>
      <c r="J71" s="22" t="s">
        <v>3486</v>
      </c>
      <c r="K71" s="22" t="s">
        <v>3869</v>
      </c>
      <c r="L71" s="22" t="s">
        <v>3870</v>
      </c>
      <c r="M71" s="22" t="s">
        <v>3871</v>
      </c>
      <c r="N71" s="3" t="s">
        <v>321</v>
      </c>
      <c r="O71" s="3" t="s">
        <v>42</v>
      </c>
      <c r="P71" s="212">
        <v>14004</v>
      </c>
      <c r="Q71" s="208" t="s">
        <v>3872</v>
      </c>
      <c r="R71" s="149">
        <v>1</v>
      </c>
      <c r="S71" s="378"/>
      <c r="T71" s="22"/>
      <c r="U71" s="22" t="s">
        <v>3869</v>
      </c>
      <c r="V71" s="22" t="s">
        <v>3868</v>
      </c>
      <c r="W71" s="22" t="s">
        <v>3871</v>
      </c>
      <c r="X71" s="3" t="s">
        <v>321</v>
      </c>
      <c r="Y71" s="3" t="s">
        <v>42</v>
      </c>
      <c r="Z71" s="3" t="s">
        <v>49</v>
      </c>
      <c r="AA71" s="28">
        <v>44777</v>
      </c>
      <c r="AB71" s="22" t="s">
        <v>3873</v>
      </c>
      <c r="AC71" s="22" t="s">
        <v>3874</v>
      </c>
      <c r="AD71" s="117">
        <v>42.901737138978099</v>
      </c>
      <c r="AE71" s="117">
        <v>-78.492432415745299</v>
      </c>
    </row>
  </sheetData>
  <phoneticPr fontId="5" type="noConversion"/>
  <dataValidations count="2">
    <dataValidation type="list" allowBlank="1" showInputMessage="1" showErrorMessage="1" sqref="J68:L70 I2:J67" xr:uid="{D0E7DAC4-909B-44C9-82EC-6973907F7A5D}">
      <formula1>EOL_Products</formula1>
    </dataValidation>
    <dataValidation type="list" allowBlank="1" showInputMessage="1" showErrorMessage="1" sqref="G2:G69" xr:uid="{E45476BD-6959-4549-B6AE-6F46DDE5955C}">
      <formula1>EOL_Facilities</formula1>
    </dataValidation>
  </dataValidations>
  <hyperlinks>
    <hyperlink ref="Q56" r:id="rId1" display="(224) 456-5626" xr:uid="{7048D2CA-31C7-4189-8E90-6C56D763FE2C}"/>
    <hyperlink ref="K48" r:id="rId2" xr:uid="{139369D5-4260-4F6F-B581-F318B4D48BC4}"/>
  </hyperlinks>
  <pageMargins left="0.7" right="0.7" top="0.75" bottom="0.75" header="0.3" footer="0.3"/>
  <pageSetup orientation="portrait" r:id="rId3"/>
  <tableParts count="1">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AF9A7-E0CB-4E82-8ED0-BBF00F482506}">
  <sheetPr codeName="Sheet14">
    <tabColor theme="5" tint="0.59999389629810485"/>
  </sheetPr>
  <dimension ref="A1:CK87"/>
  <sheetViews>
    <sheetView zoomScaleNormal="100" workbookViewId="0">
      <pane xSplit="4" ySplit="1" topLeftCell="E66" activePane="bottomRight" state="frozen"/>
      <selection pane="topRight" activeCell="E1" sqref="E1"/>
      <selection pane="bottomLeft" activeCell="A2" sqref="A2"/>
      <selection pane="bottomRight" activeCell="A2" sqref="A2:A78"/>
    </sheetView>
  </sheetViews>
  <sheetFormatPr baseColWidth="10" defaultColWidth="9.1640625" defaultRowHeight="11" x14ac:dyDescent="0.15"/>
  <cols>
    <col min="1" max="1" width="6.83203125" style="96" customWidth="1"/>
    <col min="2" max="2" width="8.83203125" style="14" customWidth="1"/>
    <col min="3" max="3" width="15" style="7" customWidth="1"/>
    <col min="4" max="4" width="20.5" style="22" customWidth="1"/>
    <col min="5" max="5" width="11.83203125" style="3" customWidth="1"/>
    <col min="6" max="6" width="18.83203125" style="7" bestFit="1" customWidth="1"/>
    <col min="7" max="7" width="17.5" style="22" customWidth="1"/>
    <col min="8" max="8" width="14.5" style="22" customWidth="1"/>
    <col min="9" max="9" width="20.5" style="22" customWidth="1"/>
    <col min="10" max="10" width="17.33203125" style="22" customWidth="1"/>
    <col min="11" max="11" width="10.6640625" style="22" customWidth="1"/>
    <col min="12" max="12" width="8.33203125" style="14" customWidth="1"/>
    <col min="13" max="13" width="7.5" style="14" customWidth="1"/>
    <col min="14" max="14" width="7.1640625" style="14" customWidth="1"/>
    <col min="15" max="15" width="12.5" style="24" customWidth="1"/>
    <col min="16" max="16" width="12.5" style="7" customWidth="1"/>
    <col min="17" max="17" width="10.5" style="7" customWidth="1"/>
    <col min="18" max="18" width="11.33203125" style="20" customWidth="1"/>
    <col min="19" max="19" width="10.5" style="31" customWidth="1"/>
    <col min="20" max="20" width="10.1640625" style="7" customWidth="1"/>
    <col min="21" max="22" width="18.5" style="7" customWidth="1"/>
    <col min="23" max="23" width="10.33203125" style="7" customWidth="1"/>
    <col min="24" max="24" width="16.83203125" style="14" customWidth="1"/>
    <col min="25" max="25" width="13.1640625" style="14" customWidth="1"/>
    <col min="26" max="26" width="9" style="14" customWidth="1"/>
    <col min="27" max="27" width="13.1640625" style="27" customWidth="1"/>
    <col min="28" max="28" width="37.1640625" style="22" customWidth="1"/>
    <col min="29" max="29" width="41.1640625" style="7" customWidth="1"/>
    <col min="30" max="16384" width="9.1640625" style="7"/>
  </cols>
  <sheetData>
    <row r="1" spans="1:89" s="72"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89" t="s">
        <v>15</v>
      </c>
      <c r="P1" s="72" t="s">
        <v>16</v>
      </c>
      <c r="Q1" s="72" t="s">
        <v>17</v>
      </c>
      <c r="R1" s="73" t="s">
        <v>18</v>
      </c>
      <c r="S1" s="73" t="s">
        <v>19</v>
      </c>
      <c r="T1" s="72" t="s">
        <v>29</v>
      </c>
      <c r="U1" s="72" t="s">
        <v>20</v>
      </c>
      <c r="V1" s="72" t="s">
        <v>21</v>
      </c>
      <c r="W1" s="72" t="s">
        <v>22</v>
      </c>
      <c r="X1" s="72" t="s">
        <v>23</v>
      </c>
      <c r="Y1" s="72" t="s">
        <v>24</v>
      </c>
      <c r="Z1" s="72" t="s">
        <v>25</v>
      </c>
      <c r="AA1" s="74" t="s">
        <v>26</v>
      </c>
      <c r="AB1" s="72" t="s">
        <v>27</v>
      </c>
      <c r="AC1" s="72" t="s">
        <v>28</v>
      </c>
    </row>
    <row r="2" spans="1:89" s="72" customFormat="1" ht="37" x14ac:dyDescent="0.2">
      <c r="A2" s="68">
        <v>7000</v>
      </c>
      <c r="B2" s="3" t="s">
        <v>59</v>
      </c>
      <c r="C2" s="3" t="s">
        <v>382</v>
      </c>
      <c r="D2" s="5" t="s">
        <v>2458</v>
      </c>
      <c r="E2" s="3" t="s">
        <v>34</v>
      </c>
      <c r="F2" s="5" t="s">
        <v>2459</v>
      </c>
      <c r="G2" s="5" t="s">
        <v>1774</v>
      </c>
      <c r="H2" s="5" t="s">
        <v>4342</v>
      </c>
      <c r="I2" s="5" t="s">
        <v>2460</v>
      </c>
      <c r="J2" s="5" t="s">
        <v>2461</v>
      </c>
      <c r="K2" s="5" t="s">
        <v>2462</v>
      </c>
      <c r="L2" s="3" t="s">
        <v>334</v>
      </c>
      <c r="M2" s="3" t="s">
        <v>42</v>
      </c>
      <c r="N2" s="58" t="s">
        <v>2463</v>
      </c>
      <c r="O2" s="3" t="s">
        <v>2464</v>
      </c>
      <c r="P2" s="8">
        <v>42.3604747455975</v>
      </c>
      <c r="Q2" s="8">
        <v>-71.104283712274807</v>
      </c>
      <c r="R2" s="363">
        <v>110</v>
      </c>
      <c r="S2" s="17"/>
      <c r="T2" s="5"/>
      <c r="U2" s="355" t="s">
        <v>2458</v>
      </c>
      <c r="V2" s="5" t="s">
        <v>2460</v>
      </c>
      <c r="W2" s="5" t="s">
        <v>2462</v>
      </c>
      <c r="X2" s="3" t="s">
        <v>334</v>
      </c>
      <c r="Y2" s="3" t="s">
        <v>42</v>
      </c>
      <c r="Z2" s="58" t="s">
        <v>49</v>
      </c>
      <c r="AA2" s="28">
        <v>44891</v>
      </c>
      <c r="AB2" s="5" t="s">
        <v>4339</v>
      </c>
      <c r="AC2" s="5" t="s">
        <v>4343</v>
      </c>
    </row>
    <row r="3" spans="1:89" s="72" customFormat="1" ht="25" x14ac:dyDescent="0.2">
      <c r="A3" s="68">
        <v>7001</v>
      </c>
      <c r="B3" s="3" t="s">
        <v>31</v>
      </c>
      <c r="C3" s="3" t="s">
        <v>382</v>
      </c>
      <c r="D3" s="5" t="s">
        <v>4265</v>
      </c>
      <c r="E3" s="3" t="s">
        <v>61</v>
      </c>
      <c r="F3" s="5" t="s">
        <v>4266</v>
      </c>
      <c r="G3" s="5" t="s">
        <v>1774</v>
      </c>
      <c r="H3" s="5" t="s">
        <v>4267</v>
      </c>
      <c r="I3" s="5" t="s">
        <v>4268</v>
      </c>
      <c r="J3" s="5" t="s">
        <v>4269</v>
      </c>
      <c r="K3" s="5" t="s">
        <v>4270</v>
      </c>
      <c r="L3" s="3" t="s">
        <v>345</v>
      </c>
      <c r="M3" s="3" t="s">
        <v>42</v>
      </c>
      <c r="N3" s="58" t="s">
        <v>4271</v>
      </c>
      <c r="O3" s="3" t="s">
        <v>4272</v>
      </c>
      <c r="P3" s="8">
        <v>40.809375764122102</v>
      </c>
      <c r="Q3" s="8">
        <v>-74.342663702552102</v>
      </c>
      <c r="R3" s="323">
        <v>25</v>
      </c>
      <c r="S3" s="17">
        <v>2000</v>
      </c>
      <c r="T3" s="5" t="s">
        <v>4273</v>
      </c>
      <c r="U3" s="5" t="s">
        <v>4266</v>
      </c>
      <c r="V3" s="5" t="s">
        <v>4268</v>
      </c>
      <c r="W3" s="5" t="s">
        <v>4270</v>
      </c>
      <c r="X3" s="3" t="s">
        <v>345</v>
      </c>
      <c r="Y3" s="3" t="s">
        <v>42</v>
      </c>
      <c r="Z3" s="3" t="s">
        <v>49</v>
      </c>
      <c r="AA3" s="28">
        <v>44867</v>
      </c>
      <c r="AB3" s="5" t="s">
        <v>4274</v>
      </c>
      <c r="AC3" s="5"/>
    </row>
    <row r="4" spans="1:89" s="91" customFormat="1" ht="24" x14ac:dyDescent="0.15">
      <c r="A4" s="68">
        <v>7002</v>
      </c>
      <c r="B4" s="3" t="s">
        <v>31</v>
      </c>
      <c r="C4" s="3" t="s">
        <v>382</v>
      </c>
      <c r="D4" s="5" t="s">
        <v>4265</v>
      </c>
      <c r="E4" s="3" t="s">
        <v>61</v>
      </c>
      <c r="F4" s="5" t="s">
        <v>4266</v>
      </c>
      <c r="G4" s="5" t="s">
        <v>1774</v>
      </c>
      <c r="H4" s="5" t="s">
        <v>4267</v>
      </c>
      <c r="I4" s="5" t="s">
        <v>4268</v>
      </c>
      <c r="J4" s="5" t="s">
        <v>4275</v>
      </c>
      <c r="K4" s="5" t="s">
        <v>970</v>
      </c>
      <c r="L4" s="3" t="s">
        <v>41</v>
      </c>
      <c r="M4" s="3" t="s">
        <v>42</v>
      </c>
      <c r="N4" s="58">
        <v>89431</v>
      </c>
      <c r="O4" s="3" t="s">
        <v>4272</v>
      </c>
      <c r="P4" s="8">
        <v>39.518289479356298</v>
      </c>
      <c r="Q4" s="8">
        <v>-119.736535731432</v>
      </c>
      <c r="R4" s="323">
        <v>21</v>
      </c>
      <c r="S4" s="17">
        <v>2000</v>
      </c>
      <c r="T4" s="5" t="s">
        <v>4273</v>
      </c>
      <c r="U4" s="5" t="s">
        <v>4266</v>
      </c>
      <c r="V4" s="5" t="s">
        <v>4268</v>
      </c>
      <c r="W4" s="5" t="s">
        <v>4270</v>
      </c>
      <c r="X4" s="3" t="s">
        <v>345</v>
      </c>
      <c r="Y4" s="3" t="s">
        <v>42</v>
      </c>
      <c r="Z4" s="3" t="s">
        <v>49</v>
      </c>
      <c r="AA4" s="28">
        <v>44867</v>
      </c>
      <c r="AB4" s="5" t="s">
        <v>4274</v>
      </c>
      <c r="AC4" s="5"/>
    </row>
    <row r="5" spans="1:89" s="91" customFormat="1" ht="12" x14ac:dyDescent="0.15">
      <c r="A5" s="68">
        <v>7003</v>
      </c>
      <c r="B5" s="3" t="s">
        <v>31</v>
      </c>
      <c r="C5" s="3" t="s">
        <v>382</v>
      </c>
      <c r="D5" s="5" t="s">
        <v>1757</v>
      </c>
      <c r="E5" s="3" t="s">
        <v>61</v>
      </c>
      <c r="F5" s="6" t="s">
        <v>1758</v>
      </c>
      <c r="G5" s="5" t="s">
        <v>1759</v>
      </c>
      <c r="H5" s="5" t="s">
        <v>1760</v>
      </c>
      <c r="I5" s="5" t="s">
        <v>1761</v>
      </c>
      <c r="J5" s="5" t="s">
        <v>1762</v>
      </c>
      <c r="K5" s="5" t="s">
        <v>1763</v>
      </c>
      <c r="L5" s="3" t="s">
        <v>850</v>
      </c>
      <c r="M5" s="3" t="s">
        <v>42</v>
      </c>
      <c r="N5" s="3">
        <v>85281</v>
      </c>
      <c r="O5" s="3" t="s">
        <v>1764</v>
      </c>
      <c r="P5" s="8">
        <v>33.421293176037999</v>
      </c>
      <c r="Q5" s="8">
        <v>-111.97256147577301</v>
      </c>
      <c r="R5" s="323"/>
      <c r="S5" s="15"/>
      <c r="T5" s="6"/>
      <c r="U5" s="5" t="s">
        <v>1765</v>
      </c>
      <c r="V5" s="5" t="s">
        <v>1761</v>
      </c>
      <c r="W5" s="5" t="s">
        <v>1763</v>
      </c>
      <c r="X5" s="3" t="s">
        <v>850</v>
      </c>
      <c r="Y5" s="3" t="s">
        <v>42</v>
      </c>
      <c r="Z5" s="3" t="s">
        <v>49</v>
      </c>
      <c r="AA5" s="28">
        <v>44434</v>
      </c>
      <c r="AB5" s="5" t="s">
        <v>1364</v>
      </c>
      <c r="AC5" s="6" t="s">
        <v>1766</v>
      </c>
    </row>
    <row r="6" spans="1:89" s="91" customFormat="1" ht="12" x14ac:dyDescent="0.15">
      <c r="A6" s="68">
        <v>7004</v>
      </c>
      <c r="B6" s="3" t="s">
        <v>31</v>
      </c>
      <c r="C6" s="3" t="s">
        <v>382</v>
      </c>
      <c r="D6" s="5" t="s">
        <v>1767</v>
      </c>
      <c r="E6" s="3" t="s">
        <v>61</v>
      </c>
      <c r="F6" s="5" t="s">
        <v>1767</v>
      </c>
      <c r="G6" s="5" t="s">
        <v>1759</v>
      </c>
      <c r="H6" s="5" t="s">
        <v>1760</v>
      </c>
      <c r="I6" s="5" t="s">
        <v>1768</v>
      </c>
      <c r="J6" s="5" t="s">
        <v>1769</v>
      </c>
      <c r="K6" s="5" t="s">
        <v>1770</v>
      </c>
      <c r="L6" s="3" t="s">
        <v>741</v>
      </c>
      <c r="M6" s="3" t="s">
        <v>42</v>
      </c>
      <c r="N6" s="3">
        <v>77845</v>
      </c>
      <c r="O6" s="3" t="s">
        <v>1771</v>
      </c>
      <c r="P6" s="8">
        <v>30.527548881709102</v>
      </c>
      <c r="Q6" s="8">
        <v>-96.214877631846804</v>
      </c>
      <c r="R6" s="323"/>
      <c r="S6" s="15"/>
      <c r="T6" s="6"/>
      <c r="U6" s="5" t="s">
        <v>1767</v>
      </c>
      <c r="V6" s="5" t="s">
        <v>1768</v>
      </c>
      <c r="W6" s="5" t="s">
        <v>1770</v>
      </c>
      <c r="X6" s="3" t="s">
        <v>741</v>
      </c>
      <c r="Y6" s="3" t="s">
        <v>42</v>
      </c>
      <c r="Z6" s="3"/>
      <c r="AA6" s="28"/>
      <c r="AB6" s="5" t="s">
        <v>1768</v>
      </c>
      <c r="AC6" s="6"/>
    </row>
    <row r="7" spans="1:89" s="91" customFormat="1" ht="12" x14ac:dyDescent="0.15">
      <c r="A7" s="68">
        <v>7005</v>
      </c>
      <c r="B7" s="3" t="s">
        <v>31</v>
      </c>
      <c r="C7" s="3" t="s">
        <v>382</v>
      </c>
      <c r="D7" s="5" t="s">
        <v>1767</v>
      </c>
      <c r="E7" s="3" t="s">
        <v>61</v>
      </c>
      <c r="F7" s="5" t="s">
        <v>1767</v>
      </c>
      <c r="G7" s="5" t="s">
        <v>1759</v>
      </c>
      <c r="H7" s="5" t="s">
        <v>1772</v>
      </c>
      <c r="I7" s="5" t="s">
        <v>1768</v>
      </c>
      <c r="J7" s="5" t="s">
        <v>1769</v>
      </c>
      <c r="K7" s="5" t="s">
        <v>1770</v>
      </c>
      <c r="L7" s="3" t="s">
        <v>741</v>
      </c>
      <c r="M7" s="3" t="s">
        <v>42</v>
      </c>
      <c r="N7" s="3">
        <v>77845</v>
      </c>
      <c r="O7" s="3" t="s">
        <v>1771</v>
      </c>
      <c r="P7" s="8">
        <v>30.527548881709102</v>
      </c>
      <c r="Q7" s="8">
        <v>-96.214877631846804</v>
      </c>
      <c r="R7" s="323"/>
      <c r="S7" s="15"/>
      <c r="T7" s="6"/>
      <c r="U7" s="5" t="s">
        <v>1767</v>
      </c>
      <c r="V7" s="5" t="s">
        <v>1768</v>
      </c>
      <c r="W7" s="5" t="s">
        <v>1770</v>
      </c>
      <c r="X7" s="3" t="s">
        <v>741</v>
      </c>
      <c r="Y7" s="3" t="s">
        <v>42</v>
      </c>
      <c r="Z7" s="3"/>
      <c r="AA7" s="28"/>
      <c r="AB7" s="5" t="s">
        <v>1768</v>
      </c>
      <c r="AC7" s="6"/>
    </row>
    <row r="8" spans="1:89" s="91" customFormat="1" ht="12" x14ac:dyDescent="0.15">
      <c r="A8" s="68">
        <v>7006</v>
      </c>
      <c r="B8" s="3" t="s">
        <v>31</v>
      </c>
      <c r="C8" s="3" t="s">
        <v>382</v>
      </c>
      <c r="D8" s="5" t="s">
        <v>1773</v>
      </c>
      <c r="E8" s="3" t="s">
        <v>61</v>
      </c>
      <c r="F8" s="5" t="s">
        <v>1773</v>
      </c>
      <c r="G8" s="5" t="s">
        <v>1774</v>
      </c>
      <c r="H8" s="5" t="s">
        <v>1775</v>
      </c>
      <c r="I8" s="5" t="s">
        <v>1776</v>
      </c>
      <c r="J8" s="5" t="s">
        <v>1777</v>
      </c>
      <c r="K8" s="5" t="s">
        <v>1778</v>
      </c>
      <c r="L8" s="14" t="s">
        <v>850</v>
      </c>
      <c r="M8" s="3" t="s">
        <v>42</v>
      </c>
      <c r="N8" s="14">
        <v>85741</v>
      </c>
      <c r="O8" s="3" t="s">
        <v>1779</v>
      </c>
      <c r="P8" s="8">
        <v>32.3326022203942</v>
      </c>
      <c r="Q8" s="8">
        <v>-111.056210373951</v>
      </c>
      <c r="R8" s="295"/>
      <c r="S8" s="15"/>
      <c r="T8" s="6"/>
      <c r="U8" s="6" t="s">
        <v>1773</v>
      </c>
      <c r="V8" s="5" t="s">
        <v>1776</v>
      </c>
      <c r="W8" s="6" t="s">
        <v>1780</v>
      </c>
      <c r="X8" s="14" t="s">
        <v>850</v>
      </c>
      <c r="Y8" s="14" t="s">
        <v>42</v>
      </c>
      <c r="Z8" s="14"/>
      <c r="AA8" s="27"/>
      <c r="AB8" s="5" t="s">
        <v>1776</v>
      </c>
      <c r="AC8" s="6"/>
    </row>
    <row r="9" spans="1:89" s="91" customFormat="1" ht="36" x14ac:dyDescent="0.15">
      <c r="A9" s="68">
        <v>7007</v>
      </c>
      <c r="B9" s="3" t="s">
        <v>31</v>
      </c>
      <c r="C9" s="3" t="s">
        <v>382</v>
      </c>
      <c r="D9" s="5" t="s">
        <v>1781</v>
      </c>
      <c r="E9" s="3" t="s">
        <v>34</v>
      </c>
      <c r="F9" s="5" t="s">
        <v>1781</v>
      </c>
      <c r="G9" s="5" t="s">
        <v>1759</v>
      </c>
      <c r="H9" s="5" t="s">
        <v>1760</v>
      </c>
      <c r="I9" s="5" t="s">
        <v>1782</v>
      </c>
      <c r="J9" s="5" t="s">
        <v>1783</v>
      </c>
      <c r="K9" s="5" t="s">
        <v>753</v>
      </c>
      <c r="L9" s="3" t="s">
        <v>754</v>
      </c>
      <c r="M9" s="3" t="s">
        <v>42</v>
      </c>
      <c r="N9" s="3">
        <v>63123</v>
      </c>
      <c r="O9" s="3" t="s">
        <v>1784</v>
      </c>
      <c r="P9" s="8">
        <v>38.525190795696098</v>
      </c>
      <c r="Q9" s="8">
        <v>-90.332894315494698</v>
      </c>
      <c r="R9" s="295">
        <v>92</v>
      </c>
      <c r="S9" s="15"/>
      <c r="T9" s="6"/>
      <c r="U9" s="5" t="s">
        <v>1785</v>
      </c>
      <c r="V9" s="5" t="s">
        <v>1786</v>
      </c>
      <c r="W9" s="5" t="s">
        <v>1787</v>
      </c>
      <c r="X9" s="3" t="s">
        <v>1788</v>
      </c>
      <c r="Y9" s="3" t="s">
        <v>1789</v>
      </c>
      <c r="Z9" s="3" t="s">
        <v>49</v>
      </c>
      <c r="AA9" s="28">
        <v>44434</v>
      </c>
      <c r="AB9" s="5" t="s">
        <v>1790</v>
      </c>
      <c r="AC9" s="6"/>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row>
    <row r="10" spans="1:89" ht="36" x14ac:dyDescent="0.15">
      <c r="A10" s="68">
        <v>7008</v>
      </c>
      <c r="B10" s="3" t="s">
        <v>31</v>
      </c>
      <c r="C10" s="3" t="s">
        <v>382</v>
      </c>
      <c r="D10" s="5" t="s">
        <v>1781</v>
      </c>
      <c r="E10" s="3" t="s">
        <v>34</v>
      </c>
      <c r="F10" s="5" t="s">
        <v>1781</v>
      </c>
      <c r="G10" s="5" t="s">
        <v>1759</v>
      </c>
      <c r="H10" s="5" t="s">
        <v>1772</v>
      </c>
      <c r="I10" s="5" t="s">
        <v>1782</v>
      </c>
      <c r="J10" s="5" t="s">
        <v>1783</v>
      </c>
      <c r="K10" s="5" t="s">
        <v>753</v>
      </c>
      <c r="L10" s="3" t="s">
        <v>754</v>
      </c>
      <c r="M10" s="3" t="s">
        <v>42</v>
      </c>
      <c r="N10" s="3">
        <v>63123</v>
      </c>
      <c r="O10" s="3" t="s">
        <v>1784</v>
      </c>
      <c r="P10" s="8">
        <v>38.525190795696098</v>
      </c>
      <c r="Q10" s="8">
        <v>-90.332894315494698</v>
      </c>
      <c r="R10" s="295">
        <v>92</v>
      </c>
      <c r="S10" s="15"/>
      <c r="T10" s="6"/>
      <c r="U10" s="5" t="s">
        <v>1785</v>
      </c>
      <c r="V10" s="5" t="s">
        <v>1786</v>
      </c>
      <c r="W10" s="5" t="s">
        <v>1787</v>
      </c>
      <c r="X10" s="3" t="s">
        <v>1788</v>
      </c>
      <c r="Y10" s="3" t="s">
        <v>1789</v>
      </c>
      <c r="Z10" s="3" t="s">
        <v>49</v>
      </c>
      <c r="AA10" s="28">
        <v>44434</v>
      </c>
      <c r="AB10" s="5" t="s">
        <v>1790</v>
      </c>
      <c r="AC10" s="6"/>
    </row>
    <row r="11" spans="1:89" ht="12" x14ac:dyDescent="0.15">
      <c r="A11" s="68">
        <v>7009</v>
      </c>
      <c r="B11" s="3" t="s">
        <v>31</v>
      </c>
      <c r="C11" s="3" t="s">
        <v>382</v>
      </c>
      <c r="D11" s="5" t="s">
        <v>1791</v>
      </c>
      <c r="E11" s="3" t="s">
        <v>61</v>
      </c>
      <c r="F11" s="5" t="s">
        <v>1791</v>
      </c>
      <c r="G11" s="5" t="s">
        <v>1774</v>
      </c>
      <c r="H11" s="5" t="s">
        <v>1792</v>
      </c>
      <c r="I11" s="5" t="s">
        <v>1793</v>
      </c>
      <c r="J11" s="5" t="s">
        <v>1794</v>
      </c>
      <c r="K11" s="5" t="s">
        <v>1795</v>
      </c>
      <c r="L11" s="14" t="s">
        <v>48</v>
      </c>
      <c r="M11" s="3" t="s">
        <v>42</v>
      </c>
      <c r="N11" s="14">
        <v>27263</v>
      </c>
      <c r="O11" s="3" t="s">
        <v>1796</v>
      </c>
      <c r="P11" s="8">
        <v>35.938364351490897</v>
      </c>
      <c r="Q11" s="8">
        <v>-79.968418714329104</v>
      </c>
      <c r="R11" s="295"/>
      <c r="S11" s="15"/>
      <c r="T11" s="6"/>
      <c r="U11" s="6" t="s">
        <v>1791</v>
      </c>
      <c r="V11" s="6" t="s">
        <v>1793</v>
      </c>
      <c r="W11" s="6" t="s">
        <v>1797</v>
      </c>
      <c r="X11" s="14" t="s">
        <v>315</v>
      </c>
      <c r="Y11" s="14" t="s">
        <v>42</v>
      </c>
      <c r="AB11" s="5" t="s">
        <v>1798</v>
      </c>
      <c r="AC11" s="6"/>
    </row>
    <row r="12" spans="1:89" ht="36" x14ac:dyDescent="0.15">
      <c r="A12" s="68">
        <v>7010</v>
      </c>
      <c r="B12" s="3" t="s">
        <v>31</v>
      </c>
      <c r="C12" s="3" t="s">
        <v>382</v>
      </c>
      <c r="D12" s="5" t="s">
        <v>1799</v>
      </c>
      <c r="E12" s="3" t="s">
        <v>34</v>
      </c>
      <c r="F12" s="6" t="s">
        <v>1800</v>
      </c>
      <c r="G12" s="5" t="s">
        <v>1774</v>
      </c>
      <c r="H12" s="5" t="s">
        <v>1801</v>
      </c>
      <c r="I12" s="5" t="s">
        <v>1802</v>
      </c>
      <c r="J12" s="5" t="s">
        <v>1803</v>
      </c>
      <c r="K12" s="5" t="s">
        <v>1804</v>
      </c>
      <c r="L12" s="3" t="s">
        <v>1805</v>
      </c>
      <c r="M12" s="3" t="s">
        <v>42</v>
      </c>
      <c r="N12" s="14">
        <v>23452</v>
      </c>
      <c r="O12" s="3" t="s">
        <v>1806</v>
      </c>
      <c r="P12" s="8">
        <v>36.827109434501097</v>
      </c>
      <c r="Q12" s="8">
        <v>-76.064242989169301</v>
      </c>
      <c r="R12" s="68">
        <v>500</v>
      </c>
      <c r="S12" s="15"/>
      <c r="T12" s="6"/>
      <c r="U12" s="5" t="s">
        <v>1799</v>
      </c>
      <c r="V12" s="5" t="s">
        <v>1802</v>
      </c>
      <c r="W12" s="5" t="s">
        <v>1807</v>
      </c>
      <c r="X12" s="3" t="s">
        <v>1808</v>
      </c>
      <c r="Y12" s="3" t="s">
        <v>543</v>
      </c>
      <c r="Z12" s="3" t="s">
        <v>49</v>
      </c>
      <c r="AA12" s="28">
        <v>44426</v>
      </c>
      <c r="AB12" s="5" t="s">
        <v>1809</v>
      </c>
      <c r="AC12" s="6"/>
    </row>
    <row r="13" spans="1:89" ht="24" x14ac:dyDescent="0.15">
      <c r="A13" s="68">
        <v>7011</v>
      </c>
      <c r="B13" s="3" t="s">
        <v>31</v>
      </c>
      <c r="C13" s="3" t="s">
        <v>382</v>
      </c>
      <c r="D13" s="5" t="s">
        <v>1799</v>
      </c>
      <c r="E13" s="3" t="s">
        <v>34</v>
      </c>
      <c r="F13" s="6" t="s">
        <v>1800</v>
      </c>
      <c r="G13" s="5" t="s">
        <v>1774</v>
      </c>
      <c r="H13" s="5" t="s">
        <v>1801</v>
      </c>
      <c r="I13" s="5" t="s">
        <v>1802</v>
      </c>
      <c r="J13" s="5" t="s">
        <v>1810</v>
      </c>
      <c r="K13" s="5" t="s">
        <v>956</v>
      </c>
      <c r="L13" s="3" t="s">
        <v>741</v>
      </c>
      <c r="M13" s="3" t="s">
        <v>42</v>
      </c>
      <c r="N13" s="14">
        <v>78753</v>
      </c>
      <c r="O13" s="3" t="s">
        <v>1811</v>
      </c>
      <c r="P13" s="8">
        <v>30.412513791364301</v>
      </c>
      <c r="Q13" s="8">
        <v>-97.645902029821002</v>
      </c>
      <c r="R13" s="323"/>
      <c r="S13" s="15"/>
      <c r="T13" s="6"/>
      <c r="U13" s="5" t="s">
        <v>1799</v>
      </c>
      <c r="V13" s="5" t="s">
        <v>1802</v>
      </c>
      <c r="W13" s="5" t="s">
        <v>1807</v>
      </c>
      <c r="X13" s="3" t="s">
        <v>1808</v>
      </c>
      <c r="Y13" s="3" t="s">
        <v>543</v>
      </c>
      <c r="Z13" s="3" t="s">
        <v>49</v>
      </c>
      <c r="AA13" s="28">
        <v>44430</v>
      </c>
      <c r="AB13" s="5" t="s">
        <v>1364</v>
      </c>
      <c r="AC13" s="6"/>
    </row>
    <row r="14" spans="1:89" ht="24" x14ac:dyDescent="0.15">
      <c r="A14" s="68">
        <v>7012</v>
      </c>
      <c r="B14" s="3" t="s">
        <v>31</v>
      </c>
      <c r="C14" s="3" t="s">
        <v>382</v>
      </c>
      <c r="D14" s="5" t="s">
        <v>1799</v>
      </c>
      <c r="E14" s="3" t="s">
        <v>34</v>
      </c>
      <c r="F14" s="6" t="s">
        <v>1800</v>
      </c>
      <c r="G14" s="5" t="s">
        <v>1774</v>
      </c>
      <c r="H14" s="5" t="s">
        <v>1801</v>
      </c>
      <c r="I14" s="5" t="s">
        <v>1802</v>
      </c>
      <c r="J14" s="5" t="s">
        <v>1812</v>
      </c>
      <c r="K14" s="5" t="s">
        <v>1813</v>
      </c>
      <c r="L14" s="3" t="s">
        <v>1814</v>
      </c>
      <c r="M14" s="3" t="s">
        <v>42</v>
      </c>
      <c r="N14" s="14">
        <v>97230</v>
      </c>
      <c r="O14" s="3" t="s">
        <v>1815</v>
      </c>
      <c r="P14" s="8">
        <v>45.560321657416097</v>
      </c>
      <c r="Q14" s="8">
        <v>-122.526539758192</v>
      </c>
      <c r="R14" s="323"/>
      <c r="S14" s="15"/>
      <c r="T14" s="6"/>
      <c r="U14" s="5" t="s">
        <v>1799</v>
      </c>
      <c r="V14" s="5" t="s">
        <v>1802</v>
      </c>
      <c r="W14" s="5" t="s">
        <v>1807</v>
      </c>
      <c r="X14" s="3" t="s">
        <v>1808</v>
      </c>
      <c r="Y14" s="3" t="s">
        <v>543</v>
      </c>
      <c r="Z14" s="3" t="s">
        <v>49</v>
      </c>
      <c r="AA14" s="28">
        <v>44430</v>
      </c>
      <c r="AB14" s="5" t="s">
        <v>1364</v>
      </c>
      <c r="AC14" s="6"/>
    </row>
    <row r="15" spans="1:89" ht="36" x14ac:dyDescent="0.15">
      <c r="A15" s="68">
        <v>7013</v>
      </c>
      <c r="B15" s="3" t="s">
        <v>31</v>
      </c>
      <c r="C15" s="3" t="s">
        <v>382</v>
      </c>
      <c r="D15" s="5" t="s">
        <v>1816</v>
      </c>
      <c r="E15" s="166" t="s">
        <v>34</v>
      </c>
      <c r="F15" s="5" t="s">
        <v>1816</v>
      </c>
      <c r="G15" s="7" t="s">
        <v>1759</v>
      </c>
      <c r="H15" s="7" t="s">
        <v>1817</v>
      </c>
      <c r="I15" s="7" t="s">
        <v>1818</v>
      </c>
      <c r="J15" s="7" t="s">
        <v>1819</v>
      </c>
      <c r="K15" s="7" t="s">
        <v>1820</v>
      </c>
      <c r="L15" s="14" t="s">
        <v>394</v>
      </c>
      <c r="M15" s="14" t="s">
        <v>42</v>
      </c>
      <c r="N15" s="14">
        <v>92618</v>
      </c>
      <c r="O15" s="14" t="s">
        <v>1821</v>
      </c>
      <c r="P15" s="6">
        <v>33.649189999999997</v>
      </c>
      <c r="Q15" s="6">
        <v>-117.71199</v>
      </c>
      <c r="R15" s="296">
        <v>15</v>
      </c>
      <c r="S15" s="33"/>
      <c r="T15" s="6"/>
      <c r="U15" s="6" t="s">
        <v>1816</v>
      </c>
      <c r="V15" s="167" t="s">
        <v>1818</v>
      </c>
      <c r="W15" s="6" t="s">
        <v>1822</v>
      </c>
      <c r="Y15" s="14" t="s">
        <v>1823</v>
      </c>
      <c r="Z15" s="3" t="s">
        <v>49</v>
      </c>
      <c r="AA15" s="28">
        <v>44774</v>
      </c>
      <c r="AB15" s="5" t="s">
        <v>1824</v>
      </c>
      <c r="AC15" s="6"/>
    </row>
    <row r="16" spans="1:89" ht="24" x14ac:dyDescent="0.15">
      <c r="A16" s="68">
        <v>7014</v>
      </c>
      <c r="B16" s="3" t="s">
        <v>31</v>
      </c>
      <c r="C16" s="3" t="s">
        <v>382</v>
      </c>
      <c r="D16" s="5" t="s">
        <v>1825</v>
      </c>
      <c r="E16" s="3" t="s">
        <v>61</v>
      </c>
      <c r="F16" s="5" t="s">
        <v>4016</v>
      </c>
      <c r="G16" s="5" t="s">
        <v>1759</v>
      </c>
      <c r="H16" s="5" t="s">
        <v>1092</v>
      </c>
      <c r="I16" s="5" t="s">
        <v>1826</v>
      </c>
      <c r="J16" s="5" t="s">
        <v>1827</v>
      </c>
      <c r="K16" s="5" t="s">
        <v>909</v>
      </c>
      <c r="L16" s="3" t="s">
        <v>127</v>
      </c>
      <c r="M16" s="3" t="s">
        <v>42</v>
      </c>
      <c r="N16" s="3">
        <v>48326</v>
      </c>
      <c r="O16" s="3" t="s">
        <v>1828</v>
      </c>
      <c r="P16" s="8">
        <v>42.670516184275698</v>
      </c>
      <c r="Q16" s="8">
        <v>-83.242494459470393</v>
      </c>
      <c r="R16" s="68">
        <v>11</v>
      </c>
      <c r="S16" s="240"/>
      <c r="T16" s="5"/>
      <c r="U16" s="5" t="s">
        <v>1829</v>
      </c>
      <c r="V16" s="5" t="s">
        <v>1826</v>
      </c>
      <c r="W16" s="5" t="s">
        <v>1830</v>
      </c>
      <c r="X16" s="3" t="s">
        <v>127</v>
      </c>
      <c r="Y16" s="3" t="s">
        <v>42</v>
      </c>
      <c r="Z16" s="3" t="s">
        <v>49</v>
      </c>
      <c r="AA16" s="28">
        <v>44766</v>
      </c>
      <c r="AB16" s="5" t="s">
        <v>1831</v>
      </c>
      <c r="AC16" s="5" t="s">
        <v>1832</v>
      </c>
    </row>
    <row r="17" spans="1:29" ht="24" x14ac:dyDescent="0.15">
      <c r="A17" s="68">
        <v>7015</v>
      </c>
      <c r="B17" s="3" t="s">
        <v>31</v>
      </c>
      <c r="C17" s="3" t="s">
        <v>382</v>
      </c>
      <c r="D17" s="5" t="s">
        <v>1833</v>
      </c>
      <c r="E17" s="3" t="s">
        <v>34</v>
      </c>
      <c r="F17" s="5" t="s">
        <v>1833</v>
      </c>
      <c r="G17" s="5" t="s">
        <v>1774</v>
      </c>
      <c r="H17" s="5" t="s">
        <v>1834</v>
      </c>
      <c r="I17" s="5" t="s">
        <v>1835</v>
      </c>
      <c r="J17" s="5" t="s">
        <v>1836</v>
      </c>
      <c r="K17" s="5" t="s">
        <v>1837</v>
      </c>
      <c r="L17" s="14" t="s">
        <v>1101</v>
      </c>
      <c r="M17" s="3" t="s">
        <v>42</v>
      </c>
      <c r="N17" s="14" t="s">
        <v>2151</v>
      </c>
      <c r="O17" s="3" t="s">
        <v>1838</v>
      </c>
      <c r="P17" s="8">
        <v>41.295038160485703</v>
      </c>
      <c r="Q17" s="8">
        <v>-73.079763566280207</v>
      </c>
      <c r="R17" s="295">
        <v>86</v>
      </c>
      <c r="S17" s="15"/>
      <c r="T17" s="6"/>
      <c r="U17" s="6" t="s">
        <v>1839</v>
      </c>
      <c r="V17" s="6" t="s">
        <v>1835</v>
      </c>
      <c r="W17" s="6" t="s">
        <v>1840</v>
      </c>
      <c r="X17" s="14" t="s">
        <v>1327</v>
      </c>
      <c r="Y17" s="14" t="s">
        <v>543</v>
      </c>
      <c r="Z17" s="14" t="s">
        <v>49</v>
      </c>
      <c r="AA17" s="27">
        <v>44773</v>
      </c>
      <c r="AB17" s="5" t="s">
        <v>1841</v>
      </c>
      <c r="AC17" s="6"/>
    </row>
    <row r="18" spans="1:29" ht="24" x14ac:dyDescent="0.15">
      <c r="A18" s="68">
        <v>7016</v>
      </c>
      <c r="B18" s="3" t="s">
        <v>31</v>
      </c>
      <c r="C18" s="3" t="s">
        <v>382</v>
      </c>
      <c r="D18" s="5" t="s">
        <v>1833</v>
      </c>
      <c r="E18" s="3" t="s">
        <v>34</v>
      </c>
      <c r="F18" s="5" t="s">
        <v>1833</v>
      </c>
      <c r="G18" s="5" t="s">
        <v>1774</v>
      </c>
      <c r="H18" s="5" t="s">
        <v>1842</v>
      </c>
      <c r="I18" s="5" t="s">
        <v>1835</v>
      </c>
      <c r="J18" s="5" t="s">
        <v>1836</v>
      </c>
      <c r="K18" s="5" t="s">
        <v>1837</v>
      </c>
      <c r="L18" s="14" t="s">
        <v>1101</v>
      </c>
      <c r="M18" s="3" t="s">
        <v>42</v>
      </c>
      <c r="N18" s="14" t="s">
        <v>2151</v>
      </c>
      <c r="O18" s="3" t="s">
        <v>1838</v>
      </c>
      <c r="P18" s="8">
        <v>41.295038160485703</v>
      </c>
      <c r="Q18" s="8">
        <v>-73.079763566280207</v>
      </c>
      <c r="R18" s="295">
        <v>86</v>
      </c>
      <c r="S18" s="15"/>
      <c r="T18" s="6"/>
      <c r="U18" s="6" t="s">
        <v>1839</v>
      </c>
      <c r="V18" s="6" t="s">
        <v>1835</v>
      </c>
      <c r="W18" s="6" t="s">
        <v>1840</v>
      </c>
      <c r="X18" s="14" t="s">
        <v>1327</v>
      </c>
      <c r="Y18" s="14" t="s">
        <v>543</v>
      </c>
      <c r="Z18" s="14" t="s">
        <v>49</v>
      </c>
      <c r="AA18" s="27">
        <v>44773</v>
      </c>
      <c r="AB18" s="5" t="s">
        <v>1841</v>
      </c>
      <c r="AC18" s="6"/>
    </row>
    <row r="19" spans="1:29" ht="45" customHeight="1" x14ac:dyDescent="0.15">
      <c r="A19" s="68">
        <v>7017</v>
      </c>
      <c r="B19" s="3" t="s">
        <v>31</v>
      </c>
      <c r="C19" s="3" t="s">
        <v>382</v>
      </c>
      <c r="D19" s="5" t="s">
        <v>1833</v>
      </c>
      <c r="E19" s="3" t="s">
        <v>34</v>
      </c>
      <c r="F19" s="5" t="s">
        <v>1833</v>
      </c>
      <c r="G19" s="5" t="s">
        <v>1774</v>
      </c>
      <c r="H19" s="5" t="s">
        <v>1843</v>
      </c>
      <c r="I19" s="5" t="s">
        <v>1835</v>
      </c>
      <c r="J19" s="5" t="s">
        <v>1836</v>
      </c>
      <c r="K19" s="5" t="s">
        <v>1837</v>
      </c>
      <c r="L19" s="14" t="s">
        <v>1101</v>
      </c>
      <c r="M19" s="3" t="s">
        <v>42</v>
      </c>
      <c r="N19" s="14" t="s">
        <v>2151</v>
      </c>
      <c r="O19" s="3" t="s">
        <v>1838</v>
      </c>
      <c r="P19" s="8">
        <v>41.295038160485703</v>
      </c>
      <c r="Q19" s="8">
        <v>-73.079763566280207</v>
      </c>
      <c r="R19" s="295">
        <v>86</v>
      </c>
      <c r="S19" s="15"/>
      <c r="T19" s="6"/>
      <c r="U19" s="6" t="s">
        <v>1839</v>
      </c>
      <c r="V19" s="6" t="s">
        <v>1835</v>
      </c>
      <c r="W19" s="6" t="s">
        <v>1840</v>
      </c>
      <c r="X19" s="14" t="s">
        <v>1327</v>
      </c>
      <c r="Y19" s="14" t="s">
        <v>543</v>
      </c>
      <c r="Z19" s="14" t="s">
        <v>49</v>
      </c>
      <c r="AA19" s="27">
        <v>44773</v>
      </c>
      <c r="AB19" s="5" t="s">
        <v>1841</v>
      </c>
      <c r="AC19" s="6"/>
    </row>
    <row r="20" spans="1:29" ht="24" x14ac:dyDescent="0.15">
      <c r="A20" s="68">
        <v>7018</v>
      </c>
      <c r="B20" s="3" t="s">
        <v>31</v>
      </c>
      <c r="C20" s="3" t="s">
        <v>382</v>
      </c>
      <c r="D20" s="5" t="s">
        <v>1833</v>
      </c>
      <c r="E20" s="3" t="s">
        <v>34</v>
      </c>
      <c r="F20" s="5" t="s">
        <v>1833</v>
      </c>
      <c r="G20" s="5" t="s">
        <v>1774</v>
      </c>
      <c r="H20" s="5" t="s">
        <v>1844</v>
      </c>
      <c r="I20" s="5" t="s">
        <v>1835</v>
      </c>
      <c r="J20" s="5" t="s">
        <v>1836</v>
      </c>
      <c r="K20" s="5" t="s">
        <v>1837</v>
      </c>
      <c r="L20" s="14" t="s">
        <v>1101</v>
      </c>
      <c r="M20" s="3" t="s">
        <v>42</v>
      </c>
      <c r="N20" s="14" t="s">
        <v>2151</v>
      </c>
      <c r="O20" s="3" t="s">
        <v>1838</v>
      </c>
      <c r="P20" s="8">
        <v>41.295038160485703</v>
      </c>
      <c r="Q20" s="8">
        <v>-73.079763566280207</v>
      </c>
      <c r="R20" s="295">
        <v>86</v>
      </c>
      <c r="S20" s="15"/>
      <c r="T20" s="6"/>
      <c r="U20" s="6" t="s">
        <v>1839</v>
      </c>
      <c r="V20" s="6" t="s">
        <v>1835</v>
      </c>
      <c r="W20" s="6" t="s">
        <v>1840</v>
      </c>
      <c r="X20" s="14" t="s">
        <v>1327</v>
      </c>
      <c r="Y20" s="14" t="s">
        <v>543</v>
      </c>
      <c r="Z20" s="14" t="s">
        <v>49</v>
      </c>
      <c r="AA20" s="27">
        <v>44773</v>
      </c>
      <c r="AB20" s="5" t="s">
        <v>1841</v>
      </c>
      <c r="AC20" s="6"/>
    </row>
    <row r="21" spans="1:29" ht="24" x14ac:dyDescent="0.15">
      <c r="A21" s="68">
        <v>7019</v>
      </c>
      <c r="B21" s="3" t="s">
        <v>31</v>
      </c>
      <c r="C21" s="3" t="s">
        <v>382</v>
      </c>
      <c r="D21" s="5" t="s">
        <v>1833</v>
      </c>
      <c r="E21" s="3" t="s">
        <v>34</v>
      </c>
      <c r="F21" s="5" t="s">
        <v>1833</v>
      </c>
      <c r="G21" s="5" t="s">
        <v>1774</v>
      </c>
      <c r="H21" s="5" t="s">
        <v>1845</v>
      </c>
      <c r="I21" s="5" t="s">
        <v>1835</v>
      </c>
      <c r="J21" s="5" t="s">
        <v>1836</v>
      </c>
      <c r="K21" s="5" t="s">
        <v>1837</v>
      </c>
      <c r="L21" s="14" t="s">
        <v>1101</v>
      </c>
      <c r="M21" s="3" t="s">
        <v>42</v>
      </c>
      <c r="N21" s="14" t="s">
        <v>2151</v>
      </c>
      <c r="O21" s="3" t="s">
        <v>1838</v>
      </c>
      <c r="P21" s="8">
        <v>41.295038160485703</v>
      </c>
      <c r="Q21" s="8">
        <v>-73.079763566280207</v>
      </c>
      <c r="R21" s="295">
        <v>86</v>
      </c>
      <c r="S21" s="15"/>
      <c r="T21" s="6"/>
      <c r="U21" s="6" t="s">
        <v>1839</v>
      </c>
      <c r="V21" s="6" t="s">
        <v>1835</v>
      </c>
      <c r="W21" s="6" t="s">
        <v>1840</v>
      </c>
      <c r="X21" s="14" t="s">
        <v>1327</v>
      </c>
      <c r="Y21" s="14" t="s">
        <v>543</v>
      </c>
      <c r="Z21" s="14" t="s">
        <v>49</v>
      </c>
      <c r="AA21" s="27">
        <v>44773</v>
      </c>
      <c r="AB21" s="5" t="s">
        <v>1841</v>
      </c>
      <c r="AC21" s="6"/>
    </row>
    <row r="22" spans="1:29" ht="24" x14ac:dyDescent="0.15">
      <c r="A22" s="68">
        <v>7020</v>
      </c>
      <c r="B22" s="3" t="s">
        <v>31</v>
      </c>
      <c r="C22" s="3" t="s">
        <v>382</v>
      </c>
      <c r="D22" s="5" t="s">
        <v>1833</v>
      </c>
      <c r="E22" s="3" t="s">
        <v>34</v>
      </c>
      <c r="F22" s="5" t="s">
        <v>1833</v>
      </c>
      <c r="G22" s="5" t="s">
        <v>1774</v>
      </c>
      <c r="H22" s="5" t="s">
        <v>1801</v>
      </c>
      <c r="I22" s="5" t="s">
        <v>1835</v>
      </c>
      <c r="J22" s="5" t="s">
        <v>1836</v>
      </c>
      <c r="K22" s="5" t="s">
        <v>1837</v>
      </c>
      <c r="L22" s="14" t="s">
        <v>1101</v>
      </c>
      <c r="M22" s="3" t="s">
        <v>42</v>
      </c>
      <c r="N22" s="14" t="s">
        <v>2151</v>
      </c>
      <c r="O22" s="3" t="s">
        <v>1838</v>
      </c>
      <c r="P22" s="8">
        <v>41.295038160485703</v>
      </c>
      <c r="Q22" s="8">
        <v>-73.079763566280207</v>
      </c>
      <c r="R22" s="295">
        <v>86</v>
      </c>
      <c r="S22" s="15"/>
      <c r="T22" s="6"/>
      <c r="U22" s="6" t="s">
        <v>1839</v>
      </c>
      <c r="V22" s="6" t="s">
        <v>1835</v>
      </c>
      <c r="W22" s="6" t="s">
        <v>1840</v>
      </c>
      <c r="X22" s="14" t="s">
        <v>1327</v>
      </c>
      <c r="Y22" s="14" t="s">
        <v>543</v>
      </c>
      <c r="Z22" s="14" t="s">
        <v>49</v>
      </c>
      <c r="AA22" s="27">
        <v>44773</v>
      </c>
      <c r="AB22" s="5" t="s">
        <v>1841</v>
      </c>
      <c r="AC22" s="6"/>
    </row>
    <row r="23" spans="1:29" ht="24" x14ac:dyDescent="0.15">
      <c r="A23" s="68">
        <v>7021</v>
      </c>
      <c r="B23" s="3" t="s">
        <v>31</v>
      </c>
      <c r="C23" s="3" t="s">
        <v>382</v>
      </c>
      <c r="D23" s="5" t="s">
        <v>1833</v>
      </c>
      <c r="E23" s="3" t="s">
        <v>34</v>
      </c>
      <c r="F23" s="5" t="s">
        <v>1833</v>
      </c>
      <c r="G23" s="5" t="s">
        <v>1774</v>
      </c>
      <c r="H23" s="5" t="s">
        <v>1846</v>
      </c>
      <c r="I23" s="5" t="s">
        <v>1835</v>
      </c>
      <c r="J23" s="5" t="s">
        <v>1836</v>
      </c>
      <c r="K23" s="5" t="s">
        <v>1837</v>
      </c>
      <c r="L23" s="14" t="s">
        <v>1101</v>
      </c>
      <c r="M23" s="3" t="s">
        <v>42</v>
      </c>
      <c r="N23" s="14" t="s">
        <v>2151</v>
      </c>
      <c r="O23" s="3" t="s">
        <v>1838</v>
      </c>
      <c r="P23" s="8">
        <v>41.295038160485703</v>
      </c>
      <c r="Q23" s="8">
        <v>-73.079763566280207</v>
      </c>
      <c r="R23" s="295">
        <v>86</v>
      </c>
      <c r="S23" s="15"/>
      <c r="T23" s="6"/>
      <c r="U23" s="6" t="s">
        <v>1839</v>
      </c>
      <c r="V23" s="6" t="s">
        <v>1835</v>
      </c>
      <c r="W23" s="6" t="s">
        <v>1840</v>
      </c>
      <c r="X23" s="14" t="s">
        <v>1327</v>
      </c>
      <c r="Y23" s="14" t="s">
        <v>543</v>
      </c>
      <c r="Z23" s="14" t="s">
        <v>49</v>
      </c>
      <c r="AA23" s="27">
        <v>44773</v>
      </c>
      <c r="AB23" s="5" t="s">
        <v>1841</v>
      </c>
      <c r="AC23" s="6"/>
    </row>
    <row r="24" spans="1:29" ht="12" x14ac:dyDescent="0.15">
      <c r="A24" s="68">
        <v>7022</v>
      </c>
      <c r="B24" s="3" t="s">
        <v>31</v>
      </c>
      <c r="C24" s="3" t="s">
        <v>382</v>
      </c>
      <c r="D24" s="5" t="s">
        <v>1833</v>
      </c>
      <c r="E24" s="3" t="s">
        <v>34</v>
      </c>
      <c r="F24" s="5" t="s">
        <v>1833</v>
      </c>
      <c r="G24" s="5" t="s">
        <v>1759</v>
      </c>
      <c r="H24" s="5" t="s">
        <v>1760</v>
      </c>
      <c r="I24" s="5" t="s">
        <v>1835</v>
      </c>
      <c r="J24" s="5" t="s">
        <v>1836</v>
      </c>
      <c r="K24" s="5" t="s">
        <v>1837</v>
      </c>
      <c r="L24" s="14" t="s">
        <v>1101</v>
      </c>
      <c r="M24" s="3" t="s">
        <v>42</v>
      </c>
      <c r="N24" s="14" t="s">
        <v>2151</v>
      </c>
      <c r="O24" s="3" t="s">
        <v>1838</v>
      </c>
      <c r="P24" s="8">
        <v>41.295038160485703</v>
      </c>
      <c r="Q24" s="8">
        <v>-73.079763566280207</v>
      </c>
      <c r="R24" s="295">
        <v>86</v>
      </c>
      <c r="S24" s="15"/>
      <c r="T24" s="6"/>
      <c r="U24" s="6" t="s">
        <v>1839</v>
      </c>
      <c r="V24" s="6" t="s">
        <v>1835</v>
      </c>
      <c r="W24" s="6" t="s">
        <v>1840</v>
      </c>
      <c r="X24" s="14" t="s">
        <v>1327</v>
      </c>
      <c r="Y24" s="14" t="s">
        <v>543</v>
      </c>
      <c r="Z24" s="14" t="s">
        <v>49</v>
      </c>
      <c r="AA24" s="27">
        <v>44435</v>
      </c>
      <c r="AB24" s="5" t="s">
        <v>1364</v>
      </c>
      <c r="AC24" s="6"/>
    </row>
    <row r="25" spans="1:29" ht="24" x14ac:dyDescent="0.15">
      <c r="A25" s="68">
        <v>7023</v>
      </c>
      <c r="B25" s="3" t="s">
        <v>31</v>
      </c>
      <c r="C25" s="3" t="s">
        <v>382</v>
      </c>
      <c r="D25" s="5" t="s">
        <v>3249</v>
      </c>
      <c r="E25" s="3" t="s">
        <v>34</v>
      </c>
      <c r="F25" s="5" t="s">
        <v>4017</v>
      </c>
      <c r="G25" s="5" t="s">
        <v>1774</v>
      </c>
      <c r="H25" s="5" t="s">
        <v>3250</v>
      </c>
      <c r="I25" s="5" t="s">
        <v>3251</v>
      </c>
      <c r="J25" s="5" t="s">
        <v>3252</v>
      </c>
      <c r="K25" s="5" t="s">
        <v>3253</v>
      </c>
      <c r="L25" s="3" t="s">
        <v>48</v>
      </c>
      <c r="M25" s="3" t="s">
        <v>42</v>
      </c>
      <c r="N25" s="3">
        <v>27560</v>
      </c>
      <c r="O25" s="3" t="s">
        <v>3254</v>
      </c>
      <c r="P25" s="8">
        <v>35.8284107707915</v>
      </c>
      <c r="Q25" s="8">
        <v>-78.821617204542093</v>
      </c>
      <c r="R25" s="17"/>
      <c r="S25" s="5"/>
      <c r="T25" s="5"/>
      <c r="U25" s="5" t="s">
        <v>3255</v>
      </c>
      <c r="V25" s="5" t="s">
        <v>3251</v>
      </c>
      <c r="W25" s="5" t="s">
        <v>3253</v>
      </c>
      <c r="X25" s="3" t="s">
        <v>48</v>
      </c>
      <c r="Y25" s="3" t="s">
        <v>42</v>
      </c>
      <c r="Z25" s="3" t="s">
        <v>49</v>
      </c>
      <c r="AA25" s="28">
        <v>44801</v>
      </c>
      <c r="AB25" s="5" t="s">
        <v>3256</v>
      </c>
      <c r="AC25" s="5"/>
    </row>
    <row r="26" spans="1:29" ht="45.75" customHeight="1" x14ac:dyDescent="0.15">
      <c r="A26" s="68">
        <v>7024</v>
      </c>
      <c r="B26" s="3" t="s">
        <v>31</v>
      </c>
      <c r="C26" s="3" t="s">
        <v>382</v>
      </c>
      <c r="D26" s="5" t="s">
        <v>2655</v>
      </c>
      <c r="E26" s="3" t="s">
        <v>34</v>
      </c>
      <c r="F26" s="5" t="s">
        <v>2656</v>
      </c>
      <c r="G26" s="5" t="s">
        <v>1759</v>
      </c>
      <c r="H26" s="5" t="s">
        <v>2658</v>
      </c>
      <c r="I26" s="5" t="s">
        <v>2659</v>
      </c>
      <c r="J26" s="5" t="s">
        <v>2505</v>
      </c>
      <c r="K26" s="5" t="s">
        <v>2660</v>
      </c>
      <c r="L26" s="3" t="s">
        <v>127</v>
      </c>
      <c r="M26" s="3" t="s">
        <v>42</v>
      </c>
      <c r="N26" s="3">
        <v>48360</v>
      </c>
      <c r="O26" s="3"/>
      <c r="P26" s="8">
        <v>42.727176200754897</v>
      </c>
      <c r="Q26" s="8">
        <v>-83.2437039332615</v>
      </c>
      <c r="R26" s="367">
        <v>20</v>
      </c>
      <c r="S26" s="15"/>
      <c r="T26" s="6"/>
      <c r="U26" s="21" t="s">
        <v>2655</v>
      </c>
      <c r="V26" s="5" t="s">
        <v>2659</v>
      </c>
      <c r="W26" s="5" t="s">
        <v>2661</v>
      </c>
      <c r="X26" s="3" t="s">
        <v>2662</v>
      </c>
      <c r="Y26" s="3" t="s">
        <v>587</v>
      </c>
      <c r="Z26" s="3" t="s">
        <v>49</v>
      </c>
      <c r="AA26" s="28">
        <v>44891</v>
      </c>
      <c r="AB26" s="5" t="s">
        <v>2663</v>
      </c>
      <c r="AC26" s="12" t="s">
        <v>2664</v>
      </c>
    </row>
    <row r="27" spans="1:29" ht="24" x14ac:dyDescent="0.15">
      <c r="A27" s="68">
        <v>7025</v>
      </c>
      <c r="B27" s="3" t="s">
        <v>31</v>
      </c>
      <c r="C27" s="3" t="s">
        <v>382</v>
      </c>
      <c r="D27" s="5" t="s">
        <v>1847</v>
      </c>
      <c r="E27" s="3" t="s">
        <v>34</v>
      </c>
      <c r="F27" s="5" t="s">
        <v>1848</v>
      </c>
      <c r="G27" s="5" t="s">
        <v>1774</v>
      </c>
      <c r="H27" s="5" t="s">
        <v>1792</v>
      </c>
      <c r="I27" s="5" t="s">
        <v>1849</v>
      </c>
      <c r="J27" s="5" t="s">
        <v>1850</v>
      </c>
      <c r="K27" s="5" t="s">
        <v>1851</v>
      </c>
      <c r="L27" s="14" t="s">
        <v>732</v>
      </c>
      <c r="M27" s="3" t="s">
        <v>42</v>
      </c>
      <c r="N27" s="14">
        <v>54156</v>
      </c>
      <c r="O27" s="3" t="s">
        <v>1852</v>
      </c>
      <c r="P27" s="8">
        <v>44.422480746442197</v>
      </c>
      <c r="Q27" s="8">
        <v>-88.060159185485503</v>
      </c>
      <c r="R27" s="295">
        <v>230</v>
      </c>
      <c r="S27" s="15"/>
      <c r="T27" s="6"/>
      <c r="U27" s="6" t="s">
        <v>1848</v>
      </c>
      <c r="V27" s="5" t="s">
        <v>1849</v>
      </c>
      <c r="W27" s="6" t="s">
        <v>1851</v>
      </c>
      <c r="X27" s="14" t="s">
        <v>732</v>
      </c>
      <c r="Y27" s="14" t="s">
        <v>42</v>
      </c>
      <c r="Z27" s="14" t="s">
        <v>49</v>
      </c>
      <c r="AA27" s="27">
        <v>44778</v>
      </c>
      <c r="AB27" s="5" t="s">
        <v>1853</v>
      </c>
      <c r="AC27" s="5" t="s">
        <v>1854</v>
      </c>
    </row>
    <row r="28" spans="1:29" ht="45.75" customHeight="1" x14ac:dyDescent="0.15">
      <c r="A28" s="68">
        <v>7026</v>
      </c>
      <c r="B28" s="3" t="s">
        <v>31</v>
      </c>
      <c r="C28" s="3" t="s">
        <v>382</v>
      </c>
      <c r="D28" s="5" t="s">
        <v>1847</v>
      </c>
      <c r="E28" s="3" t="s">
        <v>34</v>
      </c>
      <c r="F28" s="5" t="s">
        <v>1848</v>
      </c>
      <c r="G28" s="5" t="s">
        <v>1774</v>
      </c>
      <c r="H28" s="5" t="s">
        <v>1855</v>
      </c>
      <c r="I28" s="5" t="s">
        <v>1849</v>
      </c>
      <c r="J28" s="5" t="s">
        <v>1850</v>
      </c>
      <c r="K28" s="5" t="s">
        <v>1851</v>
      </c>
      <c r="L28" s="14" t="s">
        <v>732</v>
      </c>
      <c r="M28" s="3" t="s">
        <v>42</v>
      </c>
      <c r="N28" s="14">
        <v>54156</v>
      </c>
      <c r="O28" s="3" t="s">
        <v>1852</v>
      </c>
      <c r="P28" s="8">
        <v>44.422480746442197</v>
      </c>
      <c r="Q28" s="8">
        <v>-88.060159185485503</v>
      </c>
      <c r="R28" s="295">
        <v>230</v>
      </c>
      <c r="S28" s="15"/>
      <c r="T28" s="6"/>
      <c r="U28" s="6" t="s">
        <v>1848</v>
      </c>
      <c r="V28" s="5" t="s">
        <v>1849</v>
      </c>
      <c r="W28" s="6" t="s">
        <v>1851</v>
      </c>
      <c r="X28" s="14" t="s">
        <v>732</v>
      </c>
      <c r="Y28" s="14" t="s">
        <v>42</v>
      </c>
      <c r="Z28" s="14" t="s">
        <v>49</v>
      </c>
      <c r="AA28" s="27">
        <v>44778</v>
      </c>
      <c r="AB28" s="5" t="s">
        <v>1853</v>
      </c>
      <c r="AC28" s="5" t="s">
        <v>1856</v>
      </c>
    </row>
    <row r="29" spans="1:29" ht="45.75" customHeight="1" x14ac:dyDescent="0.15">
      <c r="A29" s="68">
        <v>7027</v>
      </c>
      <c r="B29" s="3" t="s">
        <v>31</v>
      </c>
      <c r="C29" s="3" t="s">
        <v>382</v>
      </c>
      <c r="D29" s="5" t="s">
        <v>1857</v>
      </c>
      <c r="E29" s="3" t="s">
        <v>34</v>
      </c>
      <c r="F29" s="5" t="s">
        <v>1858</v>
      </c>
      <c r="G29" s="5" t="s">
        <v>1859</v>
      </c>
      <c r="H29" s="5" t="s">
        <v>1860</v>
      </c>
      <c r="I29" s="5" t="s">
        <v>747</v>
      </c>
      <c r="J29" s="5" t="s">
        <v>1861</v>
      </c>
      <c r="K29" s="5" t="s">
        <v>759</v>
      </c>
      <c r="L29" s="3" t="s">
        <v>754</v>
      </c>
      <c r="M29" s="3" t="s">
        <v>42</v>
      </c>
      <c r="N29" s="3">
        <v>64801</v>
      </c>
      <c r="O29" s="3" t="s">
        <v>764</v>
      </c>
      <c r="P29" s="8">
        <v>37.094725920602201</v>
      </c>
      <c r="Q29" s="8">
        <v>-94.528379527252596</v>
      </c>
      <c r="R29" s="323">
        <v>750</v>
      </c>
      <c r="S29" s="15"/>
      <c r="T29" s="6"/>
      <c r="U29" s="15" t="s">
        <v>1858</v>
      </c>
      <c r="V29" s="6" t="s">
        <v>747</v>
      </c>
      <c r="W29" s="5" t="s">
        <v>753</v>
      </c>
      <c r="X29" s="3" t="s">
        <v>754</v>
      </c>
      <c r="Y29" s="3" t="s">
        <v>42</v>
      </c>
      <c r="Z29" s="3" t="s">
        <v>49</v>
      </c>
      <c r="AA29" s="28">
        <v>44778</v>
      </c>
      <c r="AB29" s="5" t="s">
        <v>1862</v>
      </c>
      <c r="AC29" s="5" t="s">
        <v>1863</v>
      </c>
    </row>
    <row r="30" spans="1:29" ht="36" x14ac:dyDescent="0.15">
      <c r="A30" s="68">
        <v>7028</v>
      </c>
      <c r="B30" s="3" t="s">
        <v>31</v>
      </c>
      <c r="C30" s="3" t="s">
        <v>382</v>
      </c>
      <c r="D30" s="5" t="s">
        <v>1864</v>
      </c>
      <c r="E30" s="3" t="s">
        <v>34</v>
      </c>
      <c r="F30" s="5" t="s">
        <v>1865</v>
      </c>
      <c r="G30" s="5" t="s">
        <v>1774</v>
      </c>
      <c r="H30" s="5" t="s">
        <v>1801</v>
      </c>
      <c r="I30" s="5" t="s">
        <v>1866</v>
      </c>
      <c r="J30" s="5" t="s">
        <v>1867</v>
      </c>
      <c r="K30" s="5" t="s">
        <v>1868</v>
      </c>
      <c r="L30" s="3" t="s">
        <v>1814</v>
      </c>
      <c r="M30" s="3" t="s">
        <v>42</v>
      </c>
      <c r="N30" s="3">
        <v>97124</v>
      </c>
      <c r="O30" s="3" t="s">
        <v>1869</v>
      </c>
      <c r="P30" s="8">
        <v>45.565044314154903</v>
      </c>
      <c r="Q30" s="8">
        <v>-122.91031800245599</v>
      </c>
      <c r="R30" s="323">
        <v>250</v>
      </c>
      <c r="S30" s="15"/>
      <c r="T30" s="6"/>
      <c r="U30" s="15" t="s">
        <v>1870</v>
      </c>
      <c r="V30" s="5" t="s">
        <v>1871</v>
      </c>
      <c r="W30" s="5" t="s">
        <v>1872</v>
      </c>
      <c r="X30" s="3" t="s">
        <v>1873</v>
      </c>
      <c r="Y30" s="3" t="s">
        <v>1874</v>
      </c>
      <c r="Z30" s="3" t="s">
        <v>49</v>
      </c>
      <c r="AA30" s="28">
        <v>44766</v>
      </c>
      <c r="AB30" s="5" t="s">
        <v>1875</v>
      </c>
      <c r="AC30" s="5" t="s">
        <v>1876</v>
      </c>
    </row>
    <row r="31" spans="1:29" ht="156" x14ac:dyDescent="0.15">
      <c r="A31" s="68">
        <v>7029</v>
      </c>
      <c r="B31" s="3" t="s">
        <v>31</v>
      </c>
      <c r="C31" s="5" t="s">
        <v>382</v>
      </c>
      <c r="D31" s="5" t="s">
        <v>4841</v>
      </c>
      <c r="E31" s="5" t="s">
        <v>61</v>
      </c>
      <c r="F31" s="5" t="s">
        <v>4848</v>
      </c>
      <c r="G31" s="5" t="s">
        <v>1774</v>
      </c>
      <c r="H31" s="5" t="s">
        <v>4844</v>
      </c>
      <c r="I31" s="5" t="s">
        <v>4845</v>
      </c>
      <c r="J31" s="5" t="s">
        <v>4846</v>
      </c>
      <c r="K31" s="5" t="s">
        <v>3385</v>
      </c>
      <c r="L31" s="6" t="s">
        <v>1814</v>
      </c>
      <c r="M31" s="5" t="s">
        <v>42</v>
      </c>
      <c r="N31" s="6">
        <v>97355</v>
      </c>
      <c r="O31" s="8" t="s">
        <v>4847</v>
      </c>
      <c r="P31" s="8">
        <v>44.549052367809303</v>
      </c>
      <c r="Q31" s="8">
        <v>-122.91976220768601</v>
      </c>
      <c r="R31" s="295">
        <v>170</v>
      </c>
      <c r="S31" s="59"/>
      <c r="T31" s="6"/>
      <c r="U31" s="6" t="s">
        <v>4841</v>
      </c>
      <c r="V31" s="6" t="s">
        <v>3383</v>
      </c>
      <c r="W31" s="6" t="s">
        <v>3385</v>
      </c>
      <c r="X31" s="6" t="s">
        <v>1814</v>
      </c>
      <c r="Y31" s="6" t="s">
        <v>42</v>
      </c>
      <c r="Z31" s="14" t="s">
        <v>49</v>
      </c>
      <c r="AA31" s="13">
        <v>45095</v>
      </c>
      <c r="AB31" s="5" t="s">
        <v>3387</v>
      </c>
      <c r="AC31" s="6" t="s">
        <v>3388</v>
      </c>
    </row>
    <row r="32" spans="1:29" ht="24" x14ac:dyDescent="0.15">
      <c r="A32" s="68">
        <v>7030</v>
      </c>
      <c r="B32" s="3" t="s">
        <v>31</v>
      </c>
      <c r="C32" s="3" t="s">
        <v>382</v>
      </c>
      <c r="D32" s="5" t="s">
        <v>820</v>
      </c>
      <c r="E32" s="3" t="s">
        <v>34</v>
      </c>
      <c r="F32" s="5" t="s">
        <v>820</v>
      </c>
      <c r="G32" s="5" t="s">
        <v>1774</v>
      </c>
      <c r="H32" s="5" t="s">
        <v>1792</v>
      </c>
      <c r="I32" s="5" t="s">
        <v>821</v>
      </c>
      <c r="J32" s="5" t="s">
        <v>822</v>
      </c>
      <c r="K32" s="5" t="s">
        <v>823</v>
      </c>
      <c r="L32" s="14" t="s">
        <v>286</v>
      </c>
      <c r="M32" s="3" t="s">
        <v>42</v>
      </c>
      <c r="N32" s="14">
        <v>80241</v>
      </c>
      <c r="O32" s="3" t="s">
        <v>824</v>
      </c>
      <c r="P32" s="8">
        <v>39.920424677799602</v>
      </c>
      <c r="Q32" s="8">
        <v>-104.98311545595</v>
      </c>
      <c r="R32" s="295">
        <v>50</v>
      </c>
      <c r="S32" s="15"/>
      <c r="T32" s="6"/>
      <c r="U32" s="6" t="s">
        <v>820</v>
      </c>
      <c r="V32" s="6" t="s">
        <v>821</v>
      </c>
      <c r="W32" s="6" t="s">
        <v>823</v>
      </c>
      <c r="X32" s="14" t="s">
        <v>286</v>
      </c>
      <c r="Y32" s="14" t="s">
        <v>42</v>
      </c>
      <c r="Z32" s="14" t="s">
        <v>49</v>
      </c>
      <c r="AA32" s="27">
        <v>44778</v>
      </c>
      <c r="AB32" s="5" t="s">
        <v>1877</v>
      </c>
      <c r="AC32" s="5" t="s">
        <v>1878</v>
      </c>
    </row>
    <row r="33" spans="1:29" ht="24" x14ac:dyDescent="0.15">
      <c r="A33" s="68">
        <v>7031</v>
      </c>
      <c r="B33" s="3" t="s">
        <v>31</v>
      </c>
      <c r="C33" s="3" t="s">
        <v>382</v>
      </c>
      <c r="D33" s="5" t="s">
        <v>1879</v>
      </c>
      <c r="E33" s="3" t="s">
        <v>61</v>
      </c>
      <c r="F33" s="5" t="s">
        <v>1880</v>
      </c>
      <c r="G33" s="5" t="s">
        <v>1774</v>
      </c>
      <c r="H33" s="5" t="s">
        <v>1792</v>
      </c>
      <c r="I33" s="5" t="s">
        <v>1881</v>
      </c>
      <c r="J33" s="5" t="s">
        <v>1882</v>
      </c>
      <c r="K33" s="5" t="s">
        <v>1883</v>
      </c>
      <c r="L33" s="14" t="s">
        <v>604</v>
      </c>
      <c r="M33" s="3" t="s">
        <v>42</v>
      </c>
      <c r="N33" s="14">
        <v>55303</v>
      </c>
      <c r="O33" s="3" t="s">
        <v>1884</v>
      </c>
      <c r="P33" s="8">
        <v>45.240449451757399</v>
      </c>
      <c r="Q33" s="8">
        <v>-93.480062377784407</v>
      </c>
      <c r="R33" s="295">
        <v>115</v>
      </c>
      <c r="S33" s="15"/>
      <c r="T33" s="6"/>
      <c r="U33" s="6" t="s">
        <v>1885</v>
      </c>
      <c r="V33" s="6" t="s">
        <v>1886</v>
      </c>
      <c r="W33" s="6" t="s">
        <v>1883</v>
      </c>
      <c r="X33" s="14" t="s">
        <v>604</v>
      </c>
      <c r="Y33" s="14" t="s">
        <v>42</v>
      </c>
      <c r="Z33" s="14" t="s">
        <v>49</v>
      </c>
      <c r="AA33" s="27">
        <v>44778</v>
      </c>
      <c r="AB33" s="5" t="s">
        <v>1887</v>
      </c>
      <c r="AC33" s="6" t="s">
        <v>1888</v>
      </c>
    </row>
    <row r="34" spans="1:29" ht="24" x14ac:dyDescent="0.15">
      <c r="A34" s="68">
        <v>7032</v>
      </c>
      <c r="B34" s="3" t="s">
        <v>31</v>
      </c>
      <c r="C34" s="3" t="s">
        <v>382</v>
      </c>
      <c r="D34" s="5" t="s">
        <v>1879</v>
      </c>
      <c r="E34" s="3" t="s">
        <v>61</v>
      </c>
      <c r="F34" s="5" t="s">
        <v>1889</v>
      </c>
      <c r="G34" s="5" t="s">
        <v>1774</v>
      </c>
      <c r="H34" s="5" t="s">
        <v>1792</v>
      </c>
      <c r="I34" s="5" t="s">
        <v>1881</v>
      </c>
      <c r="J34" s="5" t="s">
        <v>1890</v>
      </c>
      <c r="K34" s="5" t="s">
        <v>1891</v>
      </c>
      <c r="L34" s="14" t="s">
        <v>496</v>
      </c>
      <c r="M34" s="3" t="s">
        <v>42</v>
      </c>
      <c r="N34" s="14">
        <v>18848</v>
      </c>
      <c r="O34" s="3" t="s">
        <v>1892</v>
      </c>
      <c r="P34" s="8">
        <v>41.796116345304902</v>
      </c>
      <c r="Q34" s="8">
        <v>-76.468541389026598</v>
      </c>
      <c r="R34" s="295">
        <v>23</v>
      </c>
      <c r="S34" s="15"/>
      <c r="T34" s="6"/>
      <c r="U34" s="6" t="s">
        <v>1885</v>
      </c>
      <c r="V34" s="6" t="s">
        <v>1886</v>
      </c>
      <c r="W34" s="6" t="s">
        <v>1883</v>
      </c>
      <c r="X34" s="14" t="s">
        <v>604</v>
      </c>
      <c r="Y34" s="14" t="s">
        <v>42</v>
      </c>
      <c r="Z34" s="14" t="s">
        <v>49</v>
      </c>
      <c r="AA34" s="27">
        <v>44778</v>
      </c>
      <c r="AB34" s="5" t="s">
        <v>1887</v>
      </c>
      <c r="AC34" s="6" t="s">
        <v>1893</v>
      </c>
    </row>
    <row r="35" spans="1:29" ht="36" x14ac:dyDescent="0.15">
      <c r="A35" s="68">
        <v>7033</v>
      </c>
      <c r="B35" s="3" t="s">
        <v>31</v>
      </c>
      <c r="C35" s="3" t="s">
        <v>382</v>
      </c>
      <c r="D35" s="5" t="s">
        <v>1894</v>
      </c>
      <c r="E35" s="3" t="s">
        <v>61</v>
      </c>
      <c r="F35" s="5" t="s">
        <v>1894</v>
      </c>
      <c r="G35" s="5" t="s">
        <v>1774</v>
      </c>
      <c r="H35" s="5" t="s">
        <v>1895</v>
      </c>
      <c r="I35" s="5" t="s">
        <v>1896</v>
      </c>
      <c r="J35" s="5" t="s">
        <v>1897</v>
      </c>
      <c r="K35" s="5" t="s">
        <v>1898</v>
      </c>
      <c r="L35" s="14" t="s">
        <v>345</v>
      </c>
      <c r="M35" s="3" t="s">
        <v>42</v>
      </c>
      <c r="N35" s="14" t="s">
        <v>3875</v>
      </c>
      <c r="O35" s="3" t="s">
        <v>1899</v>
      </c>
      <c r="P35" s="8">
        <v>40.402879850201103</v>
      </c>
      <c r="Q35" s="8">
        <v>-74.853876544878105</v>
      </c>
      <c r="R35" s="295">
        <v>15</v>
      </c>
      <c r="S35" s="15"/>
      <c r="T35" s="6"/>
      <c r="U35" s="6" t="s">
        <v>1894</v>
      </c>
      <c r="V35" s="6" t="s">
        <v>1896</v>
      </c>
      <c r="W35" s="6" t="s">
        <v>1898</v>
      </c>
      <c r="X35" s="14" t="s">
        <v>345</v>
      </c>
      <c r="Y35" s="14" t="s">
        <v>42</v>
      </c>
      <c r="Z35" s="14" t="s">
        <v>49</v>
      </c>
      <c r="AA35" s="27">
        <v>44778</v>
      </c>
      <c r="AB35" s="5" t="s">
        <v>1900</v>
      </c>
      <c r="AC35" s="6" t="s">
        <v>1901</v>
      </c>
    </row>
    <row r="36" spans="1:29" ht="36" x14ac:dyDescent="0.15">
      <c r="A36" s="68">
        <v>7034</v>
      </c>
      <c r="B36" s="3" t="s">
        <v>31</v>
      </c>
      <c r="C36" s="3" t="s">
        <v>382</v>
      </c>
      <c r="D36" s="5" t="s">
        <v>4043</v>
      </c>
      <c r="E36" s="3" t="s">
        <v>34</v>
      </c>
      <c r="F36" s="5" t="s">
        <v>4049</v>
      </c>
      <c r="G36" s="5" t="s">
        <v>1774</v>
      </c>
      <c r="H36" s="5" t="s">
        <v>1845</v>
      </c>
      <c r="I36" s="5" t="s">
        <v>4044</v>
      </c>
      <c r="J36" s="5" t="s">
        <v>4045</v>
      </c>
      <c r="K36" s="5" t="s">
        <v>1174</v>
      </c>
      <c r="L36" s="14" t="s">
        <v>900</v>
      </c>
      <c r="M36" s="3" t="s">
        <v>42</v>
      </c>
      <c r="N36" s="14">
        <v>34232</v>
      </c>
      <c r="O36" s="3" t="s">
        <v>4046</v>
      </c>
      <c r="P36" s="8">
        <v>27.323053541664301</v>
      </c>
      <c r="Q36" s="8">
        <v>-82.449116540496803</v>
      </c>
      <c r="R36" s="295">
        <v>108</v>
      </c>
      <c r="S36" s="15"/>
      <c r="T36" s="6"/>
      <c r="U36" s="5" t="s">
        <v>4047</v>
      </c>
      <c r="V36" s="6" t="s">
        <v>4044</v>
      </c>
      <c r="W36" s="6" t="s">
        <v>1174</v>
      </c>
      <c r="X36" s="14" t="s">
        <v>900</v>
      </c>
      <c r="Y36" s="14" t="s">
        <v>42</v>
      </c>
      <c r="Z36" s="3" t="s">
        <v>49</v>
      </c>
      <c r="AA36" s="28">
        <v>44801</v>
      </c>
      <c r="AB36" s="5" t="s">
        <v>4048</v>
      </c>
      <c r="AC36" s="6"/>
    </row>
    <row r="37" spans="1:29" ht="36" x14ac:dyDescent="0.15">
      <c r="A37" s="68">
        <v>7035</v>
      </c>
      <c r="B37" s="3" t="s">
        <v>31</v>
      </c>
      <c r="C37" s="3" t="s">
        <v>382</v>
      </c>
      <c r="D37" s="5" t="s">
        <v>1902</v>
      </c>
      <c r="E37" s="3" t="s">
        <v>61</v>
      </c>
      <c r="F37" s="5" t="s">
        <v>1902</v>
      </c>
      <c r="G37" s="5" t="s">
        <v>1774</v>
      </c>
      <c r="H37" s="5" t="s">
        <v>1903</v>
      </c>
      <c r="I37" s="5" t="s">
        <v>1904</v>
      </c>
      <c r="J37" s="5" t="s">
        <v>1905</v>
      </c>
      <c r="K37" s="5" t="s">
        <v>1906</v>
      </c>
      <c r="L37" s="14" t="s">
        <v>284</v>
      </c>
      <c r="M37" s="3" t="s">
        <v>42</v>
      </c>
      <c r="N37" s="14">
        <v>35217</v>
      </c>
      <c r="O37" s="3" t="s">
        <v>1907</v>
      </c>
      <c r="P37" s="8">
        <v>33.637110399690698</v>
      </c>
      <c r="Q37" s="8">
        <v>-86.729701173916794</v>
      </c>
      <c r="R37" s="295">
        <v>28</v>
      </c>
      <c r="S37" s="15"/>
      <c r="T37" s="6"/>
      <c r="U37" s="6" t="s">
        <v>1902</v>
      </c>
      <c r="V37" s="5" t="s">
        <v>1904</v>
      </c>
      <c r="W37" s="6" t="s">
        <v>1906</v>
      </c>
      <c r="X37" s="14" t="s">
        <v>284</v>
      </c>
      <c r="Y37" s="14" t="s">
        <v>42</v>
      </c>
      <c r="Z37" s="14" t="s">
        <v>49</v>
      </c>
      <c r="AA37" s="27">
        <v>44778</v>
      </c>
      <c r="AB37" s="5" t="s">
        <v>1908</v>
      </c>
      <c r="AC37" s="6"/>
    </row>
    <row r="38" spans="1:29" ht="36" x14ac:dyDescent="0.15">
      <c r="A38" s="68">
        <v>7036</v>
      </c>
      <c r="B38" s="3" t="s">
        <v>31</v>
      </c>
      <c r="C38" s="3" t="s">
        <v>382</v>
      </c>
      <c r="D38" s="5" t="s">
        <v>1902</v>
      </c>
      <c r="E38" s="3" t="s">
        <v>61</v>
      </c>
      <c r="F38" s="5" t="s">
        <v>1902</v>
      </c>
      <c r="G38" s="5" t="s">
        <v>1774</v>
      </c>
      <c r="H38" s="5" t="s">
        <v>1792</v>
      </c>
      <c r="I38" s="5" t="s">
        <v>1904</v>
      </c>
      <c r="J38" s="5" t="s">
        <v>1905</v>
      </c>
      <c r="K38" s="5" t="s">
        <v>1906</v>
      </c>
      <c r="L38" s="14" t="s">
        <v>284</v>
      </c>
      <c r="M38" s="3" t="s">
        <v>42</v>
      </c>
      <c r="N38" s="14">
        <v>35217</v>
      </c>
      <c r="O38" s="3" t="s">
        <v>1909</v>
      </c>
      <c r="P38" s="8">
        <v>33.637110399690698</v>
      </c>
      <c r="Q38" s="8">
        <v>-86.729701173916794</v>
      </c>
      <c r="R38" s="295">
        <v>28</v>
      </c>
      <c r="S38" s="15"/>
      <c r="T38" s="6"/>
      <c r="U38" s="6" t="s">
        <v>1902</v>
      </c>
      <c r="V38" s="5" t="s">
        <v>1904</v>
      </c>
      <c r="W38" s="6" t="s">
        <v>1906</v>
      </c>
      <c r="X38" s="14" t="s">
        <v>284</v>
      </c>
      <c r="Y38" s="14" t="s">
        <v>42</v>
      </c>
      <c r="Z38" s="14" t="s">
        <v>49</v>
      </c>
      <c r="AA38" s="27">
        <v>44778</v>
      </c>
      <c r="AB38" s="5" t="s">
        <v>1908</v>
      </c>
      <c r="AC38" s="6"/>
    </row>
    <row r="39" spans="1:29" ht="36" x14ac:dyDescent="0.15">
      <c r="A39" s="68">
        <v>7037</v>
      </c>
      <c r="B39" s="3" t="s">
        <v>31</v>
      </c>
      <c r="C39" s="3" t="s">
        <v>382</v>
      </c>
      <c r="D39" s="5" t="s">
        <v>1902</v>
      </c>
      <c r="E39" s="3" t="s">
        <v>61</v>
      </c>
      <c r="F39" s="5" t="s">
        <v>1902</v>
      </c>
      <c r="G39" s="5" t="s">
        <v>1774</v>
      </c>
      <c r="H39" s="5" t="s">
        <v>1834</v>
      </c>
      <c r="I39" s="5" t="s">
        <v>1904</v>
      </c>
      <c r="J39" s="5" t="s">
        <v>1905</v>
      </c>
      <c r="K39" s="5" t="s">
        <v>1906</v>
      </c>
      <c r="L39" s="14" t="s">
        <v>284</v>
      </c>
      <c r="M39" s="3" t="s">
        <v>42</v>
      </c>
      <c r="N39" s="14">
        <v>35218</v>
      </c>
      <c r="O39" s="3" t="s">
        <v>1909</v>
      </c>
      <c r="P39" s="8">
        <v>33.637110399690698</v>
      </c>
      <c r="Q39" s="8">
        <v>-86.729701173916794</v>
      </c>
      <c r="R39" s="295">
        <v>28</v>
      </c>
      <c r="S39" s="15"/>
      <c r="T39" s="6"/>
      <c r="U39" s="6" t="s">
        <v>1902</v>
      </c>
      <c r="V39" s="5" t="s">
        <v>1904</v>
      </c>
      <c r="W39" s="6" t="s">
        <v>1906</v>
      </c>
      <c r="X39" s="14" t="s">
        <v>284</v>
      </c>
      <c r="Y39" s="14" t="s">
        <v>42</v>
      </c>
      <c r="Z39" s="14" t="s">
        <v>49</v>
      </c>
      <c r="AA39" s="27">
        <v>44778</v>
      </c>
      <c r="AB39" s="5" t="s">
        <v>1908</v>
      </c>
      <c r="AC39" s="6"/>
    </row>
    <row r="40" spans="1:29" ht="24" x14ac:dyDescent="0.15">
      <c r="A40" s="68">
        <v>7038</v>
      </c>
      <c r="B40" s="3" t="s">
        <v>4117</v>
      </c>
      <c r="C40" s="3" t="s">
        <v>382</v>
      </c>
      <c r="D40" s="5" t="s">
        <v>4116</v>
      </c>
      <c r="E40" s="3" t="s">
        <v>34</v>
      </c>
      <c r="F40" s="5" t="s">
        <v>4116</v>
      </c>
      <c r="G40" s="5" t="s">
        <v>1774</v>
      </c>
      <c r="H40" s="5" t="s">
        <v>1792</v>
      </c>
      <c r="I40" s="5" t="s">
        <v>4118</v>
      </c>
      <c r="J40" s="5" t="s">
        <v>4119</v>
      </c>
      <c r="K40" s="5" t="s">
        <v>1451</v>
      </c>
      <c r="L40" s="14" t="s">
        <v>127</v>
      </c>
      <c r="M40" s="3" t="s">
        <v>42</v>
      </c>
      <c r="N40" s="14">
        <v>48084</v>
      </c>
      <c r="O40" s="3" t="s">
        <v>4120</v>
      </c>
      <c r="P40" s="8">
        <v>42.5491193458056</v>
      </c>
      <c r="Q40" s="8">
        <v>-83.153751088999499</v>
      </c>
      <c r="R40" s="295">
        <v>10</v>
      </c>
      <c r="S40" s="15"/>
      <c r="T40" s="6"/>
      <c r="U40" s="6" t="s">
        <v>4116</v>
      </c>
      <c r="V40" s="5" t="s">
        <v>4118</v>
      </c>
      <c r="W40" s="6" t="s">
        <v>1451</v>
      </c>
      <c r="X40" s="14" t="s">
        <v>127</v>
      </c>
      <c r="Y40" s="14" t="s">
        <v>42</v>
      </c>
      <c r="Z40" s="3" t="s">
        <v>49</v>
      </c>
      <c r="AA40" s="28">
        <v>44801</v>
      </c>
      <c r="AB40" s="5" t="s">
        <v>4128</v>
      </c>
      <c r="AC40" s="5" t="s">
        <v>4121</v>
      </c>
    </row>
    <row r="41" spans="1:29" ht="48" x14ac:dyDescent="0.15">
      <c r="A41" s="68">
        <v>7039</v>
      </c>
      <c r="B41" s="3" t="s">
        <v>59</v>
      </c>
      <c r="C41" s="3" t="s">
        <v>382</v>
      </c>
      <c r="D41" s="5" t="s">
        <v>2802</v>
      </c>
      <c r="E41" s="3" t="s">
        <v>34</v>
      </c>
      <c r="F41" s="5" t="s">
        <v>2803</v>
      </c>
      <c r="G41" s="5" t="s">
        <v>1774</v>
      </c>
      <c r="H41" s="5" t="s">
        <v>4374</v>
      </c>
      <c r="I41" s="5" t="s">
        <v>2808</v>
      </c>
      <c r="J41" s="5" t="s">
        <v>2804</v>
      </c>
      <c r="K41" s="5" t="s">
        <v>2805</v>
      </c>
      <c r="L41" s="3" t="s">
        <v>604</v>
      </c>
      <c r="M41" s="3" t="s">
        <v>42</v>
      </c>
      <c r="N41" s="3">
        <v>55432</v>
      </c>
      <c r="O41" s="3" t="s">
        <v>2806</v>
      </c>
      <c r="P41" s="8">
        <v>45.067211150281601</v>
      </c>
      <c r="Q41" s="8">
        <v>-93.233538802389504</v>
      </c>
      <c r="R41" s="368"/>
      <c r="S41" s="17"/>
      <c r="T41" s="5"/>
      <c r="U41" s="365" t="s">
        <v>2807</v>
      </c>
      <c r="V41" s="5" t="s">
        <v>2808</v>
      </c>
      <c r="W41" s="5" t="s">
        <v>2805</v>
      </c>
      <c r="X41" s="3" t="s">
        <v>604</v>
      </c>
      <c r="Y41" s="3" t="s">
        <v>42</v>
      </c>
      <c r="Z41" s="3" t="s">
        <v>49</v>
      </c>
      <c r="AA41" s="28">
        <v>44892</v>
      </c>
      <c r="AB41" s="3" t="s">
        <v>2809</v>
      </c>
      <c r="AC41" s="6"/>
    </row>
    <row r="42" spans="1:29" ht="36" x14ac:dyDescent="0.15">
      <c r="A42" s="68">
        <v>7040</v>
      </c>
      <c r="B42" s="3" t="s">
        <v>31</v>
      </c>
      <c r="C42" s="3" t="s">
        <v>382</v>
      </c>
      <c r="D42" s="5" t="s">
        <v>4122</v>
      </c>
      <c r="E42" s="3" t="s">
        <v>34</v>
      </c>
      <c r="F42" s="5" t="s">
        <v>4122</v>
      </c>
      <c r="G42" s="5" t="s">
        <v>1759</v>
      </c>
      <c r="H42" s="5" t="s">
        <v>382</v>
      </c>
      <c r="I42" s="5" t="s">
        <v>4123</v>
      </c>
      <c r="J42" s="5" t="s">
        <v>4124</v>
      </c>
      <c r="K42" s="5" t="s">
        <v>2624</v>
      </c>
      <c r="L42" s="14" t="s">
        <v>394</v>
      </c>
      <c r="M42" s="3" t="s">
        <v>42</v>
      </c>
      <c r="N42" s="14">
        <v>94608</v>
      </c>
      <c r="O42" s="3" t="s">
        <v>4125</v>
      </c>
      <c r="P42" s="8">
        <v>37.832006233964101</v>
      </c>
      <c r="Q42" s="8">
        <v>-122.282006029633</v>
      </c>
      <c r="R42" s="295">
        <v>30</v>
      </c>
      <c r="S42" s="15"/>
      <c r="T42" s="6"/>
      <c r="U42" s="6" t="s">
        <v>4122</v>
      </c>
      <c r="V42" s="5" t="s">
        <v>4126</v>
      </c>
      <c r="W42" s="6" t="s">
        <v>2624</v>
      </c>
      <c r="X42" s="14" t="s">
        <v>394</v>
      </c>
      <c r="Y42" s="14" t="s">
        <v>2760</v>
      </c>
      <c r="Z42" s="3" t="s">
        <v>49</v>
      </c>
      <c r="AA42" s="28">
        <v>44801</v>
      </c>
      <c r="AB42" s="5" t="s">
        <v>4127</v>
      </c>
      <c r="AC42" s="5" t="s">
        <v>4129</v>
      </c>
    </row>
    <row r="43" spans="1:29" ht="24" x14ac:dyDescent="0.15">
      <c r="A43" s="68">
        <v>7041</v>
      </c>
      <c r="B43" s="3" t="s">
        <v>31</v>
      </c>
      <c r="C43" s="3" t="s">
        <v>382</v>
      </c>
      <c r="D43" s="5" t="s">
        <v>1910</v>
      </c>
      <c r="E43" s="3" t="s">
        <v>34</v>
      </c>
      <c r="F43" s="6" t="s">
        <v>1910</v>
      </c>
      <c r="G43" s="5" t="s">
        <v>1759</v>
      </c>
      <c r="H43" s="5" t="s">
        <v>1911</v>
      </c>
      <c r="I43" s="5" t="s">
        <v>1912</v>
      </c>
      <c r="J43" s="5" t="s">
        <v>1913</v>
      </c>
      <c r="K43" s="5" t="s">
        <v>1914</v>
      </c>
      <c r="L43" s="3" t="s">
        <v>1915</v>
      </c>
      <c r="M43" s="3" t="s">
        <v>42</v>
      </c>
      <c r="N43" s="3">
        <v>74107</v>
      </c>
      <c r="O43" s="3" t="s">
        <v>1916</v>
      </c>
      <c r="P43" s="8">
        <v>36.100172230309099</v>
      </c>
      <c r="Q43" s="8">
        <v>-96.048643631518999</v>
      </c>
      <c r="R43" s="323"/>
      <c r="S43" s="15"/>
      <c r="T43" s="6"/>
      <c r="U43" s="5" t="s">
        <v>1917</v>
      </c>
      <c r="V43" s="5" t="s">
        <v>1912</v>
      </c>
      <c r="W43" s="5" t="s">
        <v>1914</v>
      </c>
      <c r="X43" s="3" t="s">
        <v>1915</v>
      </c>
      <c r="Y43" s="3" t="s">
        <v>42</v>
      </c>
      <c r="Z43" s="3" t="s">
        <v>49</v>
      </c>
      <c r="AA43" s="28">
        <v>44434</v>
      </c>
      <c r="AB43" s="5" t="s">
        <v>1918</v>
      </c>
      <c r="AC43" s="6"/>
    </row>
    <row r="44" spans="1:29" ht="12" x14ac:dyDescent="0.15">
      <c r="A44" s="68">
        <v>7042</v>
      </c>
      <c r="B44" s="3" t="s">
        <v>31</v>
      </c>
      <c r="C44" s="3" t="s">
        <v>382</v>
      </c>
      <c r="D44" s="5" t="s">
        <v>1919</v>
      </c>
      <c r="E44" s="3" t="s">
        <v>61</v>
      </c>
      <c r="F44" s="5" t="s">
        <v>1919</v>
      </c>
      <c r="G44" s="5" t="s">
        <v>1774</v>
      </c>
      <c r="H44" s="5" t="s">
        <v>1920</v>
      </c>
      <c r="I44" s="5" t="s">
        <v>1921</v>
      </c>
      <c r="J44" s="5" t="s">
        <v>1922</v>
      </c>
      <c r="K44" s="5" t="s">
        <v>1923</v>
      </c>
      <c r="L44" s="14" t="s">
        <v>1924</v>
      </c>
      <c r="M44" s="3" t="s">
        <v>42</v>
      </c>
      <c r="N44" s="14">
        <v>52302</v>
      </c>
      <c r="O44" s="3" t="s">
        <v>1925</v>
      </c>
      <c r="P44" s="8">
        <v>42.0291358457551</v>
      </c>
      <c r="Q44" s="8">
        <v>-91.572182402495798</v>
      </c>
      <c r="R44" s="295"/>
      <c r="S44" s="15"/>
      <c r="T44" s="6"/>
      <c r="U44" s="6" t="s">
        <v>1919</v>
      </c>
      <c r="V44" s="5" t="s">
        <v>1921</v>
      </c>
      <c r="W44" s="6" t="s">
        <v>1923</v>
      </c>
      <c r="X44" s="14" t="s">
        <v>1924</v>
      </c>
      <c r="Y44" s="14" t="s">
        <v>42</v>
      </c>
      <c r="AB44" s="5" t="s">
        <v>1926</v>
      </c>
      <c r="AC44" s="6"/>
    </row>
    <row r="45" spans="1:29" ht="12" x14ac:dyDescent="0.15">
      <c r="A45" s="68">
        <v>7043</v>
      </c>
      <c r="B45" s="3" t="s">
        <v>31</v>
      </c>
      <c r="C45" s="3" t="s">
        <v>382</v>
      </c>
      <c r="D45" s="5" t="s">
        <v>1919</v>
      </c>
      <c r="E45" s="3" t="s">
        <v>61</v>
      </c>
      <c r="F45" s="5" t="s">
        <v>1919</v>
      </c>
      <c r="G45" s="5" t="s">
        <v>1774</v>
      </c>
      <c r="H45" s="5" t="s">
        <v>1895</v>
      </c>
      <c r="I45" s="5" t="s">
        <v>1921</v>
      </c>
      <c r="J45" s="5" t="s">
        <v>1922</v>
      </c>
      <c r="K45" s="5" t="s">
        <v>1923</v>
      </c>
      <c r="L45" s="14" t="s">
        <v>1924</v>
      </c>
      <c r="M45" s="3" t="s">
        <v>42</v>
      </c>
      <c r="N45" s="14">
        <v>52302</v>
      </c>
      <c r="O45" s="3" t="s">
        <v>1925</v>
      </c>
      <c r="P45" s="8">
        <v>42.0291358457551</v>
      </c>
      <c r="Q45" s="8">
        <v>-91.572182402495798</v>
      </c>
      <c r="R45" s="295"/>
      <c r="S45" s="15"/>
      <c r="T45" s="6"/>
      <c r="U45" s="6" t="s">
        <v>1919</v>
      </c>
      <c r="V45" s="5" t="s">
        <v>1921</v>
      </c>
      <c r="W45" s="6" t="s">
        <v>1923</v>
      </c>
      <c r="X45" s="14" t="s">
        <v>1924</v>
      </c>
      <c r="Y45" s="14" t="s">
        <v>42</v>
      </c>
      <c r="AB45" s="5" t="s">
        <v>1926</v>
      </c>
      <c r="AC45" s="6"/>
    </row>
    <row r="46" spans="1:29" ht="36" x14ac:dyDescent="0.15">
      <c r="A46" s="68">
        <v>7044</v>
      </c>
      <c r="B46" s="3" t="s">
        <v>31</v>
      </c>
      <c r="C46" s="3" t="s">
        <v>382</v>
      </c>
      <c r="D46" s="5" t="s">
        <v>1927</v>
      </c>
      <c r="E46" s="3" t="s">
        <v>34</v>
      </c>
      <c r="F46" s="5" t="s">
        <v>1927</v>
      </c>
      <c r="G46" s="5" t="s">
        <v>1859</v>
      </c>
      <c r="H46" s="5" t="s">
        <v>1860</v>
      </c>
      <c r="I46" s="5" t="s">
        <v>1928</v>
      </c>
      <c r="J46" s="5" t="s">
        <v>1929</v>
      </c>
      <c r="K46" s="5" t="s">
        <v>1930</v>
      </c>
      <c r="L46" s="3" t="s">
        <v>315</v>
      </c>
      <c r="M46" s="3" t="s">
        <v>42</v>
      </c>
      <c r="N46" s="3">
        <v>60527</v>
      </c>
      <c r="O46" s="3" t="s">
        <v>1931</v>
      </c>
      <c r="P46" s="8">
        <v>41.760090603818497</v>
      </c>
      <c r="Q46" s="8">
        <v>-87.938255744833199</v>
      </c>
      <c r="R46" s="323">
        <v>150</v>
      </c>
      <c r="S46" s="15"/>
      <c r="T46" s="6"/>
      <c r="U46" s="5" t="s">
        <v>1932</v>
      </c>
      <c r="V46" s="5" t="s">
        <v>1928</v>
      </c>
      <c r="W46" s="5" t="s">
        <v>1930</v>
      </c>
      <c r="X46" s="3" t="s">
        <v>315</v>
      </c>
      <c r="Y46" s="3" t="s">
        <v>42</v>
      </c>
      <c r="Z46" s="3" t="s">
        <v>49</v>
      </c>
      <c r="AA46" s="28">
        <v>44766</v>
      </c>
      <c r="AB46" s="5" t="s">
        <v>1933</v>
      </c>
      <c r="AC46" s="6"/>
    </row>
    <row r="47" spans="1:29" ht="36" x14ac:dyDescent="0.15">
      <c r="A47" s="68">
        <v>7045</v>
      </c>
      <c r="B47" s="3" t="s">
        <v>31</v>
      </c>
      <c r="C47" s="3" t="s">
        <v>382</v>
      </c>
      <c r="D47" s="5" t="s">
        <v>1927</v>
      </c>
      <c r="E47" s="3" t="s">
        <v>34</v>
      </c>
      <c r="F47" s="5" t="s">
        <v>1927</v>
      </c>
      <c r="G47" s="5" t="s">
        <v>1859</v>
      </c>
      <c r="H47" s="5" t="s">
        <v>1934</v>
      </c>
      <c r="I47" s="5" t="s">
        <v>1928</v>
      </c>
      <c r="J47" s="5" t="s">
        <v>1929</v>
      </c>
      <c r="K47" s="5" t="s">
        <v>1930</v>
      </c>
      <c r="L47" s="3" t="s">
        <v>315</v>
      </c>
      <c r="M47" s="3" t="s">
        <v>42</v>
      </c>
      <c r="N47" s="3">
        <v>60527</v>
      </c>
      <c r="O47" s="3" t="s">
        <v>1931</v>
      </c>
      <c r="P47" s="8">
        <v>41.760090603818497</v>
      </c>
      <c r="Q47" s="8">
        <v>-87.938255744833199</v>
      </c>
      <c r="R47" s="323">
        <v>150</v>
      </c>
      <c r="S47" s="15"/>
      <c r="T47" s="6"/>
      <c r="U47" s="5" t="s">
        <v>1932</v>
      </c>
      <c r="V47" s="5" t="s">
        <v>1928</v>
      </c>
      <c r="W47" s="5" t="s">
        <v>1930</v>
      </c>
      <c r="X47" s="3" t="s">
        <v>315</v>
      </c>
      <c r="Y47" s="3" t="s">
        <v>42</v>
      </c>
      <c r="Z47" s="3" t="s">
        <v>49</v>
      </c>
      <c r="AA47" s="28">
        <v>44766</v>
      </c>
      <c r="AB47" s="5" t="s">
        <v>1933</v>
      </c>
      <c r="AC47" s="6"/>
    </row>
    <row r="48" spans="1:29" ht="36" x14ac:dyDescent="0.15">
      <c r="A48" s="68">
        <v>7046</v>
      </c>
      <c r="B48" s="3" t="s">
        <v>31</v>
      </c>
      <c r="C48" s="3" t="s">
        <v>382</v>
      </c>
      <c r="D48" s="5" t="s">
        <v>1927</v>
      </c>
      <c r="E48" s="3" t="s">
        <v>34</v>
      </c>
      <c r="F48" s="5" t="s">
        <v>1927</v>
      </c>
      <c r="G48" s="5" t="s">
        <v>1859</v>
      </c>
      <c r="H48" s="5" t="s">
        <v>1935</v>
      </c>
      <c r="I48" s="5" t="s">
        <v>1928</v>
      </c>
      <c r="J48" s="5" t="s">
        <v>1929</v>
      </c>
      <c r="K48" s="5" t="s">
        <v>1930</v>
      </c>
      <c r="L48" s="3" t="s">
        <v>315</v>
      </c>
      <c r="M48" s="3" t="s">
        <v>42</v>
      </c>
      <c r="N48" s="3">
        <v>60527</v>
      </c>
      <c r="O48" s="3" t="s">
        <v>1931</v>
      </c>
      <c r="P48" s="8">
        <v>41.760090603818497</v>
      </c>
      <c r="Q48" s="8">
        <v>-87.938255744833199</v>
      </c>
      <c r="R48" s="323">
        <v>50</v>
      </c>
      <c r="S48" s="15"/>
      <c r="T48" s="6"/>
      <c r="U48" s="5" t="s">
        <v>1932</v>
      </c>
      <c r="V48" s="5" t="s">
        <v>1928</v>
      </c>
      <c r="W48" s="5" t="s">
        <v>1930</v>
      </c>
      <c r="X48" s="3" t="s">
        <v>315</v>
      </c>
      <c r="Y48" s="3" t="s">
        <v>42</v>
      </c>
      <c r="Z48" s="3" t="s">
        <v>49</v>
      </c>
      <c r="AA48" s="28">
        <v>44766</v>
      </c>
      <c r="AB48" s="5" t="s">
        <v>1933</v>
      </c>
      <c r="AC48" s="6"/>
    </row>
    <row r="49" spans="1:30" ht="36" x14ac:dyDescent="0.15">
      <c r="A49" s="68">
        <v>7047</v>
      </c>
      <c r="B49" s="3" t="s">
        <v>31</v>
      </c>
      <c r="C49" s="3" t="s">
        <v>382</v>
      </c>
      <c r="D49" s="5" t="s">
        <v>1936</v>
      </c>
      <c r="E49" s="3" t="s">
        <v>61</v>
      </c>
      <c r="F49" s="6" t="s">
        <v>1936</v>
      </c>
      <c r="G49" s="5" t="s">
        <v>1774</v>
      </c>
      <c r="H49" s="5" t="s">
        <v>382</v>
      </c>
      <c r="I49" s="5" t="s">
        <v>1937</v>
      </c>
      <c r="J49" s="5" t="s">
        <v>1938</v>
      </c>
      <c r="K49" s="5" t="s">
        <v>1036</v>
      </c>
      <c r="L49" s="14" t="s">
        <v>394</v>
      </c>
      <c r="M49" s="3" t="s">
        <v>42</v>
      </c>
      <c r="N49" s="14">
        <v>94804</v>
      </c>
      <c r="O49" s="3" t="s">
        <v>1939</v>
      </c>
      <c r="P49" s="8">
        <v>37.920155007071898</v>
      </c>
      <c r="Q49" s="8">
        <v>-122.35119301612001</v>
      </c>
      <c r="R49" s="295">
        <v>43</v>
      </c>
      <c r="S49" s="15"/>
      <c r="T49" s="6"/>
      <c r="U49" s="6" t="s">
        <v>1936</v>
      </c>
      <c r="V49" s="5" t="s">
        <v>1937</v>
      </c>
      <c r="W49" s="6" t="s">
        <v>1036</v>
      </c>
      <c r="X49" s="14" t="s">
        <v>394</v>
      </c>
      <c r="Y49" s="14" t="s">
        <v>42</v>
      </c>
      <c r="Z49" s="14" t="s">
        <v>49</v>
      </c>
      <c r="AA49" s="27">
        <v>44413</v>
      </c>
      <c r="AB49" s="5" t="s">
        <v>1940</v>
      </c>
      <c r="AC49" s="5"/>
    </row>
    <row r="50" spans="1:30" ht="36" x14ac:dyDescent="0.15">
      <c r="A50" s="68">
        <v>7048</v>
      </c>
      <c r="B50" s="3" t="s">
        <v>31</v>
      </c>
      <c r="C50" s="3" t="s">
        <v>382</v>
      </c>
      <c r="D50" s="5" t="s">
        <v>1936</v>
      </c>
      <c r="E50" s="3" t="s">
        <v>61</v>
      </c>
      <c r="F50" s="6" t="s">
        <v>1936</v>
      </c>
      <c r="G50" s="5" t="s">
        <v>1759</v>
      </c>
      <c r="H50" s="5" t="s">
        <v>382</v>
      </c>
      <c r="I50" s="5" t="s">
        <v>1937</v>
      </c>
      <c r="J50" s="5" t="s">
        <v>1938</v>
      </c>
      <c r="K50" s="5" t="s">
        <v>1036</v>
      </c>
      <c r="L50" s="14" t="s">
        <v>394</v>
      </c>
      <c r="M50" s="3" t="s">
        <v>42</v>
      </c>
      <c r="N50" s="14">
        <v>94804</v>
      </c>
      <c r="O50" s="3" t="s">
        <v>1939</v>
      </c>
      <c r="P50" s="8">
        <v>37.920155007071898</v>
      </c>
      <c r="Q50" s="8">
        <v>-122.35119301612001</v>
      </c>
      <c r="R50" s="295">
        <v>43</v>
      </c>
      <c r="S50" s="15"/>
      <c r="T50" s="6"/>
      <c r="U50" s="6" t="s">
        <v>1936</v>
      </c>
      <c r="V50" s="5" t="s">
        <v>1937</v>
      </c>
      <c r="W50" s="6" t="s">
        <v>1036</v>
      </c>
      <c r="X50" s="14" t="s">
        <v>394</v>
      </c>
      <c r="Y50" s="14" t="s">
        <v>42</v>
      </c>
      <c r="Z50" s="14" t="s">
        <v>49</v>
      </c>
      <c r="AA50" s="27">
        <v>44413</v>
      </c>
      <c r="AB50" s="5" t="s">
        <v>1940</v>
      </c>
      <c r="AC50" s="5"/>
    </row>
    <row r="51" spans="1:30" ht="72" x14ac:dyDescent="0.15">
      <c r="A51" s="68">
        <v>7049</v>
      </c>
      <c r="B51" s="5" t="s">
        <v>31</v>
      </c>
      <c r="C51" s="5" t="s">
        <v>382</v>
      </c>
      <c r="D51" s="5" t="s">
        <v>4631</v>
      </c>
      <c r="E51" s="3" t="s">
        <v>34</v>
      </c>
      <c r="F51" s="6" t="s">
        <v>4632</v>
      </c>
      <c r="G51" s="5" t="s">
        <v>4510</v>
      </c>
      <c r="H51" s="5" t="s">
        <v>4633</v>
      </c>
      <c r="I51" s="167" t="s">
        <v>4512</v>
      </c>
      <c r="J51" s="5" t="s">
        <v>4634</v>
      </c>
      <c r="K51" s="5" t="s">
        <v>1193</v>
      </c>
      <c r="L51" s="6" t="s">
        <v>496</v>
      </c>
      <c r="M51" s="5" t="s">
        <v>4514</v>
      </c>
      <c r="N51" s="412" t="s">
        <v>4515</v>
      </c>
      <c r="O51" s="5" t="s">
        <v>4516</v>
      </c>
      <c r="P51" s="8">
        <v>40.0596416265453</v>
      </c>
      <c r="Q51" s="8">
        <v>-75.642886545093603</v>
      </c>
      <c r="R51" s="20">
        <v>65</v>
      </c>
      <c r="S51" s="294"/>
      <c r="T51" s="6"/>
      <c r="U51" s="5" t="s">
        <v>4517</v>
      </c>
      <c r="V51" s="165" t="s">
        <v>4520</v>
      </c>
      <c r="W51" s="6" t="s">
        <v>4518</v>
      </c>
      <c r="X51" s="14" t="s">
        <v>1167</v>
      </c>
      <c r="Y51" s="3" t="s">
        <v>543</v>
      </c>
      <c r="Z51" s="3" t="s">
        <v>49</v>
      </c>
      <c r="AA51" s="28">
        <v>45084</v>
      </c>
      <c r="AB51" s="5" t="s">
        <v>4519</v>
      </c>
      <c r="AC51" s="5"/>
    </row>
    <row r="52" spans="1:30" ht="36" x14ac:dyDescent="0.15">
      <c r="A52" s="68">
        <v>7050</v>
      </c>
      <c r="B52" s="5" t="s">
        <v>31</v>
      </c>
      <c r="C52" s="5" t="s">
        <v>382</v>
      </c>
      <c r="D52" s="5" t="s">
        <v>4508</v>
      </c>
      <c r="E52" s="3" t="s">
        <v>34</v>
      </c>
      <c r="F52" s="6" t="s">
        <v>4509</v>
      </c>
      <c r="G52" s="5" t="s">
        <v>4510</v>
      </c>
      <c r="H52" s="5" t="s">
        <v>4511</v>
      </c>
      <c r="I52" s="167" t="s">
        <v>4512</v>
      </c>
      <c r="J52" s="5" t="s">
        <v>4513</v>
      </c>
      <c r="K52" s="5" t="s">
        <v>1193</v>
      </c>
      <c r="L52" s="6" t="s">
        <v>496</v>
      </c>
      <c r="M52" s="5" t="s">
        <v>4514</v>
      </c>
      <c r="N52" s="412" t="s">
        <v>4515</v>
      </c>
      <c r="O52" s="5" t="s">
        <v>4516</v>
      </c>
      <c r="P52" s="8">
        <v>40.0596416265453</v>
      </c>
      <c r="Q52" s="8">
        <v>-75.642886545093603</v>
      </c>
      <c r="R52" s="20">
        <v>72</v>
      </c>
      <c r="S52" s="294"/>
      <c r="T52" s="6"/>
      <c r="U52" s="5" t="s">
        <v>4517</v>
      </c>
      <c r="V52" s="165" t="s">
        <v>4520</v>
      </c>
      <c r="W52" s="6" t="s">
        <v>4518</v>
      </c>
      <c r="X52" s="14" t="s">
        <v>1167</v>
      </c>
      <c r="Y52" s="3" t="s">
        <v>543</v>
      </c>
      <c r="Z52" s="3" t="s">
        <v>49</v>
      </c>
      <c r="AA52" s="28">
        <v>45084</v>
      </c>
      <c r="AB52" s="5" t="s">
        <v>4519</v>
      </c>
      <c r="AC52" s="5"/>
      <c r="AD52" s="6"/>
    </row>
    <row r="53" spans="1:30" ht="36" x14ac:dyDescent="0.15">
      <c r="A53" s="68">
        <v>7051</v>
      </c>
      <c r="B53" s="3" t="s">
        <v>31</v>
      </c>
      <c r="C53" s="3" t="s">
        <v>382</v>
      </c>
      <c r="D53" s="5" t="s">
        <v>2906</v>
      </c>
      <c r="E53" s="3" t="s">
        <v>61</v>
      </c>
      <c r="F53" s="5" t="s">
        <v>2907</v>
      </c>
      <c r="G53" s="5" t="s">
        <v>1759</v>
      </c>
      <c r="H53" s="5" t="s">
        <v>4327</v>
      </c>
      <c r="I53" s="5" t="s">
        <v>2908</v>
      </c>
      <c r="J53" s="5" t="s">
        <v>2909</v>
      </c>
      <c r="K53" s="5" t="s">
        <v>2907</v>
      </c>
      <c r="L53" s="3" t="s">
        <v>341</v>
      </c>
      <c r="M53" s="3" t="s">
        <v>42</v>
      </c>
      <c r="N53" s="3">
        <v>43035</v>
      </c>
      <c r="O53" s="3" t="s">
        <v>2910</v>
      </c>
      <c r="P53" s="8">
        <v>40.154128985146201</v>
      </c>
      <c r="Q53" s="8">
        <v>-83.008964129321598</v>
      </c>
      <c r="R53" s="323">
        <v>65</v>
      </c>
      <c r="S53" s="15"/>
      <c r="T53" s="6"/>
      <c r="U53" s="17" t="s">
        <v>2906</v>
      </c>
      <c r="V53" s="5" t="s">
        <v>2908</v>
      </c>
      <c r="W53" s="5" t="s">
        <v>2907</v>
      </c>
      <c r="X53" s="3" t="s">
        <v>341</v>
      </c>
      <c r="Y53" s="3" t="s">
        <v>42</v>
      </c>
      <c r="Z53" s="3" t="s">
        <v>49</v>
      </c>
      <c r="AA53" s="27">
        <v>44891</v>
      </c>
      <c r="AB53" s="3" t="s">
        <v>4326</v>
      </c>
      <c r="AC53" s="5" t="s">
        <v>4330</v>
      </c>
    </row>
    <row r="54" spans="1:30" ht="12" x14ac:dyDescent="0.15">
      <c r="A54" s="68">
        <v>7052</v>
      </c>
      <c r="B54" s="3" t="s">
        <v>31</v>
      </c>
      <c r="C54" s="3" t="s">
        <v>382</v>
      </c>
      <c r="D54" s="5" t="s">
        <v>1941</v>
      </c>
      <c r="E54" s="3" t="s">
        <v>61</v>
      </c>
      <c r="F54" s="5" t="s">
        <v>1941</v>
      </c>
      <c r="G54" s="5" t="s">
        <v>1774</v>
      </c>
      <c r="H54" s="5" t="s">
        <v>1942</v>
      </c>
      <c r="I54" s="5" t="s">
        <v>1943</v>
      </c>
      <c r="J54" s="5" t="s">
        <v>1944</v>
      </c>
      <c r="K54" s="5" t="s">
        <v>684</v>
      </c>
      <c r="L54" s="14" t="s">
        <v>394</v>
      </c>
      <c r="M54" s="3" t="s">
        <v>42</v>
      </c>
      <c r="N54" s="14">
        <v>92010</v>
      </c>
      <c r="O54" s="3" t="s">
        <v>1945</v>
      </c>
      <c r="P54" s="8">
        <v>33.133662545515897</v>
      </c>
      <c r="Q54" s="8">
        <v>-117.257091118109</v>
      </c>
      <c r="R54" s="295"/>
      <c r="S54" s="15"/>
      <c r="T54" s="6"/>
      <c r="U54" s="6" t="s">
        <v>1941</v>
      </c>
      <c r="V54" s="5" t="s">
        <v>1943</v>
      </c>
      <c r="W54" s="6" t="s">
        <v>684</v>
      </c>
      <c r="X54" s="14" t="s">
        <v>394</v>
      </c>
      <c r="Y54" s="14" t="s">
        <v>42</v>
      </c>
      <c r="AB54" s="5" t="s">
        <v>1943</v>
      </c>
      <c r="AC54" s="6"/>
    </row>
    <row r="55" spans="1:30" ht="36" x14ac:dyDescent="0.15">
      <c r="A55" s="68">
        <v>7053</v>
      </c>
      <c r="B55" s="3" t="s">
        <v>31</v>
      </c>
      <c r="C55" s="3" t="s">
        <v>382</v>
      </c>
      <c r="D55" s="165" t="s">
        <v>1946</v>
      </c>
      <c r="E55" s="166" t="s">
        <v>61</v>
      </c>
      <c r="F55" s="165" t="s">
        <v>1947</v>
      </c>
      <c r="G55" s="167" t="s">
        <v>1759</v>
      </c>
      <c r="H55" s="167" t="s">
        <v>1948</v>
      </c>
      <c r="I55" s="7" t="s">
        <v>1949</v>
      </c>
      <c r="J55" s="167" t="s">
        <v>1950</v>
      </c>
      <c r="K55" s="167" t="s">
        <v>1951</v>
      </c>
      <c r="L55" s="166" t="s">
        <v>3967</v>
      </c>
      <c r="M55" s="166" t="s">
        <v>66</v>
      </c>
      <c r="N55" s="166" t="s">
        <v>3876</v>
      </c>
      <c r="O55" s="166" t="s">
        <v>1952</v>
      </c>
      <c r="P55" s="6">
        <v>44.661161300000003</v>
      </c>
      <c r="Q55" s="168">
        <v>-63.5426839</v>
      </c>
      <c r="R55" s="166">
        <v>55</v>
      </c>
      <c r="S55" s="167"/>
      <c r="T55" s="167"/>
      <c r="U55" s="165" t="s">
        <v>1947</v>
      </c>
      <c r="V55" s="7" t="s">
        <v>1949</v>
      </c>
      <c r="W55" s="6" t="s">
        <v>1951</v>
      </c>
      <c r="X55" s="14" t="s">
        <v>3967</v>
      </c>
      <c r="Y55" s="14" t="s">
        <v>66</v>
      </c>
      <c r="Z55" s="3" t="s">
        <v>49</v>
      </c>
      <c r="AA55" s="28">
        <v>44774</v>
      </c>
      <c r="AB55" s="5" t="s">
        <v>1953</v>
      </c>
      <c r="AC55" s="6" t="s">
        <v>1954</v>
      </c>
    </row>
    <row r="56" spans="1:30" ht="24" x14ac:dyDescent="0.15">
      <c r="A56" s="68">
        <v>7054</v>
      </c>
      <c r="B56" s="3" t="s">
        <v>31</v>
      </c>
      <c r="C56" s="3" t="s">
        <v>382</v>
      </c>
      <c r="D56" s="5" t="s">
        <v>1955</v>
      </c>
      <c r="E56" s="3" t="s">
        <v>34</v>
      </c>
      <c r="F56" s="5" t="s">
        <v>1956</v>
      </c>
      <c r="G56" s="5" t="s">
        <v>1774</v>
      </c>
      <c r="H56" s="5" t="s">
        <v>1843</v>
      </c>
      <c r="I56" s="5" t="s">
        <v>1957</v>
      </c>
      <c r="J56" s="5" t="s">
        <v>1958</v>
      </c>
      <c r="K56" s="5" t="s">
        <v>285</v>
      </c>
      <c r="L56" s="14" t="s">
        <v>286</v>
      </c>
      <c r="M56" s="3" t="s">
        <v>42</v>
      </c>
      <c r="N56" s="14">
        <v>80112</v>
      </c>
      <c r="O56" s="3" t="s">
        <v>1959</v>
      </c>
      <c r="P56" s="8">
        <v>39.581995868111598</v>
      </c>
      <c r="Q56" s="8">
        <v>-104.837602031412</v>
      </c>
      <c r="R56" s="295"/>
      <c r="S56" s="15"/>
      <c r="T56" s="6"/>
      <c r="U56" s="6" t="s">
        <v>1955</v>
      </c>
      <c r="V56" s="5" t="s">
        <v>1957</v>
      </c>
      <c r="W56" s="6" t="s">
        <v>285</v>
      </c>
      <c r="X56" s="14" t="s">
        <v>286</v>
      </c>
      <c r="Y56" s="14" t="s">
        <v>42</v>
      </c>
      <c r="Z56" s="3" t="s">
        <v>49</v>
      </c>
      <c r="AA56" s="28">
        <v>44443</v>
      </c>
      <c r="AB56" s="5" t="s">
        <v>1957</v>
      </c>
      <c r="AC56" s="6"/>
    </row>
    <row r="57" spans="1:30" ht="36" x14ac:dyDescent="0.15">
      <c r="A57" s="68">
        <v>7055</v>
      </c>
      <c r="B57" s="3" t="s">
        <v>31</v>
      </c>
      <c r="C57" s="14" t="s">
        <v>382</v>
      </c>
      <c r="D57" s="167" t="s">
        <v>1960</v>
      </c>
      <c r="E57" s="166" t="s">
        <v>34</v>
      </c>
      <c r="F57" s="167" t="s">
        <v>1960</v>
      </c>
      <c r="G57" s="7" t="s">
        <v>1774</v>
      </c>
      <c r="H57" s="7" t="s">
        <v>1961</v>
      </c>
      <c r="I57" s="7" t="s">
        <v>1962</v>
      </c>
      <c r="J57" s="7" t="s">
        <v>1963</v>
      </c>
      <c r="K57" s="7" t="s">
        <v>1964</v>
      </c>
      <c r="L57" s="14" t="s">
        <v>1965</v>
      </c>
      <c r="M57" s="14" t="s">
        <v>42</v>
      </c>
      <c r="N57" s="14">
        <v>71854</v>
      </c>
      <c r="O57" s="14" t="s">
        <v>1966</v>
      </c>
      <c r="P57" s="7">
        <v>33.430500000000002</v>
      </c>
      <c r="Q57" s="35">
        <v>-94.037689</v>
      </c>
      <c r="R57" s="296">
        <v>17</v>
      </c>
      <c r="S57" s="33"/>
      <c r="T57" s="6"/>
      <c r="U57" s="6" t="s">
        <v>1960</v>
      </c>
      <c r="V57" s="7" t="s">
        <v>1962</v>
      </c>
      <c r="W57" s="7" t="s">
        <v>1964</v>
      </c>
      <c r="X57" s="14" t="s">
        <v>1965</v>
      </c>
      <c r="Y57" s="14" t="s">
        <v>42</v>
      </c>
      <c r="Z57" s="3" t="s">
        <v>49</v>
      </c>
      <c r="AA57" s="28">
        <v>44774</v>
      </c>
      <c r="AB57" s="5" t="s">
        <v>1967</v>
      </c>
      <c r="AC57" s="6"/>
    </row>
    <row r="58" spans="1:30" ht="24" x14ac:dyDescent="0.15">
      <c r="A58" s="68">
        <v>7056</v>
      </c>
      <c r="B58" s="3" t="s">
        <v>31</v>
      </c>
      <c r="C58" s="3" t="s">
        <v>382</v>
      </c>
      <c r="D58" s="5" t="s">
        <v>1968</v>
      </c>
      <c r="E58" s="3" t="s">
        <v>61</v>
      </c>
      <c r="F58" s="5" t="s">
        <v>1968</v>
      </c>
      <c r="G58" s="5" t="s">
        <v>1774</v>
      </c>
      <c r="H58" s="5" t="s">
        <v>1792</v>
      </c>
      <c r="I58" s="5" t="s">
        <v>1969</v>
      </c>
      <c r="J58" s="5" t="s">
        <v>1970</v>
      </c>
      <c r="K58" s="5" t="s">
        <v>1971</v>
      </c>
      <c r="L58" s="14" t="s">
        <v>1972</v>
      </c>
      <c r="M58" s="3" t="s">
        <v>42</v>
      </c>
      <c r="N58" s="14">
        <v>10165</v>
      </c>
      <c r="O58" s="3" t="s">
        <v>1973</v>
      </c>
      <c r="P58" s="8">
        <v>40.752232299503902</v>
      </c>
      <c r="Q58" s="8">
        <v>-73.978600385343796</v>
      </c>
      <c r="R58" s="295"/>
      <c r="S58" s="15"/>
      <c r="T58" s="6"/>
      <c r="U58" s="6" t="s">
        <v>1974</v>
      </c>
      <c r="V58" s="6" t="s">
        <v>1969</v>
      </c>
      <c r="W58" s="6" t="s">
        <v>1971</v>
      </c>
      <c r="X58" s="14" t="s">
        <v>321</v>
      </c>
      <c r="Y58" s="14" t="s">
        <v>42</v>
      </c>
      <c r="AB58" s="5" t="s">
        <v>1975</v>
      </c>
      <c r="AC58" s="6"/>
    </row>
    <row r="59" spans="1:30" ht="24" x14ac:dyDescent="0.15">
      <c r="A59" s="68">
        <v>7057</v>
      </c>
      <c r="B59" s="3" t="s">
        <v>31</v>
      </c>
      <c r="C59" s="3" t="s">
        <v>382</v>
      </c>
      <c r="D59" s="5" t="s">
        <v>1968</v>
      </c>
      <c r="E59" s="3" t="s">
        <v>61</v>
      </c>
      <c r="F59" s="5" t="s">
        <v>1968</v>
      </c>
      <c r="G59" s="5" t="s">
        <v>1774</v>
      </c>
      <c r="H59" s="5" t="s">
        <v>1920</v>
      </c>
      <c r="I59" s="5" t="s">
        <v>1969</v>
      </c>
      <c r="J59" s="5" t="s">
        <v>1970</v>
      </c>
      <c r="K59" s="5" t="s">
        <v>1971</v>
      </c>
      <c r="L59" s="14" t="s">
        <v>1972</v>
      </c>
      <c r="M59" s="3" t="s">
        <v>42</v>
      </c>
      <c r="N59" s="14">
        <v>10165</v>
      </c>
      <c r="O59" s="3" t="s">
        <v>1973</v>
      </c>
      <c r="P59" s="8">
        <v>40.752232299503902</v>
      </c>
      <c r="Q59" s="8">
        <v>-73.978600385343796</v>
      </c>
      <c r="R59" s="295"/>
      <c r="S59" s="15"/>
      <c r="T59" s="6"/>
      <c r="U59" s="6" t="s">
        <v>1974</v>
      </c>
      <c r="V59" s="6" t="s">
        <v>1969</v>
      </c>
      <c r="W59" s="6" t="s">
        <v>1971</v>
      </c>
      <c r="X59" s="14" t="s">
        <v>321</v>
      </c>
      <c r="Y59" s="14" t="s">
        <v>42</v>
      </c>
      <c r="Z59" s="14" t="s">
        <v>49</v>
      </c>
      <c r="AA59" s="27">
        <v>44801</v>
      </c>
      <c r="AB59" s="5" t="s">
        <v>1975</v>
      </c>
      <c r="AC59" s="6"/>
    </row>
    <row r="60" spans="1:30" ht="24" x14ac:dyDescent="0.15">
      <c r="A60" s="68">
        <v>7058</v>
      </c>
      <c r="B60" s="3" t="s">
        <v>31</v>
      </c>
      <c r="C60" s="3" t="s">
        <v>382</v>
      </c>
      <c r="D60" s="5" t="s">
        <v>1968</v>
      </c>
      <c r="E60" s="3" t="s">
        <v>61</v>
      </c>
      <c r="F60" s="5" t="s">
        <v>1968</v>
      </c>
      <c r="G60" s="5" t="s">
        <v>1774</v>
      </c>
      <c r="H60" s="5" t="s">
        <v>1843</v>
      </c>
      <c r="I60" s="5" t="s">
        <v>1969</v>
      </c>
      <c r="J60" s="5" t="s">
        <v>1970</v>
      </c>
      <c r="K60" s="5" t="s">
        <v>1971</v>
      </c>
      <c r="L60" s="14" t="s">
        <v>1972</v>
      </c>
      <c r="M60" s="3" t="s">
        <v>42</v>
      </c>
      <c r="N60" s="14">
        <v>10165</v>
      </c>
      <c r="O60" s="3" t="s">
        <v>1973</v>
      </c>
      <c r="P60" s="8">
        <v>40.752232299503902</v>
      </c>
      <c r="Q60" s="8">
        <v>-73.978600385343796</v>
      </c>
      <c r="R60" s="295"/>
      <c r="S60" s="15"/>
      <c r="T60" s="6"/>
      <c r="U60" s="6" t="s">
        <v>1974</v>
      </c>
      <c r="V60" s="6" t="s">
        <v>1969</v>
      </c>
      <c r="W60" s="6" t="s">
        <v>1971</v>
      </c>
      <c r="X60" s="14" t="s">
        <v>321</v>
      </c>
      <c r="Y60" s="14" t="s">
        <v>42</v>
      </c>
      <c r="Z60" s="14" t="s">
        <v>49</v>
      </c>
      <c r="AA60" s="27">
        <v>44801</v>
      </c>
      <c r="AB60" s="5" t="s">
        <v>1975</v>
      </c>
      <c r="AC60" s="6"/>
    </row>
    <row r="61" spans="1:30" ht="24" x14ac:dyDescent="0.15">
      <c r="A61" s="68">
        <v>7059</v>
      </c>
      <c r="B61" s="3" t="s">
        <v>31</v>
      </c>
      <c r="C61" s="3" t="s">
        <v>382</v>
      </c>
      <c r="D61" s="5" t="s">
        <v>1968</v>
      </c>
      <c r="E61" s="3" t="s">
        <v>61</v>
      </c>
      <c r="F61" s="5" t="s">
        <v>1968</v>
      </c>
      <c r="G61" s="5" t="s">
        <v>1774</v>
      </c>
      <c r="H61" s="5" t="s">
        <v>1845</v>
      </c>
      <c r="I61" s="5" t="s">
        <v>1969</v>
      </c>
      <c r="J61" s="5" t="s">
        <v>1970</v>
      </c>
      <c r="K61" s="5" t="s">
        <v>1971</v>
      </c>
      <c r="L61" s="14" t="s">
        <v>1972</v>
      </c>
      <c r="M61" s="3" t="s">
        <v>42</v>
      </c>
      <c r="N61" s="14">
        <v>10165</v>
      </c>
      <c r="O61" s="3" t="s">
        <v>1973</v>
      </c>
      <c r="P61" s="8">
        <v>40.752232299503902</v>
      </c>
      <c r="Q61" s="8">
        <v>-73.978600385343796</v>
      </c>
      <c r="R61" s="295"/>
      <c r="S61" s="15"/>
      <c r="T61" s="6"/>
      <c r="U61" s="6" t="s">
        <v>1974</v>
      </c>
      <c r="V61" s="6" t="s">
        <v>1969</v>
      </c>
      <c r="W61" s="6" t="s">
        <v>1971</v>
      </c>
      <c r="X61" s="14" t="s">
        <v>321</v>
      </c>
      <c r="Y61" s="14" t="s">
        <v>42</v>
      </c>
      <c r="Z61" s="14" t="s">
        <v>49</v>
      </c>
      <c r="AA61" s="27">
        <v>44801</v>
      </c>
      <c r="AB61" s="5" t="s">
        <v>1975</v>
      </c>
      <c r="AC61" s="6"/>
    </row>
    <row r="62" spans="1:30" ht="24" x14ac:dyDescent="0.15">
      <c r="A62" s="68">
        <v>7060</v>
      </c>
      <c r="B62" s="3" t="s">
        <v>31</v>
      </c>
      <c r="C62" s="3" t="s">
        <v>382</v>
      </c>
      <c r="D62" s="5" t="s">
        <v>1968</v>
      </c>
      <c r="E62" s="3" t="s">
        <v>61</v>
      </c>
      <c r="F62" s="5" t="s">
        <v>1968</v>
      </c>
      <c r="G62" s="5" t="s">
        <v>1774</v>
      </c>
      <c r="H62" s="5" t="s">
        <v>1844</v>
      </c>
      <c r="I62" s="5" t="s">
        <v>1969</v>
      </c>
      <c r="J62" s="5" t="s">
        <v>1970</v>
      </c>
      <c r="K62" s="5" t="s">
        <v>1971</v>
      </c>
      <c r="L62" s="14" t="s">
        <v>1972</v>
      </c>
      <c r="M62" s="3" t="s">
        <v>42</v>
      </c>
      <c r="N62" s="14">
        <v>10165</v>
      </c>
      <c r="O62" s="3" t="s">
        <v>1973</v>
      </c>
      <c r="P62" s="8">
        <v>40.752232299503902</v>
      </c>
      <c r="Q62" s="8">
        <v>-73.978600385343796</v>
      </c>
      <c r="R62" s="295"/>
      <c r="S62" s="15"/>
      <c r="T62" s="6"/>
      <c r="U62" s="6" t="s">
        <v>1974</v>
      </c>
      <c r="V62" s="6" t="s">
        <v>1969</v>
      </c>
      <c r="W62" s="6" t="s">
        <v>1971</v>
      </c>
      <c r="X62" s="14" t="s">
        <v>321</v>
      </c>
      <c r="Y62" s="14" t="s">
        <v>42</v>
      </c>
      <c r="Z62" s="14" t="s">
        <v>49</v>
      </c>
      <c r="AA62" s="27">
        <v>44801</v>
      </c>
      <c r="AB62" s="5" t="s">
        <v>1975</v>
      </c>
      <c r="AC62" s="6"/>
    </row>
    <row r="63" spans="1:30" ht="24" x14ac:dyDescent="0.15">
      <c r="A63" s="68">
        <v>7061</v>
      </c>
      <c r="B63" s="3" t="s">
        <v>31</v>
      </c>
      <c r="C63" s="3" t="s">
        <v>382</v>
      </c>
      <c r="D63" s="5" t="s">
        <v>1968</v>
      </c>
      <c r="E63" s="3" t="s">
        <v>61</v>
      </c>
      <c r="F63" s="5" t="s">
        <v>1968</v>
      </c>
      <c r="G63" s="5" t="s">
        <v>1774</v>
      </c>
      <c r="H63" s="5" t="s">
        <v>1842</v>
      </c>
      <c r="I63" s="5" t="s">
        <v>1969</v>
      </c>
      <c r="J63" s="5" t="s">
        <v>1970</v>
      </c>
      <c r="K63" s="5" t="s">
        <v>1971</v>
      </c>
      <c r="L63" s="14" t="s">
        <v>1972</v>
      </c>
      <c r="M63" s="3" t="s">
        <v>42</v>
      </c>
      <c r="N63" s="14">
        <v>10165</v>
      </c>
      <c r="O63" s="3" t="s">
        <v>1973</v>
      </c>
      <c r="P63" s="8">
        <v>40.752232299503902</v>
      </c>
      <c r="Q63" s="8">
        <v>-73.978600385343796</v>
      </c>
      <c r="R63" s="295"/>
      <c r="S63" s="15"/>
      <c r="T63" s="6"/>
      <c r="U63" s="6" t="s">
        <v>1974</v>
      </c>
      <c r="V63" s="6" t="s">
        <v>1969</v>
      </c>
      <c r="W63" s="6" t="s">
        <v>1971</v>
      </c>
      <c r="X63" s="14" t="s">
        <v>321</v>
      </c>
      <c r="Y63" s="14" t="s">
        <v>42</v>
      </c>
      <c r="Z63" s="14" t="s">
        <v>49</v>
      </c>
      <c r="AA63" s="27">
        <v>44801</v>
      </c>
      <c r="AB63" s="5" t="s">
        <v>1975</v>
      </c>
      <c r="AC63" s="6"/>
    </row>
    <row r="64" spans="1:30" ht="24" x14ac:dyDescent="0.15">
      <c r="A64" s="68">
        <v>7062</v>
      </c>
      <c r="B64" s="3" t="s">
        <v>31</v>
      </c>
      <c r="C64" s="3" t="s">
        <v>382</v>
      </c>
      <c r="D64" s="5" t="s">
        <v>4139</v>
      </c>
      <c r="E64" s="3" t="s">
        <v>34</v>
      </c>
      <c r="F64" s="5" t="s">
        <v>4139</v>
      </c>
      <c r="G64" s="5" t="s">
        <v>1774</v>
      </c>
      <c r="H64" s="5" t="s">
        <v>1920</v>
      </c>
      <c r="I64" s="5" t="s">
        <v>4140</v>
      </c>
      <c r="J64" s="5" t="s">
        <v>4141</v>
      </c>
      <c r="K64" s="5" t="s">
        <v>4142</v>
      </c>
      <c r="L64" s="14" t="s">
        <v>380</v>
      </c>
      <c r="M64" s="3" t="s">
        <v>42</v>
      </c>
      <c r="N64" s="14">
        <v>59701</v>
      </c>
      <c r="O64" s="3" t="s">
        <v>4143</v>
      </c>
      <c r="P64" s="8">
        <v>46.014447786581798</v>
      </c>
      <c r="Q64" s="8">
        <v>-112.53532057352299</v>
      </c>
      <c r="R64" s="295"/>
      <c r="S64" s="15"/>
      <c r="T64" s="6"/>
      <c r="U64" s="6" t="s">
        <v>4144</v>
      </c>
      <c r="V64" s="6" t="s">
        <v>4145</v>
      </c>
      <c r="W64" s="6" t="s">
        <v>4142</v>
      </c>
      <c r="X64" s="14" t="s">
        <v>380</v>
      </c>
      <c r="Y64" s="14" t="s">
        <v>42</v>
      </c>
      <c r="Z64" s="14" t="s">
        <v>49</v>
      </c>
      <c r="AA64" s="27">
        <v>44801</v>
      </c>
      <c r="AB64" s="5" t="s">
        <v>4146</v>
      </c>
      <c r="AC64" s="6"/>
    </row>
    <row r="65" spans="1:89" ht="60" x14ac:dyDescent="0.15">
      <c r="A65" s="68">
        <v>7063</v>
      </c>
      <c r="B65" s="3" t="s">
        <v>31</v>
      </c>
      <c r="C65" s="3" t="s">
        <v>382</v>
      </c>
      <c r="D65" s="5" t="s">
        <v>4392</v>
      </c>
      <c r="E65" s="3" t="s">
        <v>61</v>
      </c>
      <c r="F65" s="5" t="s">
        <v>4385</v>
      </c>
      <c r="G65" s="5" t="s">
        <v>1774</v>
      </c>
      <c r="H65" s="5" t="s">
        <v>4391</v>
      </c>
      <c r="I65" s="5" t="s">
        <v>1976</v>
      </c>
      <c r="J65" s="5" t="s">
        <v>4395</v>
      </c>
      <c r="K65" s="5" t="s">
        <v>4396</v>
      </c>
      <c r="L65" s="14" t="s">
        <v>918</v>
      </c>
      <c r="M65" s="3" t="s">
        <v>42</v>
      </c>
      <c r="N65" s="14">
        <v>31405</v>
      </c>
      <c r="O65" s="3" t="s">
        <v>4389</v>
      </c>
      <c r="P65" s="8">
        <v>32.056694108200098</v>
      </c>
      <c r="Q65" s="8">
        <v>-81.1466340608238</v>
      </c>
      <c r="R65" s="295">
        <v>50</v>
      </c>
      <c r="S65" s="15"/>
      <c r="T65" s="6"/>
      <c r="U65" s="5" t="s">
        <v>4385</v>
      </c>
      <c r="V65" s="6" t="s">
        <v>1976</v>
      </c>
      <c r="W65" s="6" t="s">
        <v>1977</v>
      </c>
      <c r="X65" s="14" t="s">
        <v>321</v>
      </c>
      <c r="Y65" s="14" t="s">
        <v>42</v>
      </c>
      <c r="Z65" s="14" t="s">
        <v>49</v>
      </c>
      <c r="AA65" s="27">
        <v>44892</v>
      </c>
      <c r="AB65" s="5" t="s">
        <v>4386</v>
      </c>
      <c r="AC65" s="6"/>
    </row>
    <row r="66" spans="1:89" ht="62.25" customHeight="1" x14ac:dyDescent="0.15">
      <c r="A66" s="68">
        <v>7064</v>
      </c>
      <c r="B66" s="3" t="s">
        <v>31</v>
      </c>
      <c r="C66" s="3" t="s">
        <v>382</v>
      </c>
      <c r="D66" s="5" t="s">
        <v>4384</v>
      </c>
      <c r="E66" s="3" t="s">
        <v>61</v>
      </c>
      <c r="F66" s="5" t="s">
        <v>4385</v>
      </c>
      <c r="G66" s="5" t="s">
        <v>1774</v>
      </c>
      <c r="H66" s="5" t="s">
        <v>4390</v>
      </c>
      <c r="I66" s="5" t="s">
        <v>1976</v>
      </c>
      <c r="J66" s="5" t="s">
        <v>4388</v>
      </c>
      <c r="K66" s="5" t="s">
        <v>4387</v>
      </c>
      <c r="L66" s="14" t="s">
        <v>1972</v>
      </c>
      <c r="M66" s="3" t="s">
        <v>42</v>
      </c>
      <c r="N66" s="14">
        <v>11788</v>
      </c>
      <c r="O66" s="3" t="s">
        <v>4389</v>
      </c>
      <c r="P66" s="8">
        <v>40.811040508102003</v>
      </c>
      <c r="Q66" s="8">
        <v>-73.234227973056804</v>
      </c>
      <c r="R66" s="295">
        <v>50</v>
      </c>
      <c r="S66" s="15"/>
      <c r="T66" s="6"/>
      <c r="U66" s="5" t="s">
        <v>4385</v>
      </c>
      <c r="V66" s="6" t="s">
        <v>1976</v>
      </c>
      <c r="W66" s="6" t="s">
        <v>1977</v>
      </c>
      <c r="X66" s="14" t="s">
        <v>321</v>
      </c>
      <c r="Y66" s="14" t="s">
        <v>42</v>
      </c>
      <c r="Z66" s="14" t="s">
        <v>49</v>
      </c>
      <c r="AA66" s="27">
        <v>44892</v>
      </c>
      <c r="AB66" s="5" t="s">
        <v>4386</v>
      </c>
      <c r="AC66" s="6"/>
    </row>
    <row r="67" spans="1:89" ht="41.25" customHeight="1" x14ac:dyDescent="0.15">
      <c r="A67" s="68">
        <v>7065</v>
      </c>
      <c r="B67" s="3" t="s">
        <v>31</v>
      </c>
      <c r="C67" s="3" t="s">
        <v>382</v>
      </c>
      <c r="D67" s="286" t="s">
        <v>4393</v>
      </c>
      <c r="E67" s="3" t="s">
        <v>61</v>
      </c>
      <c r="F67" s="286" t="s">
        <v>4385</v>
      </c>
      <c r="G67" s="286" t="s">
        <v>1774</v>
      </c>
      <c r="H67" s="286" t="s">
        <v>4394</v>
      </c>
      <c r="I67" s="5" t="s">
        <v>1976</v>
      </c>
      <c r="J67" s="286" t="s">
        <v>4397</v>
      </c>
      <c r="K67" s="5" t="s">
        <v>4396</v>
      </c>
      <c r="L67" s="14" t="s">
        <v>918</v>
      </c>
      <c r="M67" s="3" t="s">
        <v>42</v>
      </c>
      <c r="N67" s="14">
        <v>31405</v>
      </c>
      <c r="O67" s="287" t="s">
        <v>4389</v>
      </c>
      <c r="P67" s="8">
        <v>32.056694108200098</v>
      </c>
      <c r="Q67" s="8">
        <v>-81.1466340608238</v>
      </c>
      <c r="R67" s="295">
        <v>10</v>
      </c>
      <c r="S67" s="15"/>
      <c r="T67" s="6"/>
      <c r="U67" s="5" t="s">
        <v>4385</v>
      </c>
      <c r="V67" s="6" t="s">
        <v>1976</v>
      </c>
      <c r="W67" s="6" t="s">
        <v>1977</v>
      </c>
      <c r="X67" s="14" t="s">
        <v>321</v>
      </c>
      <c r="Y67" s="14" t="s">
        <v>42</v>
      </c>
      <c r="Z67" s="14" t="s">
        <v>49</v>
      </c>
      <c r="AA67" s="27">
        <v>44892</v>
      </c>
      <c r="AB67" s="5" t="s">
        <v>4386</v>
      </c>
      <c r="AC67" s="6"/>
    </row>
    <row r="68" spans="1:89" ht="41.25" customHeight="1" x14ac:dyDescent="0.15">
      <c r="A68" s="68">
        <v>7066</v>
      </c>
      <c r="B68" s="3" t="s">
        <v>31</v>
      </c>
      <c r="C68" s="3" t="s">
        <v>382</v>
      </c>
      <c r="D68" s="5" t="s">
        <v>1978</v>
      </c>
      <c r="E68" s="3" t="s">
        <v>34</v>
      </c>
      <c r="F68" s="6" t="s">
        <v>1979</v>
      </c>
      <c r="G68" s="5" t="s">
        <v>1774</v>
      </c>
      <c r="H68" s="5" t="s">
        <v>1775</v>
      </c>
      <c r="I68" s="5" t="s">
        <v>1980</v>
      </c>
      <c r="J68" s="5" t="s">
        <v>1981</v>
      </c>
      <c r="K68" s="5" t="s">
        <v>1982</v>
      </c>
      <c r="L68" s="3" t="s">
        <v>754</v>
      </c>
      <c r="M68" s="3" t="s">
        <v>42</v>
      </c>
      <c r="N68" s="3">
        <v>64153</v>
      </c>
      <c r="O68" s="3" t="s">
        <v>1983</v>
      </c>
      <c r="P68" s="8">
        <v>39.287607322192898</v>
      </c>
      <c r="Q68" s="8">
        <v>-94.671748473749901</v>
      </c>
      <c r="R68" s="323">
        <v>113</v>
      </c>
      <c r="S68" s="15"/>
      <c r="T68" s="6"/>
      <c r="U68" s="5" t="s">
        <v>1978</v>
      </c>
      <c r="V68" s="5" t="s">
        <v>1980</v>
      </c>
      <c r="W68" s="5" t="s">
        <v>1982</v>
      </c>
      <c r="X68" s="3" t="s">
        <v>754</v>
      </c>
      <c r="Y68" s="3" t="s">
        <v>1984</v>
      </c>
      <c r="Z68" s="3" t="s">
        <v>49</v>
      </c>
      <c r="AA68" s="28">
        <v>44774</v>
      </c>
      <c r="AB68" s="5" t="s">
        <v>1985</v>
      </c>
      <c r="AC68" s="5" t="s">
        <v>1986</v>
      </c>
    </row>
    <row r="69" spans="1:89" ht="41.25" customHeight="1" x14ac:dyDescent="0.15">
      <c r="A69" s="68">
        <v>7067</v>
      </c>
      <c r="B69" s="3" t="s">
        <v>31</v>
      </c>
      <c r="C69" s="3" t="s">
        <v>382</v>
      </c>
      <c r="D69" s="5" t="s">
        <v>1978</v>
      </c>
      <c r="E69" s="3" t="s">
        <v>34</v>
      </c>
      <c r="F69" s="6" t="s">
        <v>1152</v>
      </c>
      <c r="G69" s="5" t="s">
        <v>1774</v>
      </c>
      <c r="H69" s="5" t="s">
        <v>382</v>
      </c>
      <c r="I69" s="5" t="s">
        <v>1980</v>
      </c>
      <c r="J69" s="5" t="s">
        <v>1987</v>
      </c>
      <c r="K69" s="5" t="s">
        <v>1152</v>
      </c>
      <c r="L69" s="3" t="s">
        <v>732</v>
      </c>
      <c r="M69" s="3" t="s">
        <v>42</v>
      </c>
      <c r="N69" s="3">
        <v>53190</v>
      </c>
      <c r="O69" s="3" t="s">
        <v>1988</v>
      </c>
      <c r="P69" s="8">
        <v>42.8329277400927</v>
      </c>
      <c r="Q69" s="8">
        <v>-88.7161436947966</v>
      </c>
      <c r="R69" s="323"/>
      <c r="S69" s="15"/>
      <c r="T69" s="6"/>
      <c r="U69" s="5" t="s">
        <v>1978</v>
      </c>
      <c r="V69" s="5" t="s">
        <v>1980</v>
      </c>
      <c r="W69" s="5" t="s">
        <v>1982</v>
      </c>
      <c r="X69" s="3" t="s">
        <v>754</v>
      </c>
      <c r="Y69" s="3" t="s">
        <v>1984</v>
      </c>
      <c r="Z69" s="3" t="s">
        <v>49</v>
      </c>
      <c r="AA69" s="28">
        <v>44435</v>
      </c>
      <c r="AB69" s="5" t="s">
        <v>1989</v>
      </c>
      <c r="AC69" s="6" t="s">
        <v>1990</v>
      </c>
    </row>
    <row r="70" spans="1:89" ht="41.25" customHeight="1" x14ac:dyDescent="0.15">
      <c r="A70" s="68">
        <v>7068</v>
      </c>
      <c r="B70" s="3" t="s">
        <v>31</v>
      </c>
      <c r="C70" s="3" t="s">
        <v>382</v>
      </c>
      <c r="D70" s="5" t="s">
        <v>1991</v>
      </c>
      <c r="E70" s="3" t="s">
        <v>61</v>
      </c>
      <c r="F70" s="6" t="s">
        <v>1992</v>
      </c>
      <c r="G70" s="5" t="s">
        <v>1774</v>
      </c>
      <c r="H70" s="5" t="s">
        <v>382</v>
      </c>
      <c r="I70" s="5" t="s">
        <v>3972</v>
      </c>
      <c r="J70" s="5" t="s">
        <v>1993</v>
      </c>
      <c r="K70" s="5" t="s">
        <v>886</v>
      </c>
      <c r="L70" s="14" t="s">
        <v>741</v>
      </c>
      <c r="M70" s="3" t="s">
        <v>42</v>
      </c>
      <c r="N70" s="14">
        <v>77041</v>
      </c>
      <c r="O70" s="3" t="s">
        <v>1994</v>
      </c>
      <c r="P70" s="8">
        <v>29.864805167743199</v>
      </c>
      <c r="Q70" s="8">
        <v>-95.562969231866802</v>
      </c>
      <c r="R70" s="295">
        <v>15</v>
      </c>
      <c r="S70" s="15"/>
      <c r="T70" s="6"/>
      <c r="U70" s="6" t="s">
        <v>1991</v>
      </c>
      <c r="V70" s="5" t="s">
        <v>3972</v>
      </c>
      <c r="W70" s="6" t="s">
        <v>886</v>
      </c>
      <c r="X70" s="14" t="s">
        <v>741</v>
      </c>
      <c r="Y70" s="14" t="s">
        <v>42</v>
      </c>
      <c r="Z70" s="14" t="s">
        <v>49</v>
      </c>
      <c r="AA70" s="27">
        <v>44435</v>
      </c>
      <c r="AB70" s="5" t="s">
        <v>3973</v>
      </c>
      <c r="AC70" s="6" t="s">
        <v>1995</v>
      </c>
    </row>
    <row r="71" spans="1:89" ht="12" x14ac:dyDescent="0.15">
      <c r="A71" s="68">
        <v>7069</v>
      </c>
      <c r="B71" s="3" t="s">
        <v>31</v>
      </c>
      <c r="C71" s="3" t="s">
        <v>382</v>
      </c>
      <c r="D71" s="5" t="s">
        <v>1996</v>
      </c>
      <c r="E71" s="3" t="s">
        <v>61</v>
      </c>
      <c r="F71" s="5" t="s">
        <v>1996</v>
      </c>
      <c r="G71" s="5" t="s">
        <v>1774</v>
      </c>
      <c r="H71" s="5" t="s">
        <v>1843</v>
      </c>
      <c r="I71" s="5" t="s">
        <v>1997</v>
      </c>
      <c r="J71" s="5" t="s">
        <v>1998</v>
      </c>
      <c r="K71" s="5" t="s">
        <v>1999</v>
      </c>
      <c r="L71" s="14" t="s">
        <v>496</v>
      </c>
      <c r="M71" s="3" t="s">
        <v>42</v>
      </c>
      <c r="N71" s="14">
        <v>19380</v>
      </c>
      <c r="O71" s="3" t="s">
        <v>2000</v>
      </c>
      <c r="P71" s="8">
        <v>39.999531480690699</v>
      </c>
      <c r="Q71" s="8">
        <v>-75.588139527696697</v>
      </c>
      <c r="R71" s="295"/>
      <c r="S71" s="15"/>
      <c r="T71" s="6"/>
      <c r="U71" s="6" t="s">
        <v>1996</v>
      </c>
      <c r="V71" s="5" t="s">
        <v>1997</v>
      </c>
      <c r="W71" s="6" t="s">
        <v>1999</v>
      </c>
      <c r="X71" s="14" t="s">
        <v>496</v>
      </c>
      <c r="Y71" s="14" t="s">
        <v>42</v>
      </c>
      <c r="AB71" s="5" t="s">
        <v>1997</v>
      </c>
      <c r="AC71" s="6"/>
    </row>
    <row r="72" spans="1:89" ht="48" x14ac:dyDescent="0.15">
      <c r="A72" s="68">
        <v>7070</v>
      </c>
      <c r="B72" s="3" t="s">
        <v>59</v>
      </c>
      <c r="C72" s="3" t="s">
        <v>382</v>
      </c>
      <c r="D72" s="10" t="s">
        <v>3019</v>
      </c>
      <c r="E72" s="19" t="s">
        <v>61</v>
      </c>
      <c r="F72" s="10" t="s">
        <v>3020</v>
      </c>
      <c r="G72" s="10" t="s">
        <v>1774</v>
      </c>
      <c r="H72" s="10" t="s">
        <v>4358</v>
      </c>
      <c r="I72" s="10" t="s">
        <v>3021</v>
      </c>
      <c r="J72" s="10" t="s">
        <v>3022</v>
      </c>
      <c r="K72" s="10" t="s">
        <v>404</v>
      </c>
      <c r="L72" s="19" t="s">
        <v>405</v>
      </c>
      <c r="M72" s="19" t="s">
        <v>66</v>
      </c>
      <c r="N72" s="19" t="s">
        <v>3023</v>
      </c>
      <c r="O72" s="19" t="s">
        <v>3024</v>
      </c>
      <c r="P72" s="226">
        <v>51.146258974709099</v>
      </c>
      <c r="Q72" s="226">
        <v>-114.28148037517199</v>
      </c>
      <c r="R72" s="324">
        <v>49</v>
      </c>
      <c r="S72" s="288"/>
      <c r="T72" s="82"/>
      <c r="U72" s="395" t="s">
        <v>3025</v>
      </c>
      <c r="V72" s="10" t="s">
        <v>3026</v>
      </c>
      <c r="W72" s="10" t="s">
        <v>404</v>
      </c>
      <c r="X72" s="19" t="s">
        <v>405</v>
      </c>
      <c r="Y72" s="19" t="s">
        <v>66</v>
      </c>
      <c r="Z72" s="19" t="s">
        <v>49</v>
      </c>
      <c r="AA72" s="81">
        <v>44891</v>
      </c>
      <c r="AB72" s="10" t="s">
        <v>3027</v>
      </c>
      <c r="AC72" s="11" t="s">
        <v>4357</v>
      </c>
    </row>
    <row r="73" spans="1:89" ht="24" x14ac:dyDescent="0.15">
      <c r="A73" s="68">
        <v>7071</v>
      </c>
      <c r="B73" s="3" t="s">
        <v>31</v>
      </c>
      <c r="C73" s="3" t="s">
        <v>4088</v>
      </c>
      <c r="D73" s="5" t="s">
        <v>4089</v>
      </c>
      <c r="E73" s="3" t="s">
        <v>34</v>
      </c>
      <c r="F73" s="5" t="s">
        <v>4104</v>
      </c>
      <c r="G73" s="5" t="s">
        <v>1759</v>
      </c>
      <c r="H73" s="5" t="s">
        <v>4108</v>
      </c>
      <c r="I73" s="5" t="s">
        <v>4091</v>
      </c>
      <c r="J73" s="5" t="s">
        <v>4092</v>
      </c>
      <c r="K73" s="5" t="s">
        <v>4090</v>
      </c>
      <c r="L73" s="14" t="s">
        <v>4093</v>
      </c>
      <c r="M73" s="3" t="s">
        <v>42</v>
      </c>
      <c r="N73" s="14">
        <v>19720</v>
      </c>
      <c r="O73" s="3" t="s">
        <v>4094</v>
      </c>
      <c r="P73" s="8">
        <v>39.682258103730902</v>
      </c>
      <c r="Q73" s="8">
        <v>-75.545544715345599</v>
      </c>
      <c r="R73" s="295"/>
      <c r="S73" s="15"/>
      <c r="T73" s="6"/>
      <c r="U73" s="6" t="s">
        <v>4095</v>
      </c>
      <c r="V73" s="5" t="s">
        <v>4096</v>
      </c>
      <c r="W73" s="6" t="s">
        <v>4097</v>
      </c>
      <c r="X73" s="14" t="s">
        <v>334</v>
      </c>
      <c r="Y73" s="14" t="s">
        <v>42</v>
      </c>
      <c r="Z73" s="3" t="s">
        <v>49</v>
      </c>
      <c r="AA73" s="28">
        <v>44801</v>
      </c>
      <c r="AB73" s="5" t="s">
        <v>4098</v>
      </c>
      <c r="AC73" s="6"/>
    </row>
    <row r="74" spans="1:89" ht="24" x14ac:dyDescent="0.15">
      <c r="A74" s="68">
        <v>7072</v>
      </c>
      <c r="B74" s="3" t="s">
        <v>31</v>
      </c>
      <c r="C74" s="3" t="s">
        <v>4088</v>
      </c>
      <c r="D74" s="369" t="s">
        <v>4089</v>
      </c>
      <c r="E74" s="3" t="s">
        <v>34</v>
      </c>
      <c r="F74" s="5" t="s">
        <v>4103</v>
      </c>
      <c r="G74" s="5" t="s">
        <v>1759</v>
      </c>
      <c r="H74" s="5" t="s">
        <v>4108</v>
      </c>
      <c r="I74" s="5" t="s">
        <v>4091</v>
      </c>
      <c r="J74" s="5" t="s">
        <v>4101</v>
      </c>
      <c r="K74" s="5" t="s">
        <v>4099</v>
      </c>
      <c r="L74" s="14" t="s">
        <v>675</v>
      </c>
      <c r="M74" s="3" t="s">
        <v>42</v>
      </c>
      <c r="N74" s="14">
        <v>84042</v>
      </c>
      <c r="O74" s="3" t="s">
        <v>4102</v>
      </c>
      <c r="P74" s="8">
        <v>40.3461824494292</v>
      </c>
      <c r="Q74" s="8">
        <v>-111.73822698722201</v>
      </c>
      <c r="R74" s="295"/>
      <c r="S74" s="15"/>
      <c r="T74" s="6"/>
      <c r="U74" s="6" t="s">
        <v>4095</v>
      </c>
      <c r="V74" s="5" t="s">
        <v>4096</v>
      </c>
      <c r="W74" s="6" t="s">
        <v>4097</v>
      </c>
      <c r="X74" s="14" t="s">
        <v>334</v>
      </c>
      <c r="Y74" s="14" t="s">
        <v>42</v>
      </c>
      <c r="Z74" s="3" t="s">
        <v>49</v>
      </c>
      <c r="AA74" s="28">
        <v>44801</v>
      </c>
      <c r="AB74" s="5" t="s">
        <v>4098</v>
      </c>
      <c r="AC74" s="6"/>
    </row>
    <row r="75" spans="1:89" ht="24" x14ac:dyDescent="0.15">
      <c r="A75" s="68">
        <v>7073</v>
      </c>
      <c r="B75" s="3" t="s">
        <v>31</v>
      </c>
      <c r="C75" s="3" t="s">
        <v>4088</v>
      </c>
      <c r="D75" s="5" t="s">
        <v>4089</v>
      </c>
      <c r="E75" s="3" t="s">
        <v>34</v>
      </c>
      <c r="F75" s="5" t="s">
        <v>4105</v>
      </c>
      <c r="G75" s="5" t="s">
        <v>1759</v>
      </c>
      <c r="H75" s="5" t="s">
        <v>4108</v>
      </c>
      <c r="I75" s="5" t="s">
        <v>4091</v>
      </c>
      <c r="J75" s="5" t="s">
        <v>4106</v>
      </c>
      <c r="K75" s="5" t="s">
        <v>4100</v>
      </c>
      <c r="L75" s="14" t="s">
        <v>604</v>
      </c>
      <c r="M75" s="3" t="s">
        <v>42</v>
      </c>
      <c r="N75" s="14">
        <v>55344</v>
      </c>
      <c r="O75" s="3" t="s">
        <v>4107</v>
      </c>
      <c r="P75" s="8">
        <v>44.865019426287901</v>
      </c>
      <c r="Q75" s="8">
        <v>-93.401329375422705</v>
      </c>
      <c r="R75" s="295"/>
      <c r="S75" s="15"/>
      <c r="T75" s="6"/>
      <c r="U75" s="6" t="s">
        <v>4095</v>
      </c>
      <c r="V75" s="5" t="s">
        <v>4096</v>
      </c>
      <c r="W75" s="6" t="s">
        <v>4097</v>
      </c>
      <c r="X75" s="14" t="s">
        <v>334</v>
      </c>
      <c r="Y75" s="14" t="s">
        <v>42</v>
      </c>
      <c r="Z75" s="3" t="s">
        <v>49</v>
      </c>
      <c r="AA75" s="28">
        <v>44801</v>
      </c>
      <c r="AB75" s="5" t="s">
        <v>4098</v>
      </c>
      <c r="AC75" s="6"/>
    </row>
    <row r="76" spans="1:89" ht="12" x14ac:dyDescent="0.15">
      <c r="A76" s="68">
        <v>7074</v>
      </c>
      <c r="B76" s="3" t="s">
        <v>31</v>
      </c>
      <c r="C76" s="3" t="s">
        <v>382</v>
      </c>
      <c r="D76" s="5" t="s">
        <v>2001</v>
      </c>
      <c r="E76" s="3" t="s">
        <v>61</v>
      </c>
      <c r="F76" s="5" t="s">
        <v>2001</v>
      </c>
      <c r="G76" s="5" t="s">
        <v>1774</v>
      </c>
      <c r="H76" s="5" t="s">
        <v>1843</v>
      </c>
      <c r="I76" s="5" t="s">
        <v>2002</v>
      </c>
      <c r="J76" s="5" t="s">
        <v>2003</v>
      </c>
      <c r="K76" s="5" t="s">
        <v>2004</v>
      </c>
      <c r="L76" s="14" t="s">
        <v>394</v>
      </c>
      <c r="M76" s="3" t="s">
        <v>42</v>
      </c>
      <c r="N76" s="14">
        <v>94070</v>
      </c>
      <c r="O76" s="3" t="s">
        <v>2005</v>
      </c>
      <c r="P76" s="8">
        <v>37.516419169926998</v>
      </c>
      <c r="Q76" s="8">
        <v>-122.264279617984</v>
      </c>
      <c r="R76" s="295"/>
      <c r="S76" s="15"/>
      <c r="T76" s="6"/>
      <c r="U76" s="6" t="s">
        <v>2006</v>
      </c>
      <c r="V76" s="6" t="s">
        <v>2002</v>
      </c>
      <c r="W76" s="6" t="s">
        <v>2004</v>
      </c>
      <c r="X76" s="14" t="s">
        <v>394</v>
      </c>
      <c r="Y76" s="14" t="s">
        <v>42</v>
      </c>
      <c r="AB76" s="5" t="s">
        <v>2007</v>
      </c>
      <c r="AC76" s="6"/>
    </row>
    <row r="77" spans="1:89" ht="24" x14ac:dyDescent="0.15">
      <c r="A77" s="68">
        <v>7075</v>
      </c>
      <c r="B77" s="3" t="s">
        <v>31</v>
      </c>
      <c r="C77" s="3" t="s">
        <v>382</v>
      </c>
      <c r="D77" s="5" t="s">
        <v>2008</v>
      </c>
      <c r="E77" s="3" t="s">
        <v>34</v>
      </c>
      <c r="F77" s="5" t="s">
        <v>2008</v>
      </c>
      <c r="G77" s="5" t="s">
        <v>1759</v>
      </c>
      <c r="H77" s="5" t="s">
        <v>1760</v>
      </c>
      <c r="I77" s="5" t="s">
        <v>2009</v>
      </c>
      <c r="J77" s="5" t="s">
        <v>2010</v>
      </c>
      <c r="K77" s="5" t="s">
        <v>2011</v>
      </c>
      <c r="L77" s="3" t="s">
        <v>334</v>
      </c>
      <c r="M77" s="3" t="s">
        <v>42</v>
      </c>
      <c r="N77" s="3" t="s">
        <v>3877</v>
      </c>
      <c r="O77" s="3" t="s">
        <v>2012</v>
      </c>
      <c r="P77" s="8">
        <v>42.518101134061602</v>
      </c>
      <c r="Q77" s="8">
        <v>-70.886478917926794</v>
      </c>
      <c r="R77" s="368">
        <v>57</v>
      </c>
      <c r="S77" s="394"/>
      <c r="T77" s="6"/>
      <c r="U77" s="5" t="s">
        <v>2008</v>
      </c>
      <c r="V77" s="5" t="s">
        <v>2009</v>
      </c>
      <c r="W77" s="5" t="s">
        <v>2011</v>
      </c>
      <c r="X77" s="3" t="s">
        <v>334</v>
      </c>
      <c r="Y77" s="3" t="s">
        <v>42</v>
      </c>
      <c r="Z77" s="3"/>
      <c r="AA77" s="28"/>
      <c r="AB77" s="5" t="s">
        <v>2013</v>
      </c>
      <c r="AC77" s="6"/>
    </row>
    <row r="78" spans="1:89" s="22" customFormat="1" ht="36" x14ac:dyDescent="0.15">
      <c r="A78" s="68">
        <v>7076</v>
      </c>
      <c r="B78" s="3" t="s">
        <v>59</v>
      </c>
      <c r="C78" s="3" t="s">
        <v>382</v>
      </c>
      <c r="D78" s="5" t="s">
        <v>997</v>
      </c>
      <c r="E78" s="3" t="s">
        <v>61</v>
      </c>
      <c r="F78" s="5" t="s">
        <v>3098</v>
      </c>
      <c r="G78" s="350" t="s">
        <v>1774</v>
      </c>
      <c r="H78" s="5" t="s">
        <v>4342</v>
      </c>
      <c r="I78" s="5" t="s">
        <v>999</v>
      </c>
      <c r="J78" s="5" t="s">
        <v>3099</v>
      </c>
      <c r="K78" s="5" t="s">
        <v>3100</v>
      </c>
      <c r="L78" s="3" t="s">
        <v>341</v>
      </c>
      <c r="M78" s="3" t="s">
        <v>42</v>
      </c>
      <c r="N78" s="3">
        <v>45420</v>
      </c>
      <c r="O78" s="3" t="s">
        <v>3101</v>
      </c>
      <c r="P78" s="8">
        <v>39.715498402451701</v>
      </c>
      <c r="Q78" s="8">
        <v>-84.111824546531196</v>
      </c>
      <c r="R78" s="323"/>
      <c r="S78" s="17"/>
      <c r="T78" s="5"/>
      <c r="U78" s="116" t="s">
        <v>997</v>
      </c>
      <c r="V78" s="5" t="s">
        <v>999</v>
      </c>
      <c r="W78" s="5" t="s">
        <v>1003</v>
      </c>
      <c r="X78" s="3" t="s">
        <v>341</v>
      </c>
      <c r="Y78" s="3" t="s">
        <v>42</v>
      </c>
      <c r="Z78" s="3" t="s">
        <v>49</v>
      </c>
      <c r="AA78" s="28">
        <v>44891</v>
      </c>
      <c r="AB78" s="350" t="s">
        <v>3102</v>
      </c>
      <c r="AC78" s="5" t="s">
        <v>4349</v>
      </c>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row>
    <row r="79" spans="1:89" s="22" customFormat="1" ht="12" x14ac:dyDescent="0.15">
      <c r="A79" s="68" t="str">
        <f>IF(D79&lt;&gt;"",#REF!+1,"")</f>
        <v/>
      </c>
      <c r="B79" s="3"/>
      <c r="C79" s="3"/>
      <c r="E79" s="3"/>
      <c r="F79" s="7"/>
      <c r="G79" s="3"/>
      <c r="H79" s="3"/>
      <c r="L79" s="14"/>
      <c r="M79" s="14"/>
      <c r="N79" s="14"/>
      <c r="O79" s="24"/>
      <c r="P79" s="7"/>
      <c r="Q79" s="7"/>
      <c r="R79" s="20"/>
      <c r="S79" s="31"/>
      <c r="T79" s="7"/>
      <c r="U79" s="7"/>
      <c r="V79" s="7"/>
      <c r="W79" s="7"/>
      <c r="X79" s="14"/>
      <c r="Y79" s="14"/>
      <c r="Z79" s="14"/>
      <c r="AA79" s="2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row>
    <row r="80" spans="1:89" s="22" customFormat="1" ht="12" x14ac:dyDescent="0.15">
      <c r="A80" s="68" t="str">
        <f t="shared" ref="A80:A87" si="0">IF(D80&lt;&gt;"",A79+1,"")</f>
        <v/>
      </c>
      <c r="B80" s="3"/>
      <c r="C80" s="3"/>
      <c r="E80" s="3"/>
      <c r="F80" s="7"/>
      <c r="G80" s="3"/>
      <c r="H80" s="3"/>
      <c r="L80" s="14"/>
      <c r="M80" s="14"/>
      <c r="N80" s="14"/>
      <c r="O80" s="24"/>
      <c r="P80" s="7"/>
      <c r="Q80" s="7"/>
      <c r="R80" s="20"/>
      <c r="S80" s="31"/>
      <c r="T80" s="7"/>
      <c r="U80" s="7"/>
      <c r="V80" s="7"/>
      <c r="W80" s="7"/>
      <c r="X80" s="14"/>
      <c r="Y80" s="14"/>
      <c r="Z80" s="14"/>
      <c r="AA80" s="2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row>
    <row r="81" spans="1:89" s="22" customFormat="1" ht="12" x14ac:dyDescent="0.15">
      <c r="A81" s="68" t="str">
        <f t="shared" si="0"/>
        <v/>
      </c>
      <c r="B81" s="3"/>
      <c r="C81" s="3"/>
      <c r="E81" s="3"/>
      <c r="F81" s="7"/>
      <c r="G81" s="3"/>
      <c r="H81" s="3"/>
      <c r="L81" s="14"/>
      <c r="M81" s="14"/>
      <c r="N81" s="14"/>
      <c r="O81" s="24"/>
      <c r="P81" s="7"/>
      <c r="Q81" s="7"/>
      <c r="R81" s="20"/>
      <c r="S81" s="31"/>
      <c r="T81" s="7"/>
      <c r="U81" s="7"/>
      <c r="V81" s="7"/>
      <c r="W81" s="7"/>
      <c r="X81" s="14"/>
      <c r="Y81" s="14"/>
      <c r="Z81" s="14"/>
      <c r="AA81" s="2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row>
    <row r="82" spans="1:89" ht="12" x14ac:dyDescent="0.15">
      <c r="A82" s="68" t="str">
        <f t="shared" si="0"/>
        <v/>
      </c>
      <c r="B82" s="3"/>
      <c r="C82" s="3"/>
      <c r="G82" s="3"/>
      <c r="H82" s="3"/>
    </row>
    <row r="83" spans="1:89" ht="12" x14ac:dyDescent="0.15">
      <c r="A83" s="68" t="str">
        <f t="shared" si="0"/>
        <v/>
      </c>
      <c r="B83" s="3"/>
      <c r="C83" s="3"/>
      <c r="G83" s="3"/>
      <c r="H83" s="3"/>
    </row>
    <row r="84" spans="1:89" ht="12" x14ac:dyDescent="0.15">
      <c r="A84" s="68" t="str">
        <f t="shared" si="0"/>
        <v/>
      </c>
      <c r="B84" s="3"/>
      <c r="C84" s="3"/>
      <c r="G84" s="3"/>
      <c r="H84" s="3"/>
    </row>
    <row r="85" spans="1:89" ht="12" x14ac:dyDescent="0.15">
      <c r="A85" s="68" t="str">
        <f t="shared" si="0"/>
        <v/>
      </c>
      <c r="B85" s="3"/>
      <c r="C85" s="3"/>
      <c r="G85" s="3"/>
      <c r="H85" s="3"/>
    </row>
    <row r="86" spans="1:89" ht="12" x14ac:dyDescent="0.15">
      <c r="A86" s="68" t="str">
        <f t="shared" si="0"/>
        <v/>
      </c>
      <c r="B86" s="3"/>
      <c r="C86" s="3"/>
      <c r="G86" s="3"/>
      <c r="H86" s="3"/>
    </row>
    <row r="87" spans="1:89" ht="12" x14ac:dyDescent="0.15">
      <c r="A87" s="68" t="str">
        <f t="shared" si="0"/>
        <v/>
      </c>
      <c r="B87" s="3"/>
      <c r="C87" s="3"/>
      <c r="G87" s="3"/>
      <c r="H87" s="3"/>
    </row>
  </sheetData>
  <phoneticPr fontId="5" type="noConversion"/>
  <dataValidations count="8">
    <dataValidation type="list" allowBlank="1" showInputMessage="1" showErrorMessage="1" sqref="G73 G76:G87" xr:uid="{EFBD2D4C-AF8D-4878-87F2-DFD375561AE1}">
      <formula1>IF(#REF!="Housing",Housing_Type,IF(#REF!="Electrode materials",Electrode_Material,""))</formula1>
    </dataValidation>
    <dataValidation type="list" allowBlank="1" showInputMessage="1" showErrorMessage="1" sqref="F67:F71 F73 F76:F87" xr:uid="{BF10A07F-95DD-4A94-B87E-ABA3D125BC4E}">
      <formula1>IF(H67="Cathode",Cathode_Raw_Matl,IF(H67="Anode",Anode_Raw_Matl,IF(H67="Liquid electrolyte",Liquid_Electrolyte,IF(H67="Solid electrolyte",Solid_Electrolyte,IF(H67="Current collectors",Current_Collectors,"")))))</formula1>
    </dataValidation>
    <dataValidation type="list" allowBlank="1" showInputMessage="1" showErrorMessage="1" sqref="H73 H76:H87" xr:uid="{DABA994D-3FE4-4F28-BE0C-3DD465B80F5B}">
      <formula1>IF(G73="Cathode",Cathode_Raw_Matl,IF(G73="Anode",Anode_Raw_Matl,IF(G73="Liquid electrolyte",Liquid_Electrolyte,IF(G73="Solid electrolyte",Solid_Electrolyte,IF(G73="Current collectors",Current_Collectors,"")))))</formula1>
    </dataValidation>
    <dataValidation type="list" allowBlank="1" showInputMessage="1" showErrorMessage="1" sqref="B66" xr:uid="{064ACD7F-216E-4122-AD59-52EA63025C26}">
      <formula1>Status</formula1>
    </dataValidation>
    <dataValidation type="list" allowBlank="1" showInputMessage="1" showErrorMessage="1" sqref="C66" xr:uid="{7580C781-9BF3-4E03-852F-B32385FF0963}">
      <formula1>Supply_Chain_Segment</formula1>
    </dataValidation>
    <dataValidation type="list" allowBlank="1" showInputMessage="1" showErrorMessage="1" sqref="F66" xr:uid="{79FF3E90-78D3-4A68-B418-9B0FE1168ED2}">
      <formula1>Service_Type</formula1>
    </dataValidation>
    <dataValidation type="list" allowBlank="1" showInputMessage="1" showErrorMessage="1" sqref="H16 G2:G30 G32:G72" xr:uid="{A757FBA7-22EA-4340-8238-6016A86E33A1}">
      <formula1>Equip_Type</formula1>
    </dataValidation>
    <dataValidation type="list" allowBlank="1" showInputMessage="1" showErrorMessage="1" sqref="H4:H15 I16 H17:H30 H32:H72" xr:uid="{9696BDA0-7776-4763-8F7C-1DF357B4B79F}">
      <formula1>IF(G4="Testing Equipment",Test_Equip,IF(G4="Service Equipment",Service_Equip,IF(G4="Manufacturing Equipment",Manuf_Equip,"")))</formula1>
    </dataValidation>
  </dataValidations>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7ED50-FBA0-4F9B-B276-65EBE3A5261F}">
  <sheetPr codeName="Sheet15">
    <tabColor theme="5" tint="0.59999389629810485"/>
  </sheetPr>
  <dimension ref="A1:AA132"/>
  <sheetViews>
    <sheetView zoomScale="120" zoomScaleNormal="120" workbookViewId="0">
      <pane xSplit="4" ySplit="1" topLeftCell="E69" activePane="bottomRight" state="frozen"/>
      <selection pane="topRight" activeCell="E1" sqref="E1"/>
      <selection pane="bottomLeft" activeCell="A2" sqref="A2"/>
      <selection pane="bottomRight" activeCell="J77" sqref="J77"/>
    </sheetView>
  </sheetViews>
  <sheetFormatPr baseColWidth="10" defaultColWidth="9.1640625" defaultRowHeight="15" x14ac:dyDescent="0.2"/>
  <cols>
    <col min="1" max="1" width="8.83203125" style="68" customWidth="1"/>
    <col min="2" max="2" width="7.33203125" style="3" customWidth="1"/>
    <col min="3" max="3" width="12" style="3" customWidth="1"/>
    <col min="4" max="4" width="20.5" style="9" customWidth="1"/>
    <col min="5" max="5" width="11.6640625" style="86" customWidth="1"/>
    <col min="6" max="6" width="15.5" style="86" customWidth="1"/>
    <col min="7" max="7" width="26.1640625" style="9" customWidth="1"/>
    <col min="8" max="8" width="15.5" style="9" customWidth="1"/>
    <col min="9" max="9" width="21" style="9" customWidth="1"/>
    <col min="10" max="10" width="13.6640625" style="148" customWidth="1"/>
    <col min="11" max="11" width="12.33203125" style="86" customWidth="1"/>
    <col min="12" max="12" width="9.1640625" style="86" customWidth="1"/>
    <col min="13" max="13" width="10.1640625" style="86" customWidth="1"/>
    <col min="14" max="14" width="13.33203125" style="86" customWidth="1"/>
    <col min="15" max="15" width="10.33203125" style="9" customWidth="1"/>
    <col min="16" max="16" width="9.83203125" style="9" customWidth="1"/>
    <col min="17" max="17" width="11" style="122" customWidth="1"/>
    <col min="18" max="18" width="17.1640625" style="9" customWidth="1"/>
    <col min="19" max="19" width="20.5" style="9" customWidth="1"/>
    <col min="20" max="20" width="15.1640625" style="9" customWidth="1"/>
    <col min="21" max="21" width="9.83203125" style="86" customWidth="1"/>
    <col min="22" max="22" width="12" style="86" customWidth="1"/>
    <col min="23" max="23" width="9.6640625" style="9" customWidth="1"/>
    <col min="24" max="24" width="15" style="124" customWidth="1"/>
    <col min="25" max="25" width="44.5" style="9" customWidth="1"/>
    <col min="26" max="26" width="44" style="9" customWidth="1"/>
    <col min="27" max="16384" width="9.1640625" style="9"/>
  </cols>
  <sheetData>
    <row r="1" spans="1:26" s="75" customFormat="1" ht="30" x14ac:dyDescent="0.2">
      <c r="A1" s="71" t="s">
        <v>1</v>
      </c>
      <c r="B1" s="72" t="s">
        <v>2</v>
      </c>
      <c r="C1" s="72" t="s">
        <v>3</v>
      </c>
      <c r="D1" s="72" t="s">
        <v>4</v>
      </c>
      <c r="E1" s="72" t="s">
        <v>5</v>
      </c>
      <c r="F1" s="72" t="s">
        <v>7</v>
      </c>
      <c r="G1" s="72" t="s">
        <v>8</v>
      </c>
      <c r="H1" s="72" t="s">
        <v>9</v>
      </c>
      <c r="I1" s="72" t="s">
        <v>10</v>
      </c>
      <c r="J1" s="72" t="s">
        <v>11</v>
      </c>
      <c r="K1" s="72" t="s">
        <v>12</v>
      </c>
      <c r="L1" s="72" t="s">
        <v>13</v>
      </c>
      <c r="M1" s="72" t="s">
        <v>14</v>
      </c>
      <c r="N1" s="72" t="s">
        <v>15</v>
      </c>
      <c r="O1" s="72" t="s">
        <v>16</v>
      </c>
      <c r="P1" s="72" t="s">
        <v>17</v>
      </c>
      <c r="Q1" s="73" t="s">
        <v>18</v>
      </c>
      <c r="R1" s="72" t="s">
        <v>20</v>
      </c>
      <c r="S1" s="72" t="s">
        <v>21</v>
      </c>
      <c r="T1" s="72" t="s">
        <v>22</v>
      </c>
      <c r="U1" s="72" t="s">
        <v>23</v>
      </c>
      <c r="V1" s="72" t="s">
        <v>24</v>
      </c>
      <c r="W1" s="72" t="s">
        <v>25</v>
      </c>
      <c r="X1" s="74" t="s">
        <v>26</v>
      </c>
      <c r="Y1" s="72" t="s">
        <v>27</v>
      </c>
      <c r="Z1" s="72" t="s">
        <v>28</v>
      </c>
    </row>
    <row r="2" spans="1:26" ht="25" x14ac:dyDescent="0.2">
      <c r="A2" s="68">
        <v>8000</v>
      </c>
      <c r="B2" s="3" t="s">
        <v>31</v>
      </c>
      <c r="C2" s="3" t="s">
        <v>382</v>
      </c>
      <c r="D2" s="5" t="s">
        <v>1031</v>
      </c>
      <c r="E2" s="3" t="s">
        <v>61</v>
      </c>
      <c r="F2" s="3" t="s">
        <v>2014</v>
      </c>
      <c r="G2" s="5" t="s">
        <v>2015</v>
      </c>
      <c r="H2" s="5"/>
      <c r="I2" s="5" t="s">
        <v>1035</v>
      </c>
      <c r="J2" s="5" t="s">
        <v>1036</v>
      </c>
      <c r="K2" s="3" t="s">
        <v>394</v>
      </c>
      <c r="L2" s="3" t="s">
        <v>42</v>
      </c>
      <c r="M2" s="3">
        <v>94804</v>
      </c>
      <c r="N2" s="3" t="s">
        <v>1037</v>
      </c>
      <c r="O2" s="8">
        <v>37.9208482060344</v>
      </c>
      <c r="P2" s="8">
        <v>-122.352250245024</v>
      </c>
      <c r="Q2" s="68">
        <v>30</v>
      </c>
      <c r="R2" s="5" t="s">
        <v>1031</v>
      </c>
      <c r="S2" s="5" t="s">
        <v>1038</v>
      </c>
      <c r="T2" s="5" t="s">
        <v>1036</v>
      </c>
      <c r="U2" s="3" t="s">
        <v>394</v>
      </c>
      <c r="V2" s="3" t="s">
        <v>42</v>
      </c>
      <c r="W2" s="5" t="s">
        <v>49</v>
      </c>
      <c r="X2" s="28">
        <v>44773</v>
      </c>
      <c r="Y2" s="5" t="s">
        <v>1039</v>
      </c>
      <c r="Z2" s="5" t="s">
        <v>2016</v>
      </c>
    </row>
    <row r="3" spans="1:26" ht="128.25" customHeight="1" x14ac:dyDescent="0.2">
      <c r="A3" s="68">
        <v>8002</v>
      </c>
      <c r="B3" s="3" t="s">
        <v>31</v>
      </c>
      <c r="C3" s="3" t="s">
        <v>382</v>
      </c>
      <c r="D3" s="5" t="s">
        <v>4159</v>
      </c>
      <c r="E3" s="3" t="s">
        <v>34</v>
      </c>
      <c r="F3" s="3" t="s">
        <v>2018</v>
      </c>
      <c r="G3" s="5" t="s">
        <v>382</v>
      </c>
      <c r="H3" s="5" t="s">
        <v>4160</v>
      </c>
      <c r="I3" s="5" t="s">
        <v>4161</v>
      </c>
      <c r="J3" s="5" t="s">
        <v>3610</v>
      </c>
      <c r="K3" s="3" t="s">
        <v>496</v>
      </c>
      <c r="L3" s="3" t="s">
        <v>42</v>
      </c>
      <c r="M3" s="16" t="s">
        <v>4162</v>
      </c>
      <c r="N3" s="3" t="s">
        <v>4163</v>
      </c>
      <c r="O3" s="8">
        <v>40.560052492936201</v>
      </c>
      <c r="P3" s="8">
        <v>-75.579796602560705</v>
      </c>
      <c r="Q3" s="100"/>
      <c r="R3" s="5" t="s">
        <v>4159</v>
      </c>
      <c r="S3" s="5" t="s">
        <v>4160</v>
      </c>
      <c r="T3" s="5" t="s">
        <v>3610</v>
      </c>
      <c r="U3" s="3" t="s">
        <v>496</v>
      </c>
      <c r="V3" s="3" t="s">
        <v>42</v>
      </c>
      <c r="W3" s="5" t="s">
        <v>49</v>
      </c>
      <c r="X3" s="28">
        <v>44801</v>
      </c>
      <c r="Y3" s="5" t="s">
        <v>4160</v>
      </c>
      <c r="Z3" s="5" t="s">
        <v>4164</v>
      </c>
    </row>
    <row r="4" spans="1:26" ht="51" customHeight="1" x14ac:dyDescent="0.2">
      <c r="A4" s="68">
        <v>8004</v>
      </c>
      <c r="B4" s="3" t="s">
        <v>31</v>
      </c>
      <c r="C4" s="3" t="s">
        <v>382</v>
      </c>
      <c r="D4" s="5" t="s">
        <v>2017</v>
      </c>
      <c r="E4" s="3" t="s">
        <v>34</v>
      </c>
      <c r="F4" s="3" t="s">
        <v>2018</v>
      </c>
      <c r="G4" s="5" t="s">
        <v>382</v>
      </c>
      <c r="H4" s="5" t="s">
        <v>2019</v>
      </c>
      <c r="I4" s="5" t="s">
        <v>2020</v>
      </c>
      <c r="J4" s="5" t="s">
        <v>2021</v>
      </c>
      <c r="K4" s="3" t="s">
        <v>496</v>
      </c>
      <c r="L4" s="3" t="s">
        <v>42</v>
      </c>
      <c r="M4" s="16" t="s">
        <v>2022</v>
      </c>
      <c r="N4" s="3" t="s">
        <v>2023</v>
      </c>
      <c r="O4" s="8">
        <v>40.041998883512399</v>
      </c>
      <c r="P4" s="8">
        <v>-75.360717052294206</v>
      </c>
      <c r="Q4" s="100"/>
      <c r="R4" s="5" t="s">
        <v>2024</v>
      </c>
      <c r="S4" s="5" t="s">
        <v>2025</v>
      </c>
      <c r="T4" s="5" t="s">
        <v>2026</v>
      </c>
      <c r="U4" s="3" t="s">
        <v>2027</v>
      </c>
      <c r="V4" s="3" t="s">
        <v>905</v>
      </c>
      <c r="W4" s="14" t="s">
        <v>49</v>
      </c>
      <c r="X4" s="27">
        <v>44773</v>
      </c>
      <c r="Y4" s="5" t="s">
        <v>2028</v>
      </c>
      <c r="Z4" s="147" t="s">
        <v>2029</v>
      </c>
    </row>
    <row r="5" spans="1:26" x14ac:dyDescent="0.2">
      <c r="A5" s="68">
        <v>8006</v>
      </c>
      <c r="B5" s="3" t="s">
        <v>31</v>
      </c>
      <c r="C5" s="3" t="s">
        <v>382</v>
      </c>
      <c r="D5" s="5" t="s">
        <v>2030</v>
      </c>
      <c r="E5" s="3" t="s">
        <v>34</v>
      </c>
      <c r="F5" s="3" t="s">
        <v>2031</v>
      </c>
      <c r="G5" s="5" t="s">
        <v>2032</v>
      </c>
      <c r="H5" s="5" t="s">
        <v>2033</v>
      </c>
      <c r="I5" s="5" t="s">
        <v>2034</v>
      </c>
      <c r="J5" s="5" t="s">
        <v>2035</v>
      </c>
      <c r="K5" s="3" t="s">
        <v>496</v>
      </c>
      <c r="L5" s="3" t="s">
        <v>42</v>
      </c>
      <c r="M5" s="3">
        <v>19032</v>
      </c>
      <c r="N5" s="7" t="s">
        <v>2036</v>
      </c>
      <c r="O5" s="8">
        <v>39.889790100571801</v>
      </c>
      <c r="P5" s="8">
        <v>-75.277602002345702</v>
      </c>
      <c r="Q5" s="100">
        <v>2</v>
      </c>
      <c r="R5" s="5" t="s">
        <v>2030</v>
      </c>
      <c r="S5" s="5" t="s">
        <v>2033</v>
      </c>
      <c r="T5" s="5" t="s">
        <v>495</v>
      </c>
      <c r="U5" s="3" t="s">
        <v>496</v>
      </c>
      <c r="V5" s="3" t="s">
        <v>42</v>
      </c>
      <c r="W5" s="14" t="s">
        <v>49</v>
      </c>
      <c r="X5" s="27">
        <v>44773</v>
      </c>
      <c r="Y5" s="5" t="s">
        <v>2037</v>
      </c>
      <c r="Z5" s="5" t="s">
        <v>2038</v>
      </c>
    </row>
    <row r="6" spans="1:26" ht="25" x14ac:dyDescent="0.2">
      <c r="A6" s="68">
        <v>8008</v>
      </c>
      <c r="B6" s="3" t="s">
        <v>31</v>
      </c>
      <c r="C6" s="3" t="s">
        <v>382</v>
      </c>
      <c r="D6" s="5" t="s">
        <v>678</v>
      </c>
      <c r="E6" s="3" t="s">
        <v>61</v>
      </c>
      <c r="F6" s="5" t="s">
        <v>2039</v>
      </c>
      <c r="G6" s="5" t="s">
        <v>2040</v>
      </c>
      <c r="H6" s="98" t="s">
        <v>682</v>
      </c>
      <c r="I6" s="5" t="s">
        <v>683</v>
      </c>
      <c r="J6" s="5" t="s">
        <v>684</v>
      </c>
      <c r="K6" s="3" t="s">
        <v>394</v>
      </c>
      <c r="L6" s="3" t="s">
        <v>42</v>
      </c>
      <c r="M6" s="3">
        <v>92008</v>
      </c>
      <c r="N6" s="3" t="s">
        <v>685</v>
      </c>
      <c r="O6" s="8">
        <v>33.1318085328693</v>
      </c>
      <c r="P6" s="8">
        <v>-117.276</v>
      </c>
      <c r="Q6" s="160">
        <v>13</v>
      </c>
      <c r="R6" s="25" t="s">
        <v>678</v>
      </c>
      <c r="S6" s="98" t="s">
        <v>682</v>
      </c>
      <c r="T6" s="25" t="s">
        <v>684</v>
      </c>
      <c r="U6" s="26" t="s">
        <v>394</v>
      </c>
      <c r="V6" s="26" t="s">
        <v>42</v>
      </c>
      <c r="W6" s="26" t="s">
        <v>49</v>
      </c>
      <c r="X6" s="28">
        <v>44773</v>
      </c>
      <c r="Y6" s="25" t="s">
        <v>1089</v>
      </c>
      <c r="Z6" s="25"/>
    </row>
    <row r="7" spans="1:26" ht="25" x14ac:dyDescent="0.2">
      <c r="A7" s="68">
        <v>8010</v>
      </c>
      <c r="B7" s="3" t="s">
        <v>31</v>
      </c>
      <c r="C7" s="3" t="s">
        <v>382</v>
      </c>
      <c r="D7" s="5" t="s">
        <v>2041</v>
      </c>
      <c r="E7" s="3" t="s">
        <v>34</v>
      </c>
      <c r="F7" s="3" t="s">
        <v>2014</v>
      </c>
      <c r="G7" s="5" t="s">
        <v>2042</v>
      </c>
      <c r="H7" s="5" t="s">
        <v>2043</v>
      </c>
      <c r="I7" s="5" t="s">
        <v>2044</v>
      </c>
      <c r="J7" s="5" t="s">
        <v>891</v>
      </c>
      <c r="K7" s="3" t="s">
        <v>127</v>
      </c>
      <c r="L7" s="3" t="s">
        <v>42</v>
      </c>
      <c r="M7" s="3">
        <v>48108</v>
      </c>
      <c r="N7" s="3" t="s">
        <v>2045</v>
      </c>
      <c r="O7" s="8">
        <v>44.31</v>
      </c>
      <c r="P7" s="8">
        <v>-85.6</v>
      </c>
      <c r="Q7" s="100">
        <v>200</v>
      </c>
      <c r="R7" s="5" t="s">
        <v>2041</v>
      </c>
      <c r="S7" s="5" t="s">
        <v>2043</v>
      </c>
      <c r="T7" s="5" t="s">
        <v>891</v>
      </c>
      <c r="U7" s="3" t="s">
        <v>127</v>
      </c>
      <c r="V7" s="3" t="s">
        <v>42</v>
      </c>
      <c r="W7" s="5" t="s">
        <v>73</v>
      </c>
      <c r="X7" s="28">
        <v>44776</v>
      </c>
      <c r="Y7" s="5" t="s">
        <v>2046</v>
      </c>
      <c r="Z7" s="5"/>
    </row>
    <row r="8" spans="1:26" ht="25" x14ac:dyDescent="0.2">
      <c r="A8" s="68">
        <v>8012</v>
      </c>
      <c r="B8" s="3" t="s">
        <v>31</v>
      </c>
      <c r="C8" s="3" t="s">
        <v>382</v>
      </c>
      <c r="D8" s="5" t="s">
        <v>2047</v>
      </c>
      <c r="E8" s="3" t="s">
        <v>61</v>
      </c>
      <c r="F8" s="3" t="s">
        <v>2039</v>
      </c>
      <c r="G8" s="5" t="s">
        <v>2048</v>
      </c>
      <c r="H8" s="5" t="s">
        <v>874</v>
      </c>
      <c r="I8" s="5" t="s">
        <v>1486</v>
      </c>
      <c r="J8" s="5" t="s">
        <v>1487</v>
      </c>
      <c r="K8" s="3" t="s">
        <v>334</v>
      </c>
      <c r="L8" s="3" t="s">
        <v>42</v>
      </c>
      <c r="M8" s="16" t="s">
        <v>2049</v>
      </c>
      <c r="N8" s="3" t="s">
        <v>2050</v>
      </c>
      <c r="O8" s="8">
        <v>42.6034605288663</v>
      </c>
      <c r="P8" s="8">
        <v>-71.282785015293101</v>
      </c>
      <c r="Q8" s="100">
        <v>151</v>
      </c>
      <c r="R8" s="5" t="s">
        <v>878</v>
      </c>
      <c r="S8" s="5" t="s">
        <v>874</v>
      </c>
      <c r="T8" s="5" t="s">
        <v>385</v>
      </c>
      <c r="U8" s="3" t="s">
        <v>41</v>
      </c>
      <c r="V8" s="3" t="s">
        <v>42</v>
      </c>
      <c r="W8" s="26" t="s">
        <v>49</v>
      </c>
      <c r="X8" s="28">
        <v>44773</v>
      </c>
      <c r="Y8" s="5" t="s">
        <v>2051</v>
      </c>
      <c r="Z8" s="5"/>
    </row>
    <row r="9" spans="1:26" ht="37" x14ac:dyDescent="0.2">
      <c r="A9" s="68">
        <v>8014</v>
      </c>
      <c r="B9" s="3" t="s">
        <v>31</v>
      </c>
      <c r="C9" s="3" t="s">
        <v>382</v>
      </c>
      <c r="D9" s="5" t="s">
        <v>2052</v>
      </c>
      <c r="E9" s="3" t="s">
        <v>61</v>
      </c>
      <c r="F9" s="3" t="s">
        <v>2031</v>
      </c>
      <c r="G9" s="5" t="s">
        <v>382</v>
      </c>
      <c r="H9" s="5" t="s">
        <v>2053</v>
      </c>
      <c r="I9" s="5" t="s">
        <v>2054</v>
      </c>
      <c r="J9" s="5" t="s">
        <v>2055</v>
      </c>
      <c r="K9" s="3" t="s">
        <v>394</v>
      </c>
      <c r="L9" s="3" t="s">
        <v>42</v>
      </c>
      <c r="M9" s="3">
        <v>94588</v>
      </c>
      <c r="N9" s="3" t="s">
        <v>2056</v>
      </c>
      <c r="O9" s="8">
        <v>37.686234861156201</v>
      </c>
      <c r="P9" s="8">
        <v>-121.87167694496399</v>
      </c>
      <c r="Q9" s="100">
        <v>23</v>
      </c>
      <c r="R9" s="5" t="s">
        <v>2052</v>
      </c>
      <c r="S9" s="5" t="s">
        <v>117</v>
      </c>
      <c r="T9" s="5" t="s">
        <v>2055</v>
      </c>
      <c r="U9" s="3" t="s">
        <v>394</v>
      </c>
      <c r="V9" s="3" t="s">
        <v>42</v>
      </c>
      <c r="W9" s="3" t="s">
        <v>49</v>
      </c>
      <c r="X9" s="28">
        <v>44773</v>
      </c>
      <c r="Y9" s="5" t="s">
        <v>2057</v>
      </c>
      <c r="Z9" s="5" t="s">
        <v>2058</v>
      </c>
    </row>
    <row r="10" spans="1:26" ht="25" x14ac:dyDescent="0.2">
      <c r="A10" s="68">
        <v>8016</v>
      </c>
      <c r="B10" s="3" t="s">
        <v>31</v>
      </c>
      <c r="C10" s="3" t="s">
        <v>382</v>
      </c>
      <c r="D10" s="5" t="s">
        <v>2059</v>
      </c>
      <c r="E10" s="3" t="s">
        <v>34</v>
      </c>
      <c r="F10" s="3" t="s">
        <v>2031</v>
      </c>
      <c r="G10" s="5" t="s">
        <v>2060</v>
      </c>
      <c r="H10" s="5" t="s">
        <v>2061</v>
      </c>
      <c r="I10" s="5" t="s">
        <v>2062</v>
      </c>
      <c r="J10" s="5" t="s">
        <v>2063</v>
      </c>
      <c r="K10" s="3" t="s">
        <v>628</v>
      </c>
      <c r="L10" s="3" t="s">
        <v>42</v>
      </c>
      <c r="M10" s="3">
        <v>47449</v>
      </c>
      <c r="N10" s="3" t="s">
        <v>2064</v>
      </c>
      <c r="O10" s="8">
        <v>38.904496165527</v>
      </c>
      <c r="P10" s="8">
        <v>-86.919273315232104</v>
      </c>
      <c r="Q10" s="100">
        <v>12</v>
      </c>
      <c r="R10" s="5" t="s">
        <v>2059</v>
      </c>
      <c r="S10" s="5" t="s">
        <v>2061</v>
      </c>
      <c r="T10" s="5" t="s">
        <v>2063</v>
      </c>
      <c r="U10" s="3" t="s">
        <v>628</v>
      </c>
      <c r="V10" s="3" t="s">
        <v>42</v>
      </c>
      <c r="W10" s="3" t="s">
        <v>49</v>
      </c>
      <c r="X10" s="28">
        <v>44773</v>
      </c>
      <c r="Y10" s="5" t="s">
        <v>2065</v>
      </c>
      <c r="Z10" s="5"/>
    </row>
    <row r="11" spans="1:26" ht="25" x14ac:dyDescent="0.2">
      <c r="A11" s="68">
        <v>8018</v>
      </c>
      <c r="B11" s="3" t="s">
        <v>31</v>
      </c>
      <c r="C11" s="3" t="s">
        <v>382</v>
      </c>
      <c r="D11" s="5" t="s">
        <v>2066</v>
      </c>
      <c r="E11" s="3" t="s">
        <v>61</v>
      </c>
      <c r="F11" s="3" t="s">
        <v>2014</v>
      </c>
      <c r="G11" s="5" t="s">
        <v>2067</v>
      </c>
      <c r="H11" s="5" t="s">
        <v>2068</v>
      </c>
      <c r="I11" s="22" t="s">
        <v>2069</v>
      </c>
      <c r="J11" s="5" t="s">
        <v>2070</v>
      </c>
      <c r="K11" s="3" t="s">
        <v>394</v>
      </c>
      <c r="L11" s="3" t="s">
        <v>42</v>
      </c>
      <c r="M11" s="3">
        <v>95662</v>
      </c>
      <c r="N11" s="3" t="s">
        <v>2071</v>
      </c>
      <c r="O11" s="8">
        <v>38.672468377398197</v>
      </c>
      <c r="P11" s="8">
        <v>-121.41509570033</v>
      </c>
      <c r="Q11" s="68">
        <v>30</v>
      </c>
      <c r="R11" s="5" t="s">
        <v>2066</v>
      </c>
      <c r="S11" s="3" t="s">
        <v>2068</v>
      </c>
      <c r="T11" s="22" t="s">
        <v>2072</v>
      </c>
      <c r="U11" s="3" t="s">
        <v>394</v>
      </c>
      <c r="V11" s="3" t="s">
        <v>42</v>
      </c>
      <c r="W11" s="3" t="s">
        <v>49</v>
      </c>
      <c r="X11" s="28">
        <v>44437</v>
      </c>
      <c r="Y11" s="5" t="s">
        <v>2073</v>
      </c>
      <c r="Z11" s="5" t="s">
        <v>2074</v>
      </c>
    </row>
    <row r="12" spans="1:26" ht="49" x14ac:dyDescent="0.2">
      <c r="A12" s="68">
        <v>8020</v>
      </c>
      <c r="B12" s="3" t="s">
        <v>31</v>
      </c>
      <c r="C12" s="3" t="s">
        <v>382</v>
      </c>
      <c r="D12" s="5" t="s">
        <v>2075</v>
      </c>
      <c r="E12" s="3" t="s">
        <v>61</v>
      </c>
      <c r="F12" s="3" t="s">
        <v>2014</v>
      </c>
      <c r="G12" s="5" t="s">
        <v>2076</v>
      </c>
      <c r="H12" s="5" t="s">
        <v>2077</v>
      </c>
      <c r="I12" s="5" t="s">
        <v>2078</v>
      </c>
      <c r="J12" s="5" t="s">
        <v>2079</v>
      </c>
      <c r="K12" s="3" t="s">
        <v>334</v>
      </c>
      <c r="L12" s="3" t="s">
        <v>42</v>
      </c>
      <c r="M12" s="16" t="s">
        <v>2080</v>
      </c>
      <c r="N12" s="3" t="s">
        <v>2081</v>
      </c>
      <c r="O12" s="8">
        <v>42.624526677729399</v>
      </c>
      <c r="P12" s="8">
        <v>-71.351287744907594</v>
      </c>
      <c r="Q12" s="100">
        <v>6</v>
      </c>
      <c r="R12" s="5" t="s">
        <v>2075</v>
      </c>
      <c r="S12" s="5" t="s">
        <v>2082</v>
      </c>
      <c r="T12" s="5" t="s">
        <v>2079</v>
      </c>
      <c r="U12" s="3" t="s">
        <v>334</v>
      </c>
      <c r="V12" s="3" t="s">
        <v>42</v>
      </c>
      <c r="W12" s="3" t="s">
        <v>49</v>
      </c>
      <c r="X12" s="28">
        <v>44773</v>
      </c>
      <c r="Y12" s="5" t="s">
        <v>2083</v>
      </c>
      <c r="Z12" s="5" t="s">
        <v>2084</v>
      </c>
    </row>
    <row r="13" spans="1:26" ht="25" x14ac:dyDescent="0.2">
      <c r="A13" s="68">
        <v>8022</v>
      </c>
      <c r="B13" s="3" t="s">
        <v>31</v>
      </c>
      <c r="C13" s="3" t="s">
        <v>382</v>
      </c>
      <c r="D13" s="5" t="s">
        <v>1781</v>
      </c>
      <c r="E13" s="3" t="s">
        <v>34</v>
      </c>
      <c r="F13" s="3" t="s">
        <v>2085</v>
      </c>
      <c r="G13" s="5" t="s">
        <v>2086</v>
      </c>
      <c r="H13" s="5" t="s">
        <v>1782</v>
      </c>
      <c r="I13" s="5" t="s">
        <v>1783</v>
      </c>
      <c r="J13" s="5" t="s">
        <v>753</v>
      </c>
      <c r="K13" s="3" t="s">
        <v>754</v>
      </c>
      <c r="L13" s="3" t="s">
        <v>42</v>
      </c>
      <c r="M13" s="3">
        <v>63123</v>
      </c>
      <c r="N13" s="3" t="s">
        <v>1784</v>
      </c>
      <c r="O13" s="8">
        <v>38.525190795696098</v>
      </c>
      <c r="P13" s="8">
        <v>-90.332894315494698</v>
      </c>
      <c r="Q13" s="100">
        <v>92</v>
      </c>
      <c r="R13" s="5" t="s">
        <v>1785</v>
      </c>
      <c r="S13" s="5" t="s">
        <v>1786</v>
      </c>
      <c r="T13" s="5" t="s">
        <v>1787</v>
      </c>
      <c r="U13" s="3" t="s">
        <v>1788</v>
      </c>
      <c r="V13" s="3" t="s">
        <v>1789</v>
      </c>
      <c r="W13" s="3" t="s">
        <v>49</v>
      </c>
      <c r="X13" s="28">
        <v>44773</v>
      </c>
      <c r="Y13" s="5" t="s">
        <v>1790</v>
      </c>
      <c r="Z13" s="5" t="s">
        <v>2087</v>
      </c>
    </row>
    <row r="14" spans="1:26" ht="37" x14ac:dyDescent="0.2">
      <c r="A14" s="68">
        <v>8024</v>
      </c>
      <c r="B14" s="3" t="s">
        <v>31</v>
      </c>
      <c r="C14" s="3" t="s">
        <v>382</v>
      </c>
      <c r="D14" s="5" t="s">
        <v>2088</v>
      </c>
      <c r="E14" s="3" t="s">
        <v>61</v>
      </c>
      <c r="F14" s="3" t="s">
        <v>2089</v>
      </c>
      <c r="G14" s="5" t="s">
        <v>2090</v>
      </c>
      <c r="H14" s="5" t="s">
        <v>2091</v>
      </c>
      <c r="I14" s="5" t="s">
        <v>2092</v>
      </c>
      <c r="J14" s="5" t="s">
        <v>2093</v>
      </c>
      <c r="K14" s="3" t="s">
        <v>1524</v>
      </c>
      <c r="L14" s="3" t="s">
        <v>42</v>
      </c>
      <c r="M14" s="3">
        <v>66211</v>
      </c>
      <c r="N14" s="3" t="s">
        <v>2094</v>
      </c>
      <c r="O14" s="8">
        <v>38.924750348169802</v>
      </c>
      <c r="P14" s="8">
        <v>-94.655602872037704</v>
      </c>
      <c r="Q14" s="149"/>
      <c r="R14" s="5" t="s">
        <v>2088</v>
      </c>
      <c r="S14" s="5" t="s">
        <v>2091</v>
      </c>
      <c r="T14" s="5" t="s">
        <v>2093</v>
      </c>
      <c r="U14" s="3" t="s">
        <v>1524</v>
      </c>
      <c r="V14" s="3" t="s">
        <v>42</v>
      </c>
      <c r="W14" s="3" t="s">
        <v>49</v>
      </c>
      <c r="X14" s="28">
        <v>44434</v>
      </c>
      <c r="Y14" s="5" t="s">
        <v>2095</v>
      </c>
      <c r="Z14" s="5"/>
    </row>
    <row r="15" spans="1:26" ht="37" x14ac:dyDescent="0.2">
      <c r="A15" s="68">
        <v>8026</v>
      </c>
      <c r="B15" s="3" t="s">
        <v>31</v>
      </c>
      <c r="C15" s="3" t="s">
        <v>382</v>
      </c>
      <c r="D15" s="5" t="s">
        <v>4015</v>
      </c>
      <c r="E15" s="3" t="s">
        <v>34</v>
      </c>
      <c r="F15" s="3" t="s">
        <v>2031</v>
      </c>
      <c r="G15" s="5" t="s">
        <v>2097</v>
      </c>
      <c r="H15" s="5" t="s">
        <v>2098</v>
      </c>
      <c r="I15" s="22" t="s">
        <v>2099</v>
      </c>
      <c r="J15" s="5" t="s">
        <v>3450</v>
      </c>
      <c r="K15" s="3" t="s">
        <v>2249</v>
      </c>
      <c r="L15" s="3" t="s">
        <v>42</v>
      </c>
      <c r="M15" s="16" t="s">
        <v>2101</v>
      </c>
      <c r="N15" s="3" t="s">
        <v>2102</v>
      </c>
      <c r="O15" s="8">
        <v>42.314481051231702</v>
      </c>
      <c r="P15" s="8">
        <v>-71.797936730503196</v>
      </c>
      <c r="Q15" s="149">
        <v>5</v>
      </c>
      <c r="R15" s="22" t="s">
        <v>2096</v>
      </c>
      <c r="S15" s="22" t="s">
        <v>2098</v>
      </c>
      <c r="T15" s="22" t="s">
        <v>1971</v>
      </c>
      <c r="U15" s="3" t="s">
        <v>321</v>
      </c>
      <c r="V15" s="3" t="s">
        <v>1971</v>
      </c>
      <c r="W15" s="3" t="s">
        <v>49</v>
      </c>
      <c r="X15" s="28">
        <v>44781</v>
      </c>
      <c r="Y15" s="22" t="s">
        <v>2103</v>
      </c>
      <c r="Z15" s="22" t="s">
        <v>2104</v>
      </c>
    </row>
    <row r="16" spans="1:26" ht="25" x14ac:dyDescent="0.2">
      <c r="A16" s="68">
        <v>8028</v>
      </c>
      <c r="B16" s="3" t="s">
        <v>31</v>
      </c>
      <c r="C16" s="3" t="s">
        <v>382</v>
      </c>
      <c r="D16" s="5" t="s">
        <v>2105</v>
      </c>
      <c r="E16" s="3" t="s">
        <v>34</v>
      </c>
      <c r="F16" s="3" t="s">
        <v>2085</v>
      </c>
      <c r="G16" s="5" t="s">
        <v>2106</v>
      </c>
      <c r="H16" s="5" t="s">
        <v>2107</v>
      </c>
      <c r="I16" s="5" t="s">
        <v>2108</v>
      </c>
      <c r="J16" s="5" t="s">
        <v>2109</v>
      </c>
      <c r="K16" s="3" t="s">
        <v>2110</v>
      </c>
      <c r="L16" s="3" t="s">
        <v>42</v>
      </c>
      <c r="M16" s="78" t="s">
        <v>2111</v>
      </c>
      <c r="N16" s="3" t="s">
        <v>2112</v>
      </c>
      <c r="O16" s="8">
        <v>43.076463425855103</v>
      </c>
      <c r="P16" s="8">
        <v>-70.801081887217606</v>
      </c>
      <c r="Q16" s="149">
        <v>98</v>
      </c>
      <c r="R16" s="5" t="s">
        <v>2113</v>
      </c>
      <c r="S16" s="5" t="s">
        <v>2114</v>
      </c>
      <c r="T16" s="5" t="s">
        <v>2115</v>
      </c>
      <c r="U16" s="3" t="s">
        <v>1167</v>
      </c>
      <c r="V16" s="3" t="s">
        <v>543</v>
      </c>
      <c r="W16" s="3" t="s">
        <v>49</v>
      </c>
      <c r="X16" s="28">
        <v>44773</v>
      </c>
      <c r="Y16" s="5" t="s">
        <v>2116</v>
      </c>
      <c r="Z16" s="5"/>
    </row>
    <row r="17" spans="1:26" ht="25" x14ac:dyDescent="0.2">
      <c r="A17" s="68">
        <v>8030</v>
      </c>
      <c r="B17" s="3" t="s">
        <v>31</v>
      </c>
      <c r="C17" s="3" t="s">
        <v>382</v>
      </c>
      <c r="D17" s="5" t="s">
        <v>1799</v>
      </c>
      <c r="E17" s="3" t="s">
        <v>34</v>
      </c>
      <c r="F17" s="3" t="s">
        <v>2085</v>
      </c>
      <c r="G17" s="5" t="s">
        <v>2117</v>
      </c>
      <c r="H17" s="5" t="s">
        <v>1802</v>
      </c>
      <c r="I17" s="5" t="s">
        <v>1803</v>
      </c>
      <c r="J17" s="5" t="s">
        <v>1804</v>
      </c>
      <c r="K17" s="3" t="s">
        <v>1805</v>
      </c>
      <c r="L17" s="3" t="s">
        <v>42</v>
      </c>
      <c r="M17" s="14">
        <v>23452</v>
      </c>
      <c r="N17" s="3" t="s">
        <v>1806</v>
      </c>
      <c r="O17" s="8">
        <v>36.827109434501097</v>
      </c>
      <c r="P17" s="8">
        <v>-76.064242989169301</v>
      </c>
      <c r="Q17" s="16"/>
      <c r="R17" s="5" t="s">
        <v>1799</v>
      </c>
      <c r="S17" s="5" t="s">
        <v>1802</v>
      </c>
      <c r="T17" s="5" t="s">
        <v>1807</v>
      </c>
      <c r="U17" s="3" t="s">
        <v>1808</v>
      </c>
      <c r="V17" s="3" t="s">
        <v>543</v>
      </c>
      <c r="W17" s="3" t="s">
        <v>49</v>
      </c>
      <c r="X17" s="28">
        <v>44426</v>
      </c>
      <c r="Y17" s="5" t="s">
        <v>1364</v>
      </c>
      <c r="Z17" s="5"/>
    </row>
    <row r="18" spans="1:26" ht="25" x14ac:dyDescent="0.2">
      <c r="A18" s="68">
        <v>8032</v>
      </c>
      <c r="B18" s="3" t="s">
        <v>31</v>
      </c>
      <c r="C18" s="3" t="s">
        <v>382</v>
      </c>
      <c r="D18" s="5" t="s">
        <v>1799</v>
      </c>
      <c r="E18" s="3" t="s">
        <v>34</v>
      </c>
      <c r="F18" s="3" t="s">
        <v>2085</v>
      </c>
      <c r="G18" s="5" t="s">
        <v>2117</v>
      </c>
      <c r="H18" s="5" t="s">
        <v>1802</v>
      </c>
      <c r="I18" s="5" t="s">
        <v>1810</v>
      </c>
      <c r="J18" s="5" t="s">
        <v>956</v>
      </c>
      <c r="K18" s="3" t="s">
        <v>741</v>
      </c>
      <c r="L18" s="3" t="s">
        <v>42</v>
      </c>
      <c r="M18" s="14">
        <v>78753</v>
      </c>
      <c r="N18" s="3" t="s">
        <v>1811</v>
      </c>
      <c r="O18" s="8">
        <v>30.412513791364301</v>
      </c>
      <c r="P18" s="8">
        <v>-97.645902029821002</v>
      </c>
      <c r="Q18" s="100"/>
      <c r="R18" s="5" t="s">
        <v>1799</v>
      </c>
      <c r="S18" s="5" t="s">
        <v>1802</v>
      </c>
      <c r="T18" s="5" t="s">
        <v>1807</v>
      </c>
      <c r="U18" s="3" t="s">
        <v>1808</v>
      </c>
      <c r="V18" s="3" t="s">
        <v>543</v>
      </c>
      <c r="W18" s="3" t="s">
        <v>49</v>
      </c>
      <c r="X18" s="28">
        <v>44430</v>
      </c>
      <c r="Y18" s="5" t="s">
        <v>1364</v>
      </c>
      <c r="Z18" s="6"/>
    </row>
    <row r="19" spans="1:26" ht="25" x14ac:dyDescent="0.2">
      <c r="A19" s="68">
        <v>8034</v>
      </c>
      <c r="B19" s="3" t="s">
        <v>31</v>
      </c>
      <c r="C19" s="3" t="s">
        <v>382</v>
      </c>
      <c r="D19" s="5" t="s">
        <v>1799</v>
      </c>
      <c r="E19" s="3" t="s">
        <v>34</v>
      </c>
      <c r="F19" s="3" t="s">
        <v>2085</v>
      </c>
      <c r="G19" s="5" t="s">
        <v>2117</v>
      </c>
      <c r="H19" s="5" t="s">
        <v>1802</v>
      </c>
      <c r="I19" s="5" t="s">
        <v>1812</v>
      </c>
      <c r="J19" s="5" t="s">
        <v>1813</v>
      </c>
      <c r="K19" s="3" t="s">
        <v>1814</v>
      </c>
      <c r="L19" s="3" t="s">
        <v>42</v>
      </c>
      <c r="M19" s="14">
        <v>97230</v>
      </c>
      <c r="N19" s="3" t="s">
        <v>1815</v>
      </c>
      <c r="O19" s="8">
        <v>45.560321657416097</v>
      </c>
      <c r="P19" s="8">
        <v>-122.526539758192</v>
      </c>
      <c r="Q19" s="100"/>
      <c r="R19" s="5" t="s">
        <v>1799</v>
      </c>
      <c r="S19" s="5" t="s">
        <v>1802</v>
      </c>
      <c r="T19" s="5" t="s">
        <v>1807</v>
      </c>
      <c r="U19" s="3" t="s">
        <v>1808</v>
      </c>
      <c r="V19" s="3" t="s">
        <v>543</v>
      </c>
      <c r="W19" s="3" t="s">
        <v>49</v>
      </c>
      <c r="X19" s="28">
        <v>44430</v>
      </c>
      <c r="Y19" s="5" t="s">
        <v>1364</v>
      </c>
      <c r="Z19" s="6"/>
    </row>
    <row r="20" spans="1:26" ht="25" x14ac:dyDescent="0.2">
      <c r="A20" s="68">
        <v>8036</v>
      </c>
      <c r="B20" s="3" t="s">
        <v>59</v>
      </c>
      <c r="C20" s="3" t="s">
        <v>382</v>
      </c>
      <c r="D20" s="5" t="s">
        <v>2118</v>
      </c>
      <c r="E20" s="3"/>
      <c r="F20" s="3" t="s">
        <v>2119</v>
      </c>
      <c r="G20" s="5" t="s">
        <v>2119</v>
      </c>
      <c r="H20" s="5" t="s">
        <v>2120</v>
      </c>
      <c r="I20" s="5" t="s">
        <v>2121</v>
      </c>
      <c r="J20" s="5" t="s">
        <v>2122</v>
      </c>
      <c r="K20" s="3" t="s">
        <v>321</v>
      </c>
      <c r="L20" s="3" t="s">
        <v>42</v>
      </c>
      <c r="M20" s="3">
        <v>13850</v>
      </c>
      <c r="N20" s="3" t="s">
        <v>2123</v>
      </c>
      <c r="O20" s="8">
        <v>42.094745154333097</v>
      </c>
      <c r="P20" s="8">
        <v>-75.960022873442796</v>
      </c>
      <c r="Q20" s="100">
        <v>22</v>
      </c>
      <c r="R20" s="5" t="s">
        <v>2118</v>
      </c>
      <c r="S20" s="5" t="s">
        <v>2120</v>
      </c>
      <c r="T20" s="5" t="s">
        <v>2122</v>
      </c>
      <c r="U20" s="3" t="s">
        <v>321</v>
      </c>
      <c r="V20" s="3" t="s">
        <v>42</v>
      </c>
      <c r="W20" s="3" t="s">
        <v>49</v>
      </c>
      <c r="X20" s="28">
        <v>44773</v>
      </c>
      <c r="Y20" s="5" t="s">
        <v>2124</v>
      </c>
      <c r="Z20" s="5" t="s">
        <v>2125</v>
      </c>
    </row>
    <row r="21" spans="1:26" ht="37" x14ac:dyDescent="0.2">
      <c r="A21" s="68">
        <v>8038</v>
      </c>
      <c r="B21" s="3" t="s">
        <v>31</v>
      </c>
      <c r="C21" s="3" t="s">
        <v>382</v>
      </c>
      <c r="D21" s="5" t="s">
        <v>1179</v>
      </c>
      <c r="E21" s="3" t="s">
        <v>61</v>
      </c>
      <c r="F21" s="3" t="s">
        <v>2014</v>
      </c>
      <c r="G21" s="5" t="s">
        <v>2126</v>
      </c>
      <c r="H21" s="5" t="s">
        <v>1180</v>
      </c>
      <c r="I21" s="5" t="s">
        <v>1181</v>
      </c>
      <c r="J21" s="5" t="s">
        <v>1182</v>
      </c>
      <c r="K21" s="3" t="s">
        <v>25</v>
      </c>
      <c r="L21" s="3" t="s">
        <v>66</v>
      </c>
      <c r="M21" s="3" t="s">
        <v>1183</v>
      </c>
      <c r="N21" s="3" t="s">
        <v>1184</v>
      </c>
      <c r="O21" s="8">
        <v>45.396064751069602</v>
      </c>
      <c r="P21" s="8">
        <v>-71.974260731213505</v>
      </c>
      <c r="Q21" s="20">
        <v>22</v>
      </c>
      <c r="R21" s="5" t="s">
        <v>1179</v>
      </c>
      <c r="S21" s="5" t="s">
        <v>1180</v>
      </c>
      <c r="T21" s="5" t="s">
        <v>1182</v>
      </c>
      <c r="U21" s="3" t="s">
        <v>25</v>
      </c>
      <c r="V21" s="3" t="s">
        <v>66</v>
      </c>
      <c r="W21" s="3" t="s">
        <v>49</v>
      </c>
      <c r="X21" s="28">
        <v>44773</v>
      </c>
      <c r="Y21" s="5" t="s">
        <v>2127</v>
      </c>
      <c r="Z21" s="5" t="s">
        <v>2125</v>
      </c>
    </row>
    <row r="22" spans="1:26" ht="25" x14ac:dyDescent="0.2">
      <c r="A22" s="68">
        <v>8040</v>
      </c>
      <c r="B22" s="3" t="s">
        <v>31</v>
      </c>
      <c r="C22" s="3" t="s">
        <v>382</v>
      </c>
      <c r="D22" s="5" t="s">
        <v>4181</v>
      </c>
      <c r="E22" s="3" t="s">
        <v>34</v>
      </c>
      <c r="F22" s="3" t="s">
        <v>382</v>
      </c>
      <c r="G22" s="5" t="s">
        <v>4182</v>
      </c>
      <c r="H22" s="5" t="s">
        <v>4183</v>
      </c>
      <c r="I22" s="5" t="s">
        <v>4184</v>
      </c>
      <c r="J22" s="5" t="s">
        <v>4185</v>
      </c>
      <c r="K22" s="3" t="s">
        <v>741</v>
      </c>
      <c r="L22" s="3" t="s">
        <v>42</v>
      </c>
      <c r="M22" s="3">
        <v>75006</v>
      </c>
      <c r="N22" s="3" t="s">
        <v>4186</v>
      </c>
      <c r="O22" s="8">
        <v>32.944750660114103</v>
      </c>
      <c r="P22" s="8">
        <v>-96.921889546982797</v>
      </c>
      <c r="Q22" s="100"/>
      <c r="R22" s="5" t="s">
        <v>4181</v>
      </c>
      <c r="S22" s="5" t="s">
        <v>4183</v>
      </c>
      <c r="T22" s="5" t="s">
        <v>4185</v>
      </c>
      <c r="U22" s="3" t="s">
        <v>741</v>
      </c>
      <c r="V22" s="3" t="s">
        <v>42</v>
      </c>
      <c r="W22" s="5" t="s">
        <v>49</v>
      </c>
      <c r="X22" s="28">
        <v>44801</v>
      </c>
      <c r="Y22" s="5" t="s">
        <v>4183</v>
      </c>
      <c r="Z22" s="5" t="s">
        <v>4187</v>
      </c>
    </row>
    <row r="23" spans="1:26" ht="25" x14ac:dyDescent="0.2">
      <c r="A23" s="68">
        <v>8042</v>
      </c>
      <c r="B23" s="3" t="s">
        <v>31</v>
      </c>
      <c r="C23" s="3" t="s">
        <v>382</v>
      </c>
      <c r="D23" s="5" t="s">
        <v>2128</v>
      </c>
      <c r="E23" s="3" t="s">
        <v>61</v>
      </c>
      <c r="F23" s="3" t="s">
        <v>2014</v>
      </c>
      <c r="G23" s="5" t="s">
        <v>2015</v>
      </c>
      <c r="H23" s="5" t="s">
        <v>2129</v>
      </c>
      <c r="I23" s="5" t="s">
        <v>2130</v>
      </c>
      <c r="J23" s="5" t="s">
        <v>2131</v>
      </c>
      <c r="K23" s="3" t="s">
        <v>712</v>
      </c>
      <c r="L23" s="3" t="s">
        <v>42</v>
      </c>
      <c r="M23" s="3">
        <v>37404</v>
      </c>
      <c r="N23" s="3" t="s">
        <v>2132</v>
      </c>
      <c r="O23" s="8">
        <v>35.039288782713001</v>
      </c>
      <c r="P23" s="8">
        <v>-85.286898760536005</v>
      </c>
      <c r="Q23" s="100">
        <v>8</v>
      </c>
      <c r="R23" s="5" t="s">
        <v>2128</v>
      </c>
      <c r="S23" s="5" t="s">
        <v>2129</v>
      </c>
      <c r="T23" s="5" t="s">
        <v>2131</v>
      </c>
      <c r="U23" s="3" t="s">
        <v>712</v>
      </c>
      <c r="V23" s="3" t="s">
        <v>42</v>
      </c>
      <c r="W23" s="3" t="s">
        <v>49</v>
      </c>
      <c r="X23" s="28">
        <v>44773</v>
      </c>
      <c r="Y23" s="5" t="s">
        <v>2133</v>
      </c>
      <c r="Z23" s="5" t="s">
        <v>2134</v>
      </c>
    </row>
    <row r="24" spans="1:26" ht="37" x14ac:dyDescent="0.2">
      <c r="A24" s="68">
        <v>8044</v>
      </c>
      <c r="B24" s="3" t="s">
        <v>31</v>
      </c>
      <c r="C24" s="3" t="s">
        <v>382</v>
      </c>
      <c r="D24" s="5" t="s">
        <v>2135</v>
      </c>
      <c r="E24" s="3" t="s">
        <v>34</v>
      </c>
      <c r="F24" s="3" t="s">
        <v>2014</v>
      </c>
      <c r="G24" s="5" t="s">
        <v>2136</v>
      </c>
      <c r="H24" s="5" t="s">
        <v>2137</v>
      </c>
      <c r="I24" s="5" t="s">
        <v>2138</v>
      </c>
      <c r="J24" s="5" t="s">
        <v>70</v>
      </c>
      <c r="K24" s="3" t="s">
        <v>130</v>
      </c>
      <c r="L24" s="3" t="s">
        <v>66</v>
      </c>
      <c r="M24" s="3" t="s">
        <v>2139</v>
      </c>
      <c r="N24" s="3" t="s">
        <v>2140</v>
      </c>
      <c r="O24" s="8">
        <v>43.712429869160999</v>
      </c>
      <c r="P24" s="8">
        <v>-79.572205461334306</v>
      </c>
      <c r="Q24" s="100">
        <v>1778</v>
      </c>
      <c r="R24" s="5" t="s">
        <v>2135</v>
      </c>
      <c r="S24" s="5" t="s">
        <v>2137</v>
      </c>
      <c r="T24" s="5" t="s">
        <v>70</v>
      </c>
      <c r="U24" s="3" t="s">
        <v>130</v>
      </c>
      <c r="V24" s="3" t="s">
        <v>66</v>
      </c>
      <c r="W24" s="3" t="s">
        <v>49</v>
      </c>
      <c r="X24" s="28">
        <v>44773</v>
      </c>
      <c r="Y24" s="5" t="s">
        <v>2141</v>
      </c>
      <c r="Z24" s="5" t="s">
        <v>2142</v>
      </c>
    </row>
    <row r="25" spans="1:26" ht="25" x14ac:dyDescent="0.2">
      <c r="A25" s="68">
        <v>8046</v>
      </c>
      <c r="B25" s="3" t="s">
        <v>31</v>
      </c>
      <c r="C25" s="3" t="s">
        <v>382</v>
      </c>
      <c r="D25" s="5" t="s">
        <v>2143</v>
      </c>
      <c r="E25" s="3" t="s">
        <v>61</v>
      </c>
      <c r="F25" s="3" t="s">
        <v>2119</v>
      </c>
      <c r="G25" s="5" t="s">
        <v>2119</v>
      </c>
      <c r="H25" s="5" t="s">
        <v>2144</v>
      </c>
      <c r="I25" s="5" t="s">
        <v>2145</v>
      </c>
      <c r="J25" s="5" t="s">
        <v>2146</v>
      </c>
      <c r="K25" s="3" t="s">
        <v>496</v>
      </c>
      <c r="L25" s="3" t="s">
        <v>42</v>
      </c>
      <c r="M25" s="3">
        <v>19102</v>
      </c>
      <c r="N25" s="3" t="s">
        <v>2147</v>
      </c>
      <c r="O25" s="8">
        <v>39.949682375347599</v>
      </c>
      <c r="P25" s="8">
        <v>-75.167277000834403</v>
      </c>
      <c r="Q25" s="100">
        <v>327</v>
      </c>
      <c r="R25" s="5" t="s">
        <v>2143</v>
      </c>
      <c r="S25" s="5" t="s">
        <v>2144</v>
      </c>
      <c r="T25" s="5" t="s">
        <v>495</v>
      </c>
      <c r="U25" s="3" t="s">
        <v>496</v>
      </c>
      <c r="V25" s="3" t="s">
        <v>42</v>
      </c>
      <c r="W25" s="3" t="s">
        <v>49</v>
      </c>
      <c r="X25" s="28">
        <v>44773</v>
      </c>
      <c r="Y25" s="5" t="s">
        <v>2148</v>
      </c>
      <c r="Z25" s="5"/>
    </row>
    <row r="26" spans="1:26" ht="25" x14ac:dyDescent="0.2">
      <c r="A26" s="68">
        <v>8048</v>
      </c>
      <c r="B26" s="3" t="s">
        <v>31</v>
      </c>
      <c r="C26" s="3" t="s">
        <v>382</v>
      </c>
      <c r="D26" s="5" t="s">
        <v>1833</v>
      </c>
      <c r="E26" s="3" t="s">
        <v>34</v>
      </c>
      <c r="F26" s="3" t="s">
        <v>2014</v>
      </c>
      <c r="G26" s="5" t="s">
        <v>2149</v>
      </c>
      <c r="H26" s="5" t="s">
        <v>1835</v>
      </c>
      <c r="I26" s="5" t="s">
        <v>2150</v>
      </c>
      <c r="J26" s="5" t="s">
        <v>1837</v>
      </c>
      <c r="K26" s="3" t="s">
        <v>1101</v>
      </c>
      <c r="L26" s="3" t="s">
        <v>42</v>
      </c>
      <c r="M26" s="16" t="s">
        <v>2151</v>
      </c>
      <c r="N26" s="3" t="s">
        <v>1838</v>
      </c>
      <c r="O26" s="8">
        <v>41.294828579374197</v>
      </c>
      <c r="P26" s="8">
        <v>-73.080160532565102</v>
      </c>
      <c r="Q26" s="100">
        <v>86</v>
      </c>
      <c r="R26" s="5" t="s">
        <v>2152</v>
      </c>
      <c r="S26" s="5" t="s">
        <v>1835</v>
      </c>
      <c r="T26" s="5" t="s">
        <v>1840</v>
      </c>
      <c r="U26" s="3" t="s">
        <v>1327</v>
      </c>
      <c r="V26" s="3" t="s">
        <v>543</v>
      </c>
      <c r="W26" s="3" t="s">
        <v>49</v>
      </c>
      <c r="X26" s="28">
        <v>44773</v>
      </c>
      <c r="Y26" s="5" t="s">
        <v>1841</v>
      </c>
      <c r="Z26" s="5"/>
    </row>
    <row r="27" spans="1:26" ht="25" x14ac:dyDescent="0.2">
      <c r="A27" s="68">
        <v>8050</v>
      </c>
      <c r="B27" s="3" t="s">
        <v>31</v>
      </c>
      <c r="C27" s="3" t="s">
        <v>382</v>
      </c>
      <c r="D27" s="5" t="s">
        <v>2153</v>
      </c>
      <c r="E27" s="3" t="s">
        <v>61</v>
      </c>
      <c r="F27" s="19" t="s">
        <v>2014</v>
      </c>
      <c r="G27" s="10" t="s">
        <v>2154</v>
      </c>
      <c r="H27" s="5" t="s">
        <v>2155</v>
      </c>
      <c r="I27" s="5" t="s">
        <v>2156</v>
      </c>
      <c r="J27" s="5" t="s">
        <v>2157</v>
      </c>
      <c r="K27" s="3" t="s">
        <v>496</v>
      </c>
      <c r="L27" s="3" t="s">
        <v>42</v>
      </c>
      <c r="M27" s="5">
        <v>16803</v>
      </c>
      <c r="N27" s="8" t="s">
        <v>2158</v>
      </c>
      <c r="O27" s="8">
        <v>40.778839494848</v>
      </c>
      <c r="P27" s="8">
        <v>-77.894996658138894</v>
      </c>
      <c r="Q27" s="3">
        <v>18</v>
      </c>
      <c r="R27" s="5" t="s">
        <v>2153</v>
      </c>
      <c r="S27" s="5" t="s">
        <v>2155</v>
      </c>
      <c r="T27" s="5" t="s">
        <v>2157</v>
      </c>
      <c r="U27" s="3" t="s">
        <v>496</v>
      </c>
      <c r="V27" s="28" t="s">
        <v>42</v>
      </c>
      <c r="W27" s="3" t="s">
        <v>49</v>
      </c>
      <c r="X27" s="28">
        <v>44773</v>
      </c>
      <c r="Y27" s="5" t="s">
        <v>2159</v>
      </c>
      <c r="Z27" s="5"/>
    </row>
    <row r="28" spans="1:26" ht="37" x14ac:dyDescent="0.2">
      <c r="A28" s="68">
        <v>8052</v>
      </c>
      <c r="B28" s="3" t="s">
        <v>31</v>
      </c>
      <c r="C28" s="3" t="s">
        <v>382</v>
      </c>
      <c r="D28" s="5" t="s">
        <v>2160</v>
      </c>
      <c r="E28" s="3" t="s">
        <v>61</v>
      </c>
      <c r="F28" s="19" t="s">
        <v>2119</v>
      </c>
      <c r="G28" s="10" t="s">
        <v>2161</v>
      </c>
      <c r="H28" s="5" t="s">
        <v>2162</v>
      </c>
      <c r="I28" s="5" t="s">
        <v>2163</v>
      </c>
      <c r="J28" s="5" t="s">
        <v>1400</v>
      </c>
      <c r="K28" s="3" t="s">
        <v>127</v>
      </c>
      <c r="L28" s="3" t="s">
        <v>42</v>
      </c>
      <c r="M28" s="3">
        <v>48202</v>
      </c>
      <c r="N28" s="3" t="s">
        <v>2164</v>
      </c>
      <c r="O28" s="8">
        <v>42.365252558305201</v>
      </c>
      <c r="P28" s="8">
        <v>-83.073010473434294</v>
      </c>
      <c r="Q28" s="100">
        <v>6</v>
      </c>
      <c r="R28" s="5" t="s">
        <v>2160</v>
      </c>
      <c r="S28" s="5" t="s">
        <v>2162</v>
      </c>
      <c r="T28" s="5" t="s">
        <v>1400</v>
      </c>
      <c r="U28" s="3" t="s">
        <v>127</v>
      </c>
      <c r="V28" s="3" t="s">
        <v>42</v>
      </c>
      <c r="W28" s="3" t="s">
        <v>49</v>
      </c>
      <c r="X28" s="28">
        <v>44773</v>
      </c>
      <c r="Y28" s="5" t="s">
        <v>2165</v>
      </c>
      <c r="Z28" s="5"/>
    </row>
    <row r="29" spans="1:26" ht="25" x14ac:dyDescent="0.2">
      <c r="A29" s="68">
        <v>8054</v>
      </c>
      <c r="B29" s="3" t="s">
        <v>31</v>
      </c>
      <c r="C29" s="3" t="s">
        <v>382</v>
      </c>
      <c r="D29" s="5" t="s">
        <v>2160</v>
      </c>
      <c r="E29" s="3" t="s">
        <v>61</v>
      </c>
      <c r="F29" s="3" t="s">
        <v>2031</v>
      </c>
      <c r="G29" s="5" t="s">
        <v>2166</v>
      </c>
      <c r="H29" s="5" t="s">
        <v>2162</v>
      </c>
      <c r="I29" s="5" t="s">
        <v>2163</v>
      </c>
      <c r="J29" s="5" t="s">
        <v>1400</v>
      </c>
      <c r="K29" s="3" t="s">
        <v>127</v>
      </c>
      <c r="L29" s="3" t="s">
        <v>42</v>
      </c>
      <c r="M29" s="3">
        <v>48202</v>
      </c>
      <c r="N29" s="3" t="s">
        <v>2164</v>
      </c>
      <c r="O29" s="8">
        <v>42.365252558305201</v>
      </c>
      <c r="P29" s="8">
        <v>-83.073010473434294</v>
      </c>
      <c r="Q29" s="100">
        <v>6</v>
      </c>
      <c r="R29" s="5" t="s">
        <v>2160</v>
      </c>
      <c r="S29" s="5" t="s">
        <v>2162</v>
      </c>
      <c r="T29" s="5" t="s">
        <v>1400</v>
      </c>
      <c r="U29" s="3" t="s">
        <v>127</v>
      </c>
      <c r="V29" s="3" t="s">
        <v>42</v>
      </c>
      <c r="W29" s="3" t="s">
        <v>49</v>
      </c>
      <c r="X29" s="28">
        <v>44773</v>
      </c>
      <c r="Y29" s="5" t="s">
        <v>2165</v>
      </c>
      <c r="Z29" s="5" t="s">
        <v>2167</v>
      </c>
    </row>
    <row r="30" spans="1:26" ht="25" x14ac:dyDescent="0.2">
      <c r="A30" s="68">
        <v>8056</v>
      </c>
      <c r="B30" s="3" t="s">
        <v>31</v>
      </c>
      <c r="C30" s="3" t="s">
        <v>382</v>
      </c>
      <c r="D30" s="5" t="s">
        <v>2168</v>
      </c>
      <c r="E30" s="3" t="s">
        <v>34</v>
      </c>
      <c r="F30" s="3" t="s">
        <v>2014</v>
      </c>
      <c r="G30" s="5" t="s">
        <v>2015</v>
      </c>
      <c r="H30" s="5" t="s">
        <v>2169</v>
      </c>
      <c r="I30" s="5" t="s">
        <v>2170</v>
      </c>
      <c r="J30" s="5" t="s">
        <v>2171</v>
      </c>
      <c r="K30" s="3" t="s">
        <v>628</v>
      </c>
      <c r="L30" s="3" t="s">
        <v>42</v>
      </c>
      <c r="M30" s="3">
        <v>46140</v>
      </c>
      <c r="N30" s="3" t="s">
        <v>2172</v>
      </c>
      <c r="O30" s="8">
        <v>39.8091899048488</v>
      </c>
      <c r="P30" s="8">
        <v>-85.774327146748504</v>
      </c>
      <c r="Q30" s="100">
        <v>4</v>
      </c>
      <c r="R30" s="5" t="s">
        <v>2168</v>
      </c>
      <c r="S30" s="5" t="s">
        <v>2169</v>
      </c>
      <c r="T30" s="5" t="s">
        <v>2173</v>
      </c>
      <c r="U30" s="3" t="s">
        <v>628</v>
      </c>
      <c r="V30" s="3" t="s">
        <v>42</v>
      </c>
      <c r="W30" s="3" t="s">
        <v>49</v>
      </c>
      <c r="X30" s="28">
        <v>44773</v>
      </c>
      <c r="Y30" s="5" t="s">
        <v>2174</v>
      </c>
      <c r="Z30" s="5"/>
    </row>
    <row r="31" spans="1:26" ht="25" x14ac:dyDescent="0.2">
      <c r="A31" s="68">
        <v>8058</v>
      </c>
      <c r="B31" s="3" t="s">
        <v>31</v>
      </c>
      <c r="C31" s="3" t="s">
        <v>382</v>
      </c>
      <c r="D31" s="5" t="s">
        <v>2175</v>
      </c>
      <c r="E31" s="3" t="s">
        <v>34</v>
      </c>
      <c r="F31" s="3" t="s">
        <v>2014</v>
      </c>
      <c r="G31" s="5" t="s">
        <v>2015</v>
      </c>
      <c r="H31" s="5" t="s">
        <v>2176</v>
      </c>
      <c r="I31" s="5" t="s">
        <v>2177</v>
      </c>
      <c r="J31" s="5" t="s">
        <v>2178</v>
      </c>
      <c r="K31" s="3" t="s">
        <v>741</v>
      </c>
      <c r="L31" s="3" t="s">
        <v>42</v>
      </c>
      <c r="M31" s="3">
        <v>75247</v>
      </c>
      <c r="N31" s="3" t="s">
        <v>2179</v>
      </c>
      <c r="O31" s="8">
        <v>32.805082476659599</v>
      </c>
      <c r="P31" s="8">
        <v>-96.868378912730407</v>
      </c>
      <c r="Q31" s="100">
        <v>32</v>
      </c>
      <c r="R31" s="5" t="s">
        <v>2175</v>
      </c>
      <c r="S31" s="5" t="s">
        <v>2180</v>
      </c>
      <c r="T31" s="5" t="s">
        <v>2178</v>
      </c>
      <c r="U31" s="3" t="s">
        <v>741</v>
      </c>
      <c r="V31" s="3" t="s">
        <v>42</v>
      </c>
      <c r="W31" s="3" t="s">
        <v>49</v>
      </c>
      <c r="X31" s="28">
        <v>44773</v>
      </c>
      <c r="Y31" s="5" t="s">
        <v>2181</v>
      </c>
      <c r="Z31" s="5" t="s">
        <v>2182</v>
      </c>
    </row>
    <row r="32" spans="1:26" ht="37" x14ac:dyDescent="0.2">
      <c r="A32" s="68">
        <v>8060</v>
      </c>
      <c r="B32" s="3" t="s">
        <v>31</v>
      </c>
      <c r="C32" s="3" t="s">
        <v>382</v>
      </c>
      <c r="D32" s="5" t="s">
        <v>2183</v>
      </c>
      <c r="E32" s="3" t="s">
        <v>34</v>
      </c>
      <c r="F32" s="3" t="s">
        <v>2014</v>
      </c>
      <c r="G32" s="22" t="s">
        <v>2184</v>
      </c>
      <c r="H32" s="5" t="s">
        <v>2185</v>
      </c>
      <c r="I32" s="5" t="s">
        <v>2186</v>
      </c>
      <c r="J32" s="5" t="s">
        <v>2187</v>
      </c>
      <c r="K32" s="3" t="s">
        <v>850</v>
      </c>
      <c r="L32" s="3" t="s">
        <v>42</v>
      </c>
      <c r="M32" s="3">
        <v>85034</v>
      </c>
      <c r="N32" s="3" t="s">
        <v>2188</v>
      </c>
      <c r="O32" s="8">
        <v>33.448159928523303</v>
      </c>
      <c r="P32" s="8">
        <v>-112.052661675537</v>
      </c>
      <c r="Q32" s="150" t="s">
        <v>2189</v>
      </c>
      <c r="R32" s="5" t="s">
        <v>2190</v>
      </c>
      <c r="S32" s="5" t="s">
        <v>2185</v>
      </c>
      <c r="T32" s="5" t="s">
        <v>2187</v>
      </c>
      <c r="U32" s="3" t="s">
        <v>850</v>
      </c>
      <c r="V32" s="3" t="s">
        <v>42</v>
      </c>
      <c r="W32" s="3" t="s">
        <v>49</v>
      </c>
      <c r="X32" s="28">
        <v>44773</v>
      </c>
      <c r="Y32" s="5" t="s">
        <v>2191</v>
      </c>
      <c r="Z32" s="5"/>
    </row>
    <row r="33" spans="1:26" ht="25" x14ac:dyDescent="0.2">
      <c r="A33" s="68">
        <v>8062</v>
      </c>
      <c r="B33" s="3" t="s">
        <v>31</v>
      </c>
      <c r="C33" s="3" t="s">
        <v>382</v>
      </c>
      <c r="D33" s="5" t="s">
        <v>766</v>
      </c>
      <c r="E33" s="3" t="s">
        <v>61</v>
      </c>
      <c r="F33" s="3" t="s">
        <v>2031</v>
      </c>
      <c r="G33" s="5" t="s">
        <v>2192</v>
      </c>
      <c r="H33" s="5" t="s">
        <v>774</v>
      </c>
      <c r="I33" s="5" t="s">
        <v>769</v>
      </c>
      <c r="J33" s="5" t="s">
        <v>770</v>
      </c>
      <c r="K33" s="14" t="s">
        <v>334</v>
      </c>
      <c r="L33" s="3" t="s">
        <v>42</v>
      </c>
      <c r="M33" s="18" t="s">
        <v>771</v>
      </c>
      <c r="N33" s="19" t="s">
        <v>2193</v>
      </c>
      <c r="O33" s="8">
        <v>41.904379346057198</v>
      </c>
      <c r="P33" s="8">
        <v>-71.0245526022847</v>
      </c>
      <c r="Q33" s="100">
        <v>120</v>
      </c>
      <c r="R33" s="5" t="s">
        <v>773</v>
      </c>
      <c r="S33" s="5" t="s">
        <v>774</v>
      </c>
      <c r="T33" s="5" t="s">
        <v>775</v>
      </c>
      <c r="U33" s="3" t="s">
        <v>741</v>
      </c>
      <c r="V33" s="3" t="s">
        <v>42</v>
      </c>
      <c r="W33" s="3" t="s">
        <v>49</v>
      </c>
      <c r="X33" s="28">
        <v>44773</v>
      </c>
      <c r="Y33" s="5" t="s">
        <v>2194</v>
      </c>
      <c r="Z33" s="5" t="s">
        <v>2195</v>
      </c>
    </row>
    <row r="34" spans="1:26" ht="25" x14ac:dyDescent="0.2">
      <c r="A34" s="68">
        <v>8064</v>
      </c>
      <c r="B34" s="3" t="s">
        <v>31</v>
      </c>
      <c r="C34" s="3" t="s">
        <v>382</v>
      </c>
      <c r="D34" s="5" t="s">
        <v>766</v>
      </c>
      <c r="E34" s="3" t="s">
        <v>61</v>
      </c>
      <c r="F34" s="3" t="s">
        <v>2089</v>
      </c>
      <c r="G34" s="5" t="s">
        <v>2196</v>
      </c>
      <c r="H34" s="5" t="s">
        <v>774</v>
      </c>
      <c r="I34" s="5" t="s">
        <v>769</v>
      </c>
      <c r="J34" s="5" t="s">
        <v>770</v>
      </c>
      <c r="K34" s="14" t="s">
        <v>334</v>
      </c>
      <c r="L34" s="3" t="s">
        <v>42</v>
      </c>
      <c r="M34" s="18" t="s">
        <v>771</v>
      </c>
      <c r="N34" s="3" t="s">
        <v>2193</v>
      </c>
      <c r="O34" s="8">
        <v>41.904379346057198</v>
      </c>
      <c r="P34" s="8">
        <v>-71.0245526022847</v>
      </c>
      <c r="Q34" s="100">
        <v>120</v>
      </c>
      <c r="R34" s="5" t="s">
        <v>773</v>
      </c>
      <c r="S34" s="5" t="s">
        <v>774</v>
      </c>
      <c r="T34" s="5" t="s">
        <v>775</v>
      </c>
      <c r="U34" s="3" t="s">
        <v>741</v>
      </c>
      <c r="V34" s="3" t="s">
        <v>42</v>
      </c>
      <c r="W34" s="3" t="s">
        <v>49</v>
      </c>
      <c r="X34" s="28">
        <v>44773</v>
      </c>
      <c r="Y34" s="5" t="s">
        <v>2194</v>
      </c>
      <c r="Z34" s="5" t="s">
        <v>2195</v>
      </c>
    </row>
    <row r="35" spans="1:26" ht="25" x14ac:dyDescent="0.2">
      <c r="A35" s="68">
        <v>8066</v>
      </c>
      <c r="B35" s="3" t="s">
        <v>31</v>
      </c>
      <c r="C35" s="3" t="s">
        <v>382</v>
      </c>
      <c r="D35" s="5" t="s">
        <v>2197</v>
      </c>
      <c r="E35" s="3" t="s">
        <v>34</v>
      </c>
      <c r="F35" s="3" t="s">
        <v>2014</v>
      </c>
      <c r="G35" s="5" t="s">
        <v>2015</v>
      </c>
      <c r="H35" s="5" t="s">
        <v>2198</v>
      </c>
      <c r="I35" s="6" t="s">
        <v>2199</v>
      </c>
      <c r="J35" s="6" t="s">
        <v>2200</v>
      </c>
      <c r="K35" s="14" t="s">
        <v>918</v>
      </c>
      <c r="L35" s="3" t="s">
        <v>42</v>
      </c>
      <c r="M35" s="18" t="s">
        <v>2201</v>
      </c>
      <c r="N35" s="14" t="s">
        <v>2202</v>
      </c>
      <c r="O35" s="8">
        <v>34.260296820476498</v>
      </c>
      <c r="P35" s="8">
        <v>-83.867918216228006</v>
      </c>
      <c r="Q35" s="20">
        <v>26</v>
      </c>
      <c r="R35" s="5" t="s">
        <v>2197</v>
      </c>
      <c r="S35" s="5" t="s">
        <v>2198</v>
      </c>
      <c r="T35" s="5" t="s">
        <v>2200</v>
      </c>
      <c r="U35" s="3" t="s">
        <v>918</v>
      </c>
      <c r="V35" s="3" t="s">
        <v>42</v>
      </c>
      <c r="W35" s="3" t="s">
        <v>49</v>
      </c>
      <c r="X35" s="28">
        <v>44773</v>
      </c>
      <c r="Y35" s="5" t="s">
        <v>2203</v>
      </c>
      <c r="Z35" s="5"/>
    </row>
    <row r="36" spans="1:26" ht="25" x14ac:dyDescent="0.2">
      <c r="A36" s="68">
        <v>8068</v>
      </c>
      <c r="B36" s="3" t="s">
        <v>31</v>
      </c>
      <c r="C36" s="3" t="s">
        <v>382</v>
      </c>
      <c r="D36" s="5" t="s">
        <v>2204</v>
      </c>
      <c r="E36" s="3" t="s">
        <v>34</v>
      </c>
      <c r="F36" s="3" t="s">
        <v>2014</v>
      </c>
      <c r="G36" s="5" t="s">
        <v>2205</v>
      </c>
      <c r="H36" s="5" t="s">
        <v>2206</v>
      </c>
      <c r="I36" s="5" t="s">
        <v>2207</v>
      </c>
      <c r="J36" s="5" t="s">
        <v>2208</v>
      </c>
      <c r="K36" s="3" t="s">
        <v>341</v>
      </c>
      <c r="L36" s="3" t="s">
        <v>42</v>
      </c>
      <c r="M36" s="16" t="s">
        <v>2209</v>
      </c>
      <c r="N36" s="3" t="s">
        <v>2210</v>
      </c>
      <c r="O36" s="8">
        <v>40.327538026044799</v>
      </c>
      <c r="P36" s="8">
        <v>-83.071978031388198</v>
      </c>
      <c r="Q36" s="100">
        <v>30</v>
      </c>
      <c r="R36" s="5" t="s">
        <v>2211</v>
      </c>
      <c r="S36" s="5" t="s">
        <v>2206</v>
      </c>
      <c r="T36" s="5" t="s">
        <v>2208</v>
      </c>
      <c r="U36" s="3" t="s">
        <v>341</v>
      </c>
      <c r="V36" s="3" t="s">
        <v>42</v>
      </c>
      <c r="W36" s="3" t="s">
        <v>49</v>
      </c>
      <c r="X36" s="28">
        <v>44773</v>
      </c>
      <c r="Y36" s="5" t="s">
        <v>2212</v>
      </c>
      <c r="Z36" s="5" t="s">
        <v>2213</v>
      </c>
    </row>
    <row r="37" spans="1:26" ht="25" x14ac:dyDescent="0.2">
      <c r="A37" s="68">
        <v>8070</v>
      </c>
      <c r="B37" s="3" t="s">
        <v>31</v>
      </c>
      <c r="C37" s="3" t="s">
        <v>382</v>
      </c>
      <c r="D37" s="5" t="s">
        <v>2204</v>
      </c>
      <c r="E37" s="3" t="s">
        <v>34</v>
      </c>
      <c r="F37" s="3" t="s">
        <v>2031</v>
      </c>
      <c r="G37" s="5" t="s">
        <v>2214</v>
      </c>
      <c r="H37" s="5" t="s">
        <v>2206</v>
      </c>
      <c r="I37" s="5" t="s">
        <v>2207</v>
      </c>
      <c r="J37" s="5" t="s">
        <v>2208</v>
      </c>
      <c r="K37" s="3" t="s">
        <v>341</v>
      </c>
      <c r="L37" s="3" t="s">
        <v>42</v>
      </c>
      <c r="M37" s="16" t="s">
        <v>2209</v>
      </c>
      <c r="N37" s="3" t="s">
        <v>2210</v>
      </c>
      <c r="O37" s="8">
        <v>40.327538026044799</v>
      </c>
      <c r="P37" s="8">
        <v>-83.071978031388198</v>
      </c>
      <c r="Q37" s="100">
        <v>30</v>
      </c>
      <c r="R37" s="5" t="s">
        <v>2211</v>
      </c>
      <c r="S37" s="5" t="s">
        <v>2206</v>
      </c>
      <c r="T37" s="5" t="s">
        <v>2208</v>
      </c>
      <c r="U37" s="3" t="s">
        <v>341</v>
      </c>
      <c r="V37" s="3" t="s">
        <v>42</v>
      </c>
      <c r="W37" s="3" t="s">
        <v>49</v>
      </c>
      <c r="X37" s="28">
        <v>44773</v>
      </c>
      <c r="Y37" s="5" t="s">
        <v>2212</v>
      </c>
      <c r="Z37" s="5" t="s">
        <v>2213</v>
      </c>
    </row>
    <row r="38" spans="1:26" x14ac:dyDescent="0.2">
      <c r="A38" s="68">
        <v>8072</v>
      </c>
      <c r="B38" s="3" t="s">
        <v>31</v>
      </c>
      <c r="C38" s="3" t="s">
        <v>382</v>
      </c>
      <c r="D38" s="10" t="s">
        <v>795</v>
      </c>
      <c r="E38" s="3" t="s">
        <v>34</v>
      </c>
      <c r="F38" s="3" t="s">
        <v>2215</v>
      </c>
      <c r="G38" s="10" t="s">
        <v>2215</v>
      </c>
      <c r="H38" s="10" t="s">
        <v>797</v>
      </c>
      <c r="I38" s="10" t="s">
        <v>2216</v>
      </c>
      <c r="J38" s="10" t="s">
        <v>802</v>
      </c>
      <c r="K38" s="19" t="s">
        <v>496</v>
      </c>
      <c r="L38" s="3" t="s">
        <v>42</v>
      </c>
      <c r="M38" s="84" t="s">
        <v>2217</v>
      </c>
      <c r="N38" s="19" t="s">
        <v>2218</v>
      </c>
      <c r="O38" s="8">
        <v>40.017734812331199</v>
      </c>
      <c r="P38" s="8">
        <v>-105.277602404533</v>
      </c>
      <c r="Q38" s="153"/>
      <c r="R38" s="10" t="s">
        <v>795</v>
      </c>
      <c r="S38" s="10" t="s">
        <v>797</v>
      </c>
      <c r="T38" s="10" t="s">
        <v>802</v>
      </c>
      <c r="U38" s="19" t="s">
        <v>496</v>
      </c>
      <c r="V38" s="19" t="s">
        <v>42</v>
      </c>
      <c r="W38" s="3" t="s">
        <v>49</v>
      </c>
      <c r="X38" s="28">
        <v>44773</v>
      </c>
      <c r="Y38" s="11" t="s">
        <v>797</v>
      </c>
      <c r="Z38" s="5"/>
    </row>
    <row r="39" spans="1:26" ht="25" x14ac:dyDescent="0.2">
      <c r="A39" s="68">
        <v>8074</v>
      </c>
      <c r="B39" s="3" t="s">
        <v>31</v>
      </c>
      <c r="C39" s="3" t="s">
        <v>382</v>
      </c>
      <c r="D39" s="10" t="s">
        <v>2219</v>
      </c>
      <c r="E39" s="3" t="s">
        <v>61</v>
      </c>
      <c r="F39" s="3" t="s">
        <v>2039</v>
      </c>
      <c r="G39" s="5" t="s">
        <v>2048</v>
      </c>
      <c r="H39" s="5" t="s">
        <v>2220</v>
      </c>
      <c r="I39" s="5" t="s">
        <v>2221</v>
      </c>
      <c r="J39" s="5" t="s">
        <v>2222</v>
      </c>
      <c r="K39" s="3" t="s">
        <v>334</v>
      </c>
      <c r="L39" s="3" t="s">
        <v>42</v>
      </c>
      <c r="M39" s="16" t="s">
        <v>2223</v>
      </c>
      <c r="N39" s="3" t="s">
        <v>2224</v>
      </c>
      <c r="O39" s="8">
        <v>41.719619999999999</v>
      </c>
      <c r="P39" s="8">
        <v>-70.965350802578897</v>
      </c>
      <c r="Q39" s="68">
        <v>120</v>
      </c>
      <c r="R39" s="5" t="s">
        <v>2219</v>
      </c>
      <c r="S39" s="5" t="s">
        <v>2220</v>
      </c>
      <c r="T39" s="5" t="s">
        <v>2222</v>
      </c>
      <c r="U39" s="3" t="s">
        <v>334</v>
      </c>
      <c r="V39" s="3" t="s">
        <v>42</v>
      </c>
      <c r="W39" s="3" t="s">
        <v>49</v>
      </c>
      <c r="X39" s="28">
        <v>44773</v>
      </c>
      <c r="Y39" s="5" t="s">
        <v>2225</v>
      </c>
      <c r="Z39" s="5"/>
    </row>
    <row r="40" spans="1:26" ht="37" x14ac:dyDescent="0.2">
      <c r="A40" s="68">
        <v>8076</v>
      </c>
      <c r="B40" s="156" t="s">
        <v>31</v>
      </c>
      <c r="C40" s="156" t="s">
        <v>382</v>
      </c>
      <c r="D40" s="281" t="s">
        <v>2226</v>
      </c>
      <c r="E40" s="156" t="s">
        <v>61</v>
      </c>
      <c r="F40" s="282" t="s">
        <v>2031</v>
      </c>
      <c r="G40" s="281" t="s">
        <v>2042</v>
      </c>
      <c r="H40" s="281" t="s">
        <v>2227</v>
      </c>
      <c r="I40" s="281" t="s">
        <v>2228</v>
      </c>
      <c r="J40" s="281" t="s">
        <v>1264</v>
      </c>
      <c r="K40" s="282" t="s">
        <v>394</v>
      </c>
      <c r="L40" s="156" t="s">
        <v>42</v>
      </c>
      <c r="M40" s="282">
        <v>94025</v>
      </c>
      <c r="N40" s="282" t="s">
        <v>2229</v>
      </c>
      <c r="O40" s="158">
        <v>37.481239000000002</v>
      </c>
      <c r="P40" s="158">
        <v>-122.173807</v>
      </c>
      <c r="Q40" s="284"/>
      <c r="R40" s="281" t="s">
        <v>2230</v>
      </c>
      <c r="S40" s="281" t="s">
        <v>2227</v>
      </c>
      <c r="T40" s="281" t="s">
        <v>1264</v>
      </c>
      <c r="U40" s="282" t="s">
        <v>394</v>
      </c>
      <c r="V40" s="282" t="s">
        <v>42</v>
      </c>
      <c r="W40" s="157" t="s">
        <v>49</v>
      </c>
      <c r="X40" s="159">
        <v>44773</v>
      </c>
      <c r="Y40" s="285" t="s">
        <v>2231</v>
      </c>
      <c r="Z40" s="157" t="s">
        <v>2232</v>
      </c>
    </row>
    <row r="41" spans="1:26" ht="37" x14ac:dyDescent="0.2">
      <c r="A41" s="68">
        <v>8078</v>
      </c>
      <c r="B41" s="3" t="s">
        <v>31</v>
      </c>
      <c r="C41" s="3" t="s">
        <v>382</v>
      </c>
      <c r="D41" s="10" t="s">
        <v>820</v>
      </c>
      <c r="E41" s="3" t="s">
        <v>34</v>
      </c>
      <c r="F41" s="3" t="s">
        <v>2039</v>
      </c>
      <c r="G41" s="10" t="s">
        <v>2233</v>
      </c>
      <c r="H41" s="10" t="s">
        <v>821</v>
      </c>
      <c r="I41" s="10" t="s">
        <v>2234</v>
      </c>
      <c r="J41" s="10" t="s">
        <v>823</v>
      </c>
      <c r="K41" s="19" t="s">
        <v>286</v>
      </c>
      <c r="L41" s="3" t="s">
        <v>42</v>
      </c>
      <c r="M41" s="19">
        <v>80241</v>
      </c>
      <c r="N41" s="19" t="s">
        <v>824</v>
      </c>
      <c r="O41" s="8">
        <v>39.920523417751703</v>
      </c>
      <c r="P41" s="8">
        <v>-104.983330033033</v>
      </c>
      <c r="Q41" s="152">
        <v>54</v>
      </c>
      <c r="R41" s="10" t="s">
        <v>820</v>
      </c>
      <c r="S41" s="10" t="s">
        <v>821</v>
      </c>
      <c r="T41" s="10" t="s">
        <v>823</v>
      </c>
      <c r="U41" s="19" t="s">
        <v>286</v>
      </c>
      <c r="V41" s="19" t="s">
        <v>42</v>
      </c>
      <c r="W41" s="19" t="s">
        <v>49</v>
      </c>
      <c r="X41" s="81">
        <v>44773</v>
      </c>
      <c r="Y41" s="11" t="s">
        <v>2235</v>
      </c>
      <c r="Z41" s="22"/>
    </row>
    <row r="42" spans="1:26" ht="37" x14ac:dyDescent="0.2">
      <c r="A42" s="68">
        <v>8080</v>
      </c>
      <c r="B42" s="3" t="s">
        <v>31</v>
      </c>
      <c r="C42" s="3" t="s">
        <v>382</v>
      </c>
      <c r="D42" s="10" t="s">
        <v>1409</v>
      </c>
      <c r="E42" s="3" t="s">
        <v>61</v>
      </c>
      <c r="F42" s="3" t="s">
        <v>2089</v>
      </c>
      <c r="G42" s="280" t="s">
        <v>2236</v>
      </c>
      <c r="H42" s="10" t="s">
        <v>1410</v>
      </c>
      <c r="I42" s="10" t="s">
        <v>1411</v>
      </c>
      <c r="J42" s="10" t="s">
        <v>1412</v>
      </c>
      <c r="K42" s="19" t="s">
        <v>918</v>
      </c>
      <c r="L42" s="3" t="s">
        <v>42</v>
      </c>
      <c r="M42" s="19">
        <v>30076</v>
      </c>
      <c r="N42" s="19" t="s">
        <v>1413</v>
      </c>
      <c r="O42" s="8">
        <v>34.0625855775804</v>
      </c>
      <c r="P42" s="8">
        <v>-84.315704417356997</v>
      </c>
      <c r="Q42" s="247">
        <v>33</v>
      </c>
      <c r="R42" s="10" t="s">
        <v>1414</v>
      </c>
      <c r="S42" s="10" t="s">
        <v>2237</v>
      </c>
      <c r="T42" s="10" t="s">
        <v>1416</v>
      </c>
      <c r="U42" s="19" t="s">
        <v>1416</v>
      </c>
      <c r="V42" s="19" t="s">
        <v>356</v>
      </c>
      <c r="W42" s="19" t="s">
        <v>49</v>
      </c>
      <c r="X42" s="81">
        <v>44773</v>
      </c>
      <c r="Y42" s="11" t="s">
        <v>2238</v>
      </c>
      <c r="Z42" s="5"/>
    </row>
    <row r="43" spans="1:26" ht="25" x14ac:dyDescent="0.2">
      <c r="A43" s="68">
        <v>8082</v>
      </c>
      <c r="B43" s="3" t="s">
        <v>31</v>
      </c>
      <c r="C43" s="3" t="s">
        <v>382</v>
      </c>
      <c r="D43" s="10" t="s">
        <v>2239</v>
      </c>
      <c r="E43" s="3" t="s">
        <v>61</v>
      </c>
      <c r="F43" s="3" t="s">
        <v>2031</v>
      </c>
      <c r="G43" s="10" t="s">
        <v>2042</v>
      </c>
      <c r="H43" s="10" t="s">
        <v>2240</v>
      </c>
      <c r="I43" s="10" t="s">
        <v>2241</v>
      </c>
      <c r="J43" s="10" t="s">
        <v>2242</v>
      </c>
      <c r="K43" s="19" t="s">
        <v>286</v>
      </c>
      <c r="L43" s="3" t="s">
        <v>42</v>
      </c>
      <c r="M43" s="19">
        <v>80302</v>
      </c>
      <c r="N43" s="19" t="s">
        <v>2243</v>
      </c>
      <c r="O43" s="8">
        <v>40.017734812331199</v>
      </c>
      <c r="P43" s="8">
        <v>-105.277602404533</v>
      </c>
      <c r="Q43" s="153">
        <v>164</v>
      </c>
      <c r="R43" s="10" t="s">
        <v>2239</v>
      </c>
      <c r="S43" s="10" t="s">
        <v>2240</v>
      </c>
      <c r="T43" s="10" t="s">
        <v>2244</v>
      </c>
      <c r="U43" s="19" t="s">
        <v>286</v>
      </c>
      <c r="V43" s="19" t="s">
        <v>42</v>
      </c>
      <c r="W43" s="3" t="s">
        <v>49</v>
      </c>
      <c r="X43" s="28">
        <v>44773</v>
      </c>
      <c r="Y43" s="11" t="s">
        <v>2245</v>
      </c>
      <c r="Z43" s="5"/>
    </row>
    <row r="44" spans="1:26" ht="25" x14ac:dyDescent="0.2">
      <c r="A44" s="68">
        <v>8084</v>
      </c>
      <c r="B44" s="3" t="s">
        <v>31</v>
      </c>
      <c r="C44" s="3" t="s">
        <v>382</v>
      </c>
      <c r="D44" s="10" t="s">
        <v>2246</v>
      </c>
      <c r="E44" s="3" t="s">
        <v>34</v>
      </c>
      <c r="F44" s="3" t="s">
        <v>2031</v>
      </c>
      <c r="G44" s="10" t="s">
        <v>2042</v>
      </c>
      <c r="H44" s="10" t="s">
        <v>2247</v>
      </c>
      <c r="I44" s="10" t="s">
        <v>2248</v>
      </c>
      <c r="J44" s="10" t="s">
        <v>3450</v>
      </c>
      <c r="K44" s="19" t="s">
        <v>2249</v>
      </c>
      <c r="L44" s="3" t="s">
        <v>42</v>
      </c>
      <c r="M44" s="19">
        <v>20036</v>
      </c>
      <c r="N44" s="19" t="s">
        <v>2250</v>
      </c>
      <c r="O44" s="8">
        <v>38.907699952036403</v>
      </c>
      <c r="P44" s="8">
        <v>-77.042670887254403</v>
      </c>
      <c r="Q44" s="153"/>
      <c r="R44" s="10" t="s">
        <v>2246</v>
      </c>
      <c r="S44" s="10" t="s">
        <v>2247</v>
      </c>
      <c r="T44" s="10" t="s">
        <v>585</v>
      </c>
      <c r="U44" s="19" t="s">
        <v>585</v>
      </c>
      <c r="V44" s="19" t="s">
        <v>587</v>
      </c>
      <c r="W44" s="3" t="s">
        <v>49</v>
      </c>
      <c r="X44" s="28">
        <v>44443</v>
      </c>
      <c r="Y44" s="11" t="s">
        <v>2247</v>
      </c>
      <c r="Z44" s="5" t="s">
        <v>2251</v>
      </c>
    </row>
    <row r="45" spans="1:26" ht="25" x14ac:dyDescent="0.2">
      <c r="A45" s="68">
        <v>8086</v>
      </c>
      <c r="B45" s="3" t="s">
        <v>31</v>
      </c>
      <c r="C45" s="3" t="s">
        <v>382</v>
      </c>
      <c r="D45" s="10" t="s">
        <v>2252</v>
      </c>
      <c r="E45" s="3" t="s">
        <v>34</v>
      </c>
      <c r="F45" s="3" t="s">
        <v>2039</v>
      </c>
      <c r="G45" s="10" t="s">
        <v>2253</v>
      </c>
      <c r="H45" s="10" t="s">
        <v>2254</v>
      </c>
      <c r="I45" s="5" t="s">
        <v>2255</v>
      </c>
      <c r="J45" s="5" t="s">
        <v>2256</v>
      </c>
      <c r="K45" s="3" t="s">
        <v>900</v>
      </c>
      <c r="L45" s="3" t="s">
        <v>42</v>
      </c>
      <c r="M45" s="3">
        <v>33702</v>
      </c>
      <c r="N45" s="3" t="s">
        <v>2257</v>
      </c>
      <c r="O45" s="8">
        <v>27.859184243618301</v>
      </c>
      <c r="P45" s="8">
        <v>-82.645987345224299</v>
      </c>
      <c r="Q45" s="151"/>
      <c r="R45" s="5" t="s">
        <v>2258</v>
      </c>
      <c r="S45" s="5" t="s">
        <v>2254</v>
      </c>
      <c r="T45" s="5" t="s">
        <v>2256</v>
      </c>
      <c r="U45" s="3" t="s">
        <v>900</v>
      </c>
      <c r="V45" s="3" t="s">
        <v>42</v>
      </c>
      <c r="W45" s="3" t="s">
        <v>49</v>
      </c>
      <c r="X45" s="28">
        <v>44443</v>
      </c>
      <c r="Y45" s="5" t="s">
        <v>2254</v>
      </c>
      <c r="Z45" s="5" t="s">
        <v>2259</v>
      </c>
    </row>
    <row r="46" spans="1:26" x14ac:dyDescent="0.2">
      <c r="A46" s="68">
        <v>8088</v>
      </c>
      <c r="B46" s="3" t="s">
        <v>31</v>
      </c>
      <c r="C46" s="3" t="s">
        <v>382</v>
      </c>
      <c r="D46" s="10" t="s">
        <v>2260</v>
      </c>
      <c r="E46" s="3" t="s">
        <v>61</v>
      </c>
      <c r="F46" s="3" t="s">
        <v>2215</v>
      </c>
      <c r="G46" s="10" t="s">
        <v>2215</v>
      </c>
      <c r="H46" s="10" t="s">
        <v>2261</v>
      </c>
      <c r="I46" s="10"/>
      <c r="J46" s="10"/>
      <c r="K46" s="19"/>
      <c r="L46" s="3"/>
      <c r="M46" s="19"/>
      <c r="N46" s="19"/>
      <c r="O46" s="8"/>
      <c r="P46" s="8" t="s">
        <v>61</v>
      </c>
      <c r="Q46" s="152"/>
      <c r="R46" s="10" t="s">
        <v>2260</v>
      </c>
      <c r="S46" s="10" t="s">
        <v>2261</v>
      </c>
      <c r="T46" s="10" t="s">
        <v>2262</v>
      </c>
      <c r="U46" s="19" t="s">
        <v>2263</v>
      </c>
      <c r="V46" s="19" t="s">
        <v>1247</v>
      </c>
      <c r="W46" s="3" t="s">
        <v>49</v>
      </c>
      <c r="X46" s="28">
        <v>44773</v>
      </c>
      <c r="Y46" s="11" t="s">
        <v>2261</v>
      </c>
      <c r="Z46" s="5" t="s">
        <v>2264</v>
      </c>
    </row>
    <row r="47" spans="1:26" x14ac:dyDescent="0.2">
      <c r="A47" s="68">
        <v>8090</v>
      </c>
      <c r="B47" s="3" t="s">
        <v>31</v>
      </c>
      <c r="C47" s="3" t="s">
        <v>382</v>
      </c>
      <c r="D47" s="10" t="s">
        <v>2265</v>
      </c>
      <c r="E47" s="19" t="s">
        <v>34</v>
      </c>
      <c r="F47" s="19" t="s">
        <v>2039</v>
      </c>
      <c r="G47" s="10" t="s">
        <v>2266</v>
      </c>
      <c r="H47" s="82" t="s">
        <v>2267</v>
      </c>
      <c r="I47" s="10" t="s">
        <v>2268</v>
      </c>
      <c r="J47" s="10" t="s">
        <v>2269</v>
      </c>
      <c r="K47" s="29" t="s">
        <v>2270</v>
      </c>
      <c r="L47" s="19" t="s">
        <v>42</v>
      </c>
      <c r="M47" s="29">
        <v>70776</v>
      </c>
      <c r="N47" s="83" t="s">
        <v>2271</v>
      </c>
      <c r="O47" s="8">
        <v>30.235425884534699</v>
      </c>
      <c r="P47" s="8">
        <v>-91.098824546776896</v>
      </c>
      <c r="Q47" s="152">
        <v>227</v>
      </c>
      <c r="R47" s="82" t="s">
        <v>2265</v>
      </c>
      <c r="S47" s="82" t="s">
        <v>2267</v>
      </c>
      <c r="T47" s="82" t="s">
        <v>2272</v>
      </c>
      <c r="U47" s="29" t="s">
        <v>334</v>
      </c>
      <c r="V47" s="29" t="s">
        <v>42</v>
      </c>
      <c r="W47" s="3" t="s">
        <v>49</v>
      </c>
      <c r="X47" s="28">
        <v>44773</v>
      </c>
      <c r="Y47" s="11" t="s">
        <v>2273</v>
      </c>
      <c r="Z47" s="5"/>
    </row>
    <row r="48" spans="1:26" ht="25" x14ac:dyDescent="0.2">
      <c r="A48" s="68">
        <v>8092</v>
      </c>
      <c r="B48" s="3" t="s">
        <v>31</v>
      </c>
      <c r="C48" s="3" t="s">
        <v>382</v>
      </c>
      <c r="D48" s="5" t="s">
        <v>2274</v>
      </c>
      <c r="E48" s="3" t="s">
        <v>34</v>
      </c>
      <c r="F48" s="3" t="s">
        <v>2089</v>
      </c>
      <c r="G48" s="5" t="s">
        <v>2275</v>
      </c>
      <c r="H48" s="5" t="s">
        <v>2276</v>
      </c>
      <c r="I48" s="5" t="s">
        <v>2277</v>
      </c>
      <c r="J48" s="5" t="s">
        <v>1482</v>
      </c>
      <c r="K48" s="3" t="s">
        <v>741</v>
      </c>
      <c r="L48" s="3" t="s">
        <v>42</v>
      </c>
      <c r="M48" s="3">
        <v>78665</v>
      </c>
      <c r="N48" s="3" t="s">
        <v>1483</v>
      </c>
      <c r="O48" s="8">
        <v>30.553244000954301</v>
      </c>
      <c r="P48" s="8">
        <v>-97.683485175848006</v>
      </c>
      <c r="Q48" s="149">
        <v>375</v>
      </c>
      <c r="R48" s="5" t="s">
        <v>2274</v>
      </c>
      <c r="S48" s="5" t="s">
        <v>2276</v>
      </c>
      <c r="T48" s="5" t="s">
        <v>2278</v>
      </c>
      <c r="U48" s="3" t="s">
        <v>2279</v>
      </c>
      <c r="V48" s="3" t="s">
        <v>2280</v>
      </c>
      <c r="W48" s="3" t="s">
        <v>49</v>
      </c>
      <c r="X48" s="28">
        <v>44773</v>
      </c>
      <c r="Y48" s="5" t="s">
        <v>2281</v>
      </c>
      <c r="Z48" s="5" t="s">
        <v>2282</v>
      </c>
    </row>
    <row r="49" spans="1:27" x14ac:dyDescent="0.2">
      <c r="A49" s="68">
        <v>8094</v>
      </c>
      <c r="B49" s="3" t="s">
        <v>31</v>
      </c>
      <c r="C49" s="3" t="s">
        <v>382</v>
      </c>
      <c r="D49" s="5" t="s">
        <v>2283</v>
      </c>
      <c r="E49" s="3" t="s">
        <v>61</v>
      </c>
      <c r="F49" s="3" t="s">
        <v>2031</v>
      </c>
      <c r="G49" s="5" t="s">
        <v>2284</v>
      </c>
      <c r="H49" s="5" t="s">
        <v>2285</v>
      </c>
      <c r="I49" s="5" t="s">
        <v>2286</v>
      </c>
      <c r="J49" s="5" t="s">
        <v>1534</v>
      </c>
      <c r="K49" s="3" t="s">
        <v>334</v>
      </c>
      <c r="L49" s="3" t="s">
        <v>42</v>
      </c>
      <c r="M49" s="16" t="s">
        <v>2287</v>
      </c>
      <c r="N49" s="3" t="s">
        <v>2288</v>
      </c>
      <c r="O49" s="8">
        <v>42.355629319654099</v>
      </c>
      <c r="P49" s="8">
        <v>-71.057591044918496</v>
      </c>
      <c r="Q49" s="151">
        <v>133</v>
      </c>
      <c r="R49" s="5" t="s">
        <v>2283</v>
      </c>
      <c r="S49" s="5" t="s">
        <v>2285</v>
      </c>
      <c r="T49" s="5" t="s">
        <v>1534</v>
      </c>
      <c r="U49" s="3" t="s">
        <v>334</v>
      </c>
      <c r="V49" s="3" t="s">
        <v>42</v>
      </c>
      <c r="W49" s="3" t="s">
        <v>49</v>
      </c>
      <c r="X49" s="28">
        <v>44773</v>
      </c>
      <c r="Y49" s="5" t="s">
        <v>2289</v>
      </c>
      <c r="Z49" s="5"/>
    </row>
    <row r="50" spans="1:27" x14ac:dyDescent="0.2">
      <c r="A50" s="68">
        <v>8096</v>
      </c>
      <c r="B50" s="3" t="s">
        <v>31</v>
      </c>
      <c r="C50" s="3" t="s">
        <v>382</v>
      </c>
      <c r="D50" s="5" t="s">
        <v>2283</v>
      </c>
      <c r="E50" s="3" t="s">
        <v>61</v>
      </c>
      <c r="F50" s="3" t="s">
        <v>2031</v>
      </c>
      <c r="G50" s="5" t="s">
        <v>2284</v>
      </c>
      <c r="H50" s="5" t="s">
        <v>2285</v>
      </c>
      <c r="I50" s="5" t="s">
        <v>2290</v>
      </c>
      <c r="J50" s="5" t="s">
        <v>1971</v>
      </c>
      <c r="K50" s="3" t="s">
        <v>321</v>
      </c>
      <c r="L50" s="3" t="s">
        <v>42</v>
      </c>
      <c r="M50" s="3">
        <v>10022</v>
      </c>
      <c r="N50" s="3" t="s">
        <v>2291</v>
      </c>
      <c r="O50" s="8">
        <v>40.761402701796598</v>
      </c>
      <c r="P50" s="8">
        <v>-73.969463331489393</v>
      </c>
      <c r="Q50" s="149">
        <v>133</v>
      </c>
      <c r="R50" s="5" t="s">
        <v>2283</v>
      </c>
      <c r="S50" s="5" t="s">
        <v>2285</v>
      </c>
      <c r="T50" s="10" t="s">
        <v>1534</v>
      </c>
      <c r="U50" s="19" t="s">
        <v>334</v>
      </c>
      <c r="V50" s="19" t="s">
        <v>42</v>
      </c>
      <c r="W50" s="3" t="s">
        <v>49</v>
      </c>
      <c r="X50" s="28">
        <v>44773</v>
      </c>
      <c r="Y50" s="11" t="s">
        <v>2292</v>
      </c>
      <c r="Z50" s="5"/>
    </row>
    <row r="51" spans="1:27" ht="25" x14ac:dyDescent="0.2">
      <c r="A51" s="68">
        <v>8098</v>
      </c>
      <c r="B51" s="3" t="s">
        <v>31</v>
      </c>
      <c r="C51" s="3" t="s">
        <v>382</v>
      </c>
      <c r="D51" s="10" t="s">
        <v>2293</v>
      </c>
      <c r="E51" s="3" t="s">
        <v>34</v>
      </c>
      <c r="F51" s="3" t="s">
        <v>2085</v>
      </c>
      <c r="G51" s="10" t="s">
        <v>2294</v>
      </c>
      <c r="H51" s="10" t="s">
        <v>2295</v>
      </c>
      <c r="I51" s="10" t="s">
        <v>2296</v>
      </c>
      <c r="J51" s="10" t="s">
        <v>2297</v>
      </c>
      <c r="K51" s="19" t="s">
        <v>1296</v>
      </c>
      <c r="L51" s="3" t="s">
        <v>42</v>
      </c>
      <c r="M51" s="283" t="s">
        <v>2298</v>
      </c>
      <c r="N51" s="19" t="s">
        <v>2299</v>
      </c>
      <c r="O51" s="8">
        <v>41.551053844743898</v>
      </c>
      <c r="P51" s="8">
        <v>-71.511482904362893</v>
      </c>
      <c r="Q51" s="152">
        <v>12</v>
      </c>
      <c r="R51" s="10" t="s">
        <v>2300</v>
      </c>
      <c r="S51" s="10" t="s">
        <v>2295</v>
      </c>
      <c r="T51" s="10" t="s">
        <v>2301</v>
      </c>
      <c r="U51" s="19" t="s">
        <v>3878</v>
      </c>
      <c r="V51" s="19" t="s">
        <v>543</v>
      </c>
      <c r="W51" s="3" t="s">
        <v>49</v>
      </c>
      <c r="X51" s="28">
        <v>44773</v>
      </c>
      <c r="Y51" s="11" t="s">
        <v>2302</v>
      </c>
      <c r="Z51" s="5"/>
    </row>
    <row r="52" spans="1:27" ht="25" x14ac:dyDescent="0.2">
      <c r="A52" s="68">
        <v>8100</v>
      </c>
      <c r="B52" s="3" t="s">
        <v>31</v>
      </c>
      <c r="C52" s="3" t="s">
        <v>382</v>
      </c>
      <c r="D52" s="5" t="s">
        <v>2303</v>
      </c>
      <c r="E52" s="3" t="s">
        <v>61</v>
      </c>
      <c r="F52" s="3" t="s">
        <v>2014</v>
      </c>
      <c r="G52" s="5" t="s">
        <v>2304</v>
      </c>
      <c r="H52" s="5" t="s">
        <v>2305</v>
      </c>
      <c r="I52" s="6" t="s">
        <v>2306</v>
      </c>
      <c r="J52" s="5" t="s">
        <v>2307</v>
      </c>
      <c r="K52" s="3" t="s">
        <v>496</v>
      </c>
      <c r="L52" s="3" t="s">
        <v>42</v>
      </c>
      <c r="M52" s="3">
        <v>19438</v>
      </c>
      <c r="N52" s="3" t="s">
        <v>2308</v>
      </c>
      <c r="O52" s="8">
        <v>40.267570949513598</v>
      </c>
      <c r="P52" s="8">
        <v>-75.3641592888427</v>
      </c>
      <c r="Q52" s="149">
        <v>25</v>
      </c>
      <c r="R52" s="5" t="s">
        <v>2303</v>
      </c>
      <c r="S52" s="5" t="s">
        <v>2305</v>
      </c>
      <c r="T52" s="5" t="s">
        <v>2307</v>
      </c>
      <c r="U52" s="3" t="s">
        <v>496</v>
      </c>
      <c r="V52" s="3" t="s">
        <v>42</v>
      </c>
      <c r="W52" s="3" t="s">
        <v>49</v>
      </c>
      <c r="X52" s="28">
        <v>44773</v>
      </c>
      <c r="Y52" s="5" t="s">
        <v>2309</v>
      </c>
      <c r="Z52" s="5" t="s">
        <v>2310</v>
      </c>
    </row>
    <row r="53" spans="1:27" ht="25" x14ac:dyDescent="0.2">
      <c r="A53" s="68">
        <v>8102</v>
      </c>
      <c r="B53" s="3" t="s">
        <v>31</v>
      </c>
      <c r="C53" s="3" t="s">
        <v>382</v>
      </c>
      <c r="D53" s="5" t="s">
        <v>2311</v>
      </c>
      <c r="E53" s="3" t="s">
        <v>61</v>
      </c>
      <c r="F53" s="3" t="s">
        <v>2014</v>
      </c>
      <c r="G53" s="5" t="s">
        <v>2312</v>
      </c>
      <c r="H53" s="5" t="s">
        <v>2313</v>
      </c>
      <c r="I53" s="6" t="s">
        <v>2314</v>
      </c>
      <c r="J53" s="6" t="s">
        <v>2315</v>
      </c>
      <c r="K53" s="14" t="s">
        <v>1814</v>
      </c>
      <c r="L53" s="3" t="s">
        <v>42</v>
      </c>
      <c r="M53" s="18" t="s">
        <v>2316</v>
      </c>
      <c r="N53" s="14" t="s">
        <v>2317</v>
      </c>
      <c r="O53" s="8">
        <v>45.474729842438599</v>
      </c>
      <c r="P53" s="8">
        <v>-122.777659602374</v>
      </c>
      <c r="Q53" s="154">
        <v>25</v>
      </c>
      <c r="R53" s="5" t="s">
        <v>2311</v>
      </c>
      <c r="S53" s="5" t="s">
        <v>2313</v>
      </c>
      <c r="T53" s="5" t="s">
        <v>2315</v>
      </c>
      <c r="U53" s="3" t="s">
        <v>1814</v>
      </c>
      <c r="V53" s="3" t="s">
        <v>42</v>
      </c>
      <c r="W53" s="3" t="s">
        <v>49</v>
      </c>
      <c r="X53" s="28">
        <v>44773</v>
      </c>
      <c r="Y53" s="5" t="s">
        <v>2318</v>
      </c>
      <c r="Z53" s="5"/>
    </row>
    <row r="54" spans="1:27" ht="25" x14ac:dyDescent="0.2">
      <c r="A54" s="68">
        <v>8104</v>
      </c>
      <c r="B54" s="3" t="s">
        <v>31</v>
      </c>
      <c r="C54" s="3" t="s">
        <v>382</v>
      </c>
      <c r="D54" s="5" t="s">
        <v>2319</v>
      </c>
      <c r="E54" s="3" t="s">
        <v>61</v>
      </c>
      <c r="F54" s="3" t="s">
        <v>2039</v>
      </c>
      <c r="G54" s="5" t="s">
        <v>2320</v>
      </c>
      <c r="H54" s="5" t="s">
        <v>2321</v>
      </c>
      <c r="I54" s="5" t="s">
        <v>2322</v>
      </c>
      <c r="J54" s="5" t="s">
        <v>314</v>
      </c>
      <c r="K54" s="3" t="s">
        <v>315</v>
      </c>
      <c r="L54" s="3" t="s">
        <v>42</v>
      </c>
      <c r="M54" s="3">
        <v>60641</v>
      </c>
      <c r="N54" s="3" t="s">
        <v>2323</v>
      </c>
      <c r="O54" s="8">
        <v>41.939419347273102</v>
      </c>
      <c r="P54" s="8">
        <v>-87.735807473736898</v>
      </c>
      <c r="Q54" s="149">
        <v>675</v>
      </c>
      <c r="R54" s="5" t="s">
        <v>2319</v>
      </c>
      <c r="S54" s="5" t="s">
        <v>2321</v>
      </c>
      <c r="T54" s="5" t="s">
        <v>314</v>
      </c>
      <c r="U54" s="3" t="s">
        <v>315</v>
      </c>
      <c r="V54" s="3" t="s">
        <v>42</v>
      </c>
      <c r="W54" s="3" t="s">
        <v>49</v>
      </c>
      <c r="X54" s="28">
        <v>44773</v>
      </c>
      <c r="Y54" s="5" t="s">
        <v>2324</v>
      </c>
      <c r="Z54" s="5"/>
    </row>
    <row r="55" spans="1:27" ht="25" x14ac:dyDescent="0.2">
      <c r="A55" s="68">
        <v>8106</v>
      </c>
      <c r="B55" s="3" t="s">
        <v>31</v>
      </c>
      <c r="C55" s="3" t="s">
        <v>382</v>
      </c>
      <c r="D55" s="5" t="s">
        <v>2325</v>
      </c>
      <c r="E55" s="3" t="s">
        <v>61</v>
      </c>
      <c r="F55" s="3" t="s">
        <v>2039</v>
      </c>
      <c r="G55" s="5" t="s">
        <v>2326</v>
      </c>
      <c r="H55" s="5" t="s">
        <v>2327</v>
      </c>
      <c r="I55" s="6" t="s">
        <v>2328</v>
      </c>
      <c r="J55" s="6" t="s">
        <v>2329</v>
      </c>
      <c r="K55" s="14" t="s">
        <v>345</v>
      </c>
      <c r="L55" s="3" t="s">
        <v>42</v>
      </c>
      <c r="M55" s="18" t="s">
        <v>2330</v>
      </c>
      <c r="N55" s="14" t="s">
        <v>2331</v>
      </c>
      <c r="O55" s="135">
        <v>40.542945710871102</v>
      </c>
      <c r="P55" s="135">
        <v>-74.551541142270693</v>
      </c>
      <c r="Q55" s="138">
        <v>20</v>
      </c>
      <c r="R55" s="25" t="s">
        <v>2325</v>
      </c>
      <c r="S55" s="25" t="s">
        <v>2327</v>
      </c>
      <c r="T55" s="25" t="s">
        <v>2329</v>
      </c>
      <c r="U55" s="26" t="s">
        <v>345</v>
      </c>
      <c r="V55" s="26" t="s">
        <v>42</v>
      </c>
      <c r="W55" s="3" t="s">
        <v>49</v>
      </c>
      <c r="X55" s="28">
        <v>44773</v>
      </c>
      <c r="Y55" s="25" t="s">
        <v>2332</v>
      </c>
      <c r="Z55" s="25" t="s">
        <v>2333</v>
      </c>
    </row>
    <row r="56" spans="1:27" ht="25" x14ac:dyDescent="0.2">
      <c r="A56" s="68">
        <v>8108</v>
      </c>
      <c r="B56" s="3" t="s">
        <v>31</v>
      </c>
      <c r="C56" s="3" t="s">
        <v>382</v>
      </c>
      <c r="D56" s="5" t="s">
        <v>2325</v>
      </c>
      <c r="E56" s="3" t="s">
        <v>61</v>
      </c>
      <c r="F56" s="3" t="s">
        <v>2014</v>
      </c>
      <c r="G56" s="5" t="s">
        <v>2334</v>
      </c>
      <c r="H56" s="5" t="s">
        <v>2327</v>
      </c>
      <c r="I56" s="5" t="s">
        <v>2328</v>
      </c>
      <c r="J56" s="5" t="s">
        <v>2329</v>
      </c>
      <c r="K56" s="3" t="s">
        <v>345</v>
      </c>
      <c r="L56" s="3" t="s">
        <v>42</v>
      </c>
      <c r="M56" s="16" t="s">
        <v>2330</v>
      </c>
      <c r="N56" s="3" t="s">
        <v>2331</v>
      </c>
      <c r="O56" s="135">
        <v>40.542933481302697</v>
      </c>
      <c r="P56" s="135">
        <v>-74.551562600694197</v>
      </c>
      <c r="Q56" s="155">
        <v>20</v>
      </c>
      <c r="R56" s="25" t="s">
        <v>2325</v>
      </c>
      <c r="S56" s="25" t="s">
        <v>2327</v>
      </c>
      <c r="T56" s="25" t="s">
        <v>2329</v>
      </c>
      <c r="U56" s="26" t="s">
        <v>345</v>
      </c>
      <c r="V56" s="26" t="s">
        <v>42</v>
      </c>
      <c r="W56" s="3" t="s">
        <v>49</v>
      </c>
      <c r="X56" s="28">
        <v>44773</v>
      </c>
      <c r="Y56" s="25" t="s">
        <v>2332</v>
      </c>
      <c r="Z56" s="25"/>
    </row>
    <row r="57" spans="1:27" ht="25" x14ac:dyDescent="0.2">
      <c r="A57" s="68">
        <v>8110</v>
      </c>
      <c r="B57" s="3" t="s">
        <v>31</v>
      </c>
      <c r="C57" s="3" t="s">
        <v>382</v>
      </c>
      <c r="D57" s="5" t="s">
        <v>4508</v>
      </c>
      <c r="E57" s="3" t="s">
        <v>34</v>
      </c>
      <c r="F57" s="3" t="s">
        <v>2085</v>
      </c>
      <c r="G57" s="5" t="s">
        <v>4521</v>
      </c>
      <c r="H57" s="167" t="s">
        <v>4512</v>
      </c>
      <c r="I57" s="5" t="s">
        <v>4513</v>
      </c>
      <c r="J57" s="5" t="s">
        <v>1193</v>
      </c>
      <c r="K57" s="6" t="s">
        <v>496</v>
      </c>
      <c r="L57" s="5" t="s">
        <v>4514</v>
      </c>
      <c r="M57" s="412" t="s">
        <v>4515</v>
      </c>
      <c r="N57" s="5" t="s">
        <v>4516</v>
      </c>
      <c r="O57" s="8">
        <v>40.0596416265453</v>
      </c>
      <c r="P57" s="8">
        <v>-75.642886545093603</v>
      </c>
      <c r="Q57" s="20">
        <v>72</v>
      </c>
      <c r="R57" s="5" t="s">
        <v>4517</v>
      </c>
      <c r="S57" s="165" t="s">
        <v>4520</v>
      </c>
      <c r="T57" s="6" t="s">
        <v>4518</v>
      </c>
      <c r="U57" s="14" t="s">
        <v>1167</v>
      </c>
      <c r="V57" s="3" t="s">
        <v>543</v>
      </c>
      <c r="W57" s="3" t="s">
        <v>49</v>
      </c>
      <c r="X57" s="28">
        <v>45084</v>
      </c>
      <c r="Y57" s="5" t="s">
        <v>4519</v>
      </c>
      <c r="Z57" s="28"/>
      <c r="AA57" s="5"/>
    </row>
    <row r="58" spans="1:27" ht="25" x14ac:dyDescent="0.2">
      <c r="A58" s="68">
        <v>8112</v>
      </c>
      <c r="B58" s="3" t="s">
        <v>31</v>
      </c>
      <c r="C58" s="3" t="s">
        <v>382</v>
      </c>
      <c r="D58" s="165" t="s">
        <v>4787</v>
      </c>
      <c r="E58" s="3" t="s">
        <v>34</v>
      </c>
      <c r="F58" s="424" t="s">
        <v>2031</v>
      </c>
      <c r="G58" s="165" t="s">
        <v>4786</v>
      </c>
      <c r="H58" s="167" t="s">
        <v>4783</v>
      </c>
      <c r="I58" s="5" t="s">
        <v>4785</v>
      </c>
      <c r="J58" s="5" t="s">
        <v>3155</v>
      </c>
      <c r="K58" s="3" t="s">
        <v>334</v>
      </c>
      <c r="L58" s="3" t="s">
        <v>42</v>
      </c>
      <c r="M58" s="58" t="s">
        <v>3156</v>
      </c>
      <c r="N58" s="3"/>
      <c r="O58" s="8">
        <v>42.487822581252203</v>
      </c>
      <c r="P58" s="8">
        <v>-71.221144104899693</v>
      </c>
      <c r="Q58" s="151">
        <v>42</v>
      </c>
      <c r="R58" s="5" t="s">
        <v>4517</v>
      </c>
      <c r="S58" s="5" t="s">
        <v>4520</v>
      </c>
      <c r="T58" s="5" t="s">
        <v>4518</v>
      </c>
      <c r="U58" s="3" t="s">
        <v>1167</v>
      </c>
      <c r="V58" s="3" t="s">
        <v>543</v>
      </c>
      <c r="W58" s="5" t="s">
        <v>49</v>
      </c>
      <c r="X58" s="28">
        <v>45084</v>
      </c>
      <c r="Y58" s="5" t="s">
        <v>4519</v>
      </c>
      <c r="Z58" s="5"/>
    </row>
    <row r="59" spans="1:27" ht="61" x14ac:dyDescent="0.2">
      <c r="A59" s="68">
        <v>8114</v>
      </c>
      <c r="B59" s="3" t="s">
        <v>31</v>
      </c>
      <c r="C59" s="3" t="s">
        <v>382</v>
      </c>
      <c r="D59" s="5" t="s">
        <v>2335</v>
      </c>
      <c r="E59" s="3" t="s">
        <v>34</v>
      </c>
      <c r="F59" s="3" t="s">
        <v>2014</v>
      </c>
      <c r="G59" s="5" t="s">
        <v>2336</v>
      </c>
      <c r="H59" s="5" t="s">
        <v>2337</v>
      </c>
      <c r="I59" s="5" t="s">
        <v>2338</v>
      </c>
      <c r="J59" s="5" t="s">
        <v>2339</v>
      </c>
      <c r="K59" s="3" t="s">
        <v>341</v>
      </c>
      <c r="L59" s="3" t="s">
        <v>42</v>
      </c>
      <c r="M59" s="3">
        <v>44128</v>
      </c>
      <c r="N59" s="3" t="s">
        <v>2340</v>
      </c>
      <c r="O59" s="8">
        <v>41.4369157144802</v>
      </c>
      <c r="P59" s="8">
        <v>-81.491966916365996</v>
      </c>
      <c r="Q59" s="149">
        <v>60</v>
      </c>
      <c r="R59" s="5" t="s">
        <v>2335</v>
      </c>
      <c r="S59" s="5" t="s">
        <v>2337</v>
      </c>
      <c r="T59" s="5" t="s">
        <v>2339</v>
      </c>
      <c r="U59" s="3" t="s">
        <v>341</v>
      </c>
      <c r="V59" s="3" t="s">
        <v>42</v>
      </c>
      <c r="W59" s="3" t="s">
        <v>49</v>
      </c>
      <c r="X59" s="28">
        <v>44773</v>
      </c>
      <c r="Y59" s="5" t="s">
        <v>2341</v>
      </c>
      <c r="Z59" s="85" t="s">
        <v>2342</v>
      </c>
    </row>
    <row r="60" spans="1:27" ht="49" x14ac:dyDescent="0.2">
      <c r="A60" s="68">
        <v>8116</v>
      </c>
      <c r="B60" s="3" t="s">
        <v>31</v>
      </c>
      <c r="C60" s="3" t="s">
        <v>382</v>
      </c>
      <c r="D60" s="5" t="s">
        <v>1541</v>
      </c>
      <c r="E60" s="3" t="s">
        <v>34</v>
      </c>
      <c r="F60" s="3" t="s">
        <v>2089</v>
      </c>
      <c r="G60" s="5" t="s">
        <v>2343</v>
      </c>
      <c r="H60" s="5" t="s">
        <v>1542</v>
      </c>
      <c r="I60" s="5" t="s">
        <v>1543</v>
      </c>
      <c r="J60" s="5" t="s">
        <v>1544</v>
      </c>
      <c r="K60" s="3" t="s">
        <v>130</v>
      </c>
      <c r="L60" s="3" t="s">
        <v>66</v>
      </c>
      <c r="M60" s="3" t="s">
        <v>1545</v>
      </c>
      <c r="N60" s="3" t="s">
        <v>1546</v>
      </c>
      <c r="O60" s="5" t="s">
        <v>2344</v>
      </c>
      <c r="P60" s="8">
        <v>-80.537764277628199</v>
      </c>
      <c r="Q60" s="68">
        <v>60</v>
      </c>
      <c r="R60" s="5" t="s">
        <v>1547</v>
      </c>
      <c r="S60" s="5" t="s">
        <v>1542</v>
      </c>
      <c r="T60" s="5" t="s">
        <v>1549</v>
      </c>
      <c r="U60" s="3" t="s">
        <v>394</v>
      </c>
      <c r="V60" s="3" t="s">
        <v>42</v>
      </c>
      <c r="W60" s="3" t="s">
        <v>49</v>
      </c>
      <c r="X60" s="28">
        <v>44773</v>
      </c>
      <c r="Y60" s="5" t="s">
        <v>2345</v>
      </c>
      <c r="Z60" s="5" t="s">
        <v>2346</v>
      </c>
    </row>
    <row r="61" spans="1:27" ht="49" x14ac:dyDescent="0.2">
      <c r="A61" s="68">
        <v>8118</v>
      </c>
      <c r="B61" s="3" t="s">
        <v>31</v>
      </c>
      <c r="C61" s="3" t="s">
        <v>382</v>
      </c>
      <c r="D61" s="5" t="s">
        <v>1541</v>
      </c>
      <c r="E61" s="3" t="s">
        <v>34</v>
      </c>
      <c r="F61" s="3" t="s">
        <v>2089</v>
      </c>
      <c r="G61" s="5" t="s">
        <v>2343</v>
      </c>
      <c r="H61" s="5" t="s">
        <v>1542</v>
      </c>
      <c r="I61" s="5" t="s">
        <v>2347</v>
      </c>
      <c r="J61" s="5" t="s">
        <v>1549</v>
      </c>
      <c r="K61" s="3" t="s">
        <v>394</v>
      </c>
      <c r="L61" s="3" t="s">
        <v>42</v>
      </c>
      <c r="M61" s="3">
        <v>94089</v>
      </c>
      <c r="N61" s="19" t="s">
        <v>2348</v>
      </c>
      <c r="O61" s="5" t="s">
        <v>2344</v>
      </c>
      <c r="P61" s="8">
        <v>-121.991784381747</v>
      </c>
      <c r="Q61" s="68">
        <v>60</v>
      </c>
      <c r="R61" s="5" t="s">
        <v>1547</v>
      </c>
      <c r="S61" s="5" t="s">
        <v>1542</v>
      </c>
      <c r="T61" s="5" t="s">
        <v>1549</v>
      </c>
      <c r="U61" s="3" t="s">
        <v>394</v>
      </c>
      <c r="V61" s="3" t="s">
        <v>42</v>
      </c>
      <c r="W61" s="3" t="s">
        <v>49</v>
      </c>
      <c r="X61" s="28">
        <v>44773</v>
      </c>
      <c r="Y61" s="5" t="s">
        <v>2345</v>
      </c>
      <c r="Z61" s="10" t="s">
        <v>2346</v>
      </c>
    </row>
    <row r="62" spans="1:27" x14ac:dyDescent="0.2">
      <c r="A62" s="68">
        <v>8120</v>
      </c>
      <c r="B62" s="3" t="s">
        <v>31</v>
      </c>
      <c r="C62" s="3" t="s">
        <v>382</v>
      </c>
      <c r="D62" s="5" t="s">
        <v>2349</v>
      </c>
      <c r="E62" s="3" t="s">
        <v>61</v>
      </c>
      <c r="F62" s="3" t="s">
        <v>2039</v>
      </c>
      <c r="G62" s="5" t="s">
        <v>2350</v>
      </c>
      <c r="H62" s="5" t="s">
        <v>2351</v>
      </c>
      <c r="I62" s="5" t="s">
        <v>2352</v>
      </c>
      <c r="J62" s="5" t="s">
        <v>2353</v>
      </c>
      <c r="K62" s="14" t="s">
        <v>341</v>
      </c>
      <c r="L62" s="3" t="s">
        <v>42</v>
      </c>
      <c r="M62" s="14">
        <v>43229</v>
      </c>
      <c r="N62" s="3" t="s">
        <v>2354</v>
      </c>
      <c r="O62" s="8">
        <v>40.101088578290302</v>
      </c>
      <c r="P62" s="8">
        <v>-82.991832772879505</v>
      </c>
      <c r="Q62" s="100">
        <v>5</v>
      </c>
      <c r="R62" s="5" t="s">
        <v>2349</v>
      </c>
      <c r="S62" s="5" t="s">
        <v>2351</v>
      </c>
      <c r="T62" s="5" t="s">
        <v>2353</v>
      </c>
      <c r="U62" s="3" t="s">
        <v>341</v>
      </c>
      <c r="V62" s="3" t="s">
        <v>42</v>
      </c>
      <c r="W62" s="3" t="s">
        <v>49</v>
      </c>
      <c r="X62" s="28">
        <v>44773</v>
      </c>
      <c r="Y62" s="5" t="s">
        <v>2355</v>
      </c>
      <c r="Z62" s="5"/>
    </row>
    <row r="63" spans="1:27" ht="25" x14ac:dyDescent="0.2">
      <c r="A63" s="68">
        <v>8122</v>
      </c>
      <c r="B63" s="3" t="s">
        <v>31</v>
      </c>
      <c r="C63" s="3" t="s">
        <v>382</v>
      </c>
      <c r="D63" s="5" t="s">
        <v>2955</v>
      </c>
      <c r="E63" s="3" t="s">
        <v>34</v>
      </c>
      <c r="F63" s="3" t="s">
        <v>2014</v>
      </c>
      <c r="G63" s="5" t="s">
        <v>2357</v>
      </c>
      <c r="H63" s="5" t="s">
        <v>2358</v>
      </c>
      <c r="I63" s="5" t="s">
        <v>2359</v>
      </c>
      <c r="J63" s="5" t="s">
        <v>2315</v>
      </c>
      <c r="K63" s="3" t="s">
        <v>1814</v>
      </c>
      <c r="L63" s="3" t="s">
        <v>42</v>
      </c>
      <c r="M63" s="3">
        <v>97008</v>
      </c>
      <c r="N63" s="3" t="s">
        <v>2360</v>
      </c>
      <c r="O63" s="8">
        <v>45.460708556211799</v>
      </c>
      <c r="P63" s="8">
        <v>-122.788447915953</v>
      </c>
      <c r="Q63" s="100">
        <v>11</v>
      </c>
      <c r="R63" s="5" t="s">
        <v>2356</v>
      </c>
      <c r="S63" s="5" t="s">
        <v>2358</v>
      </c>
      <c r="T63" s="5" t="s">
        <v>2315</v>
      </c>
      <c r="U63" s="3" t="s">
        <v>1814</v>
      </c>
      <c r="V63" s="3" t="s">
        <v>42</v>
      </c>
      <c r="W63" s="3" t="s">
        <v>49</v>
      </c>
      <c r="X63" s="28">
        <v>44773</v>
      </c>
      <c r="Y63" s="5" t="s">
        <v>2361</v>
      </c>
      <c r="Z63" s="5"/>
    </row>
    <row r="64" spans="1:27" ht="25" x14ac:dyDescent="0.2">
      <c r="A64" s="68">
        <v>8124</v>
      </c>
      <c r="B64" s="3" t="s">
        <v>31</v>
      </c>
      <c r="C64" s="3" t="s">
        <v>382</v>
      </c>
      <c r="D64" s="5" t="s">
        <v>2955</v>
      </c>
      <c r="E64" s="3" t="s">
        <v>34</v>
      </c>
      <c r="F64" s="3" t="s">
        <v>2031</v>
      </c>
      <c r="G64" s="5" t="s">
        <v>2362</v>
      </c>
      <c r="H64" s="5" t="s">
        <v>2358</v>
      </c>
      <c r="I64" s="5" t="s">
        <v>2359</v>
      </c>
      <c r="J64" s="5" t="s">
        <v>2315</v>
      </c>
      <c r="K64" s="3" t="s">
        <v>1814</v>
      </c>
      <c r="L64" s="3" t="s">
        <v>42</v>
      </c>
      <c r="M64" s="3">
        <v>97008</v>
      </c>
      <c r="N64" s="3" t="s">
        <v>2360</v>
      </c>
      <c r="O64" s="8">
        <v>45.460753707316002</v>
      </c>
      <c r="P64" s="8">
        <v>-122.788480102375</v>
      </c>
      <c r="Q64" s="100">
        <v>11</v>
      </c>
      <c r="R64" s="5" t="s">
        <v>2356</v>
      </c>
      <c r="S64" s="5" t="s">
        <v>2358</v>
      </c>
      <c r="T64" s="5" t="s">
        <v>2315</v>
      </c>
      <c r="U64" s="3" t="s">
        <v>1814</v>
      </c>
      <c r="V64" s="3" t="s">
        <v>42</v>
      </c>
      <c r="W64" s="3" t="s">
        <v>49</v>
      </c>
      <c r="X64" s="28">
        <v>44773</v>
      </c>
      <c r="Y64" s="5" t="s">
        <v>2361</v>
      </c>
      <c r="Z64" s="5"/>
    </row>
    <row r="65" spans="1:26" ht="25" x14ac:dyDescent="0.2">
      <c r="A65" s="68">
        <v>8126</v>
      </c>
      <c r="B65" s="3" t="s">
        <v>31</v>
      </c>
      <c r="C65" s="3" t="s">
        <v>382</v>
      </c>
      <c r="D65" s="5" t="s">
        <v>2363</v>
      </c>
      <c r="E65" s="3" t="s">
        <v>61</v>
      </c>
      <c r="F65" s="3" t="s">
        <v>2119</v>
      </c>
      <c r="G65" s="5" t="s">
        <v>2119</v>
      </c>
      <c r="H65" s="5" t="s">
        <v>2364</v>
      </c>
      <c r="I65" s="6" t="s">
        <v>2365</v>
      </c>
      <c r="J65" s="6" t="s">
        <v>2366</v>
      </c>
      <c r="K65" s="14" t="s">
        <v>900</v>
      </c>
      <c r="L65" s="3" t="s">
        <v>42</v>
      </c>
      <c r="M65" s="18" t="s">
        <v>2367</v>
      </c>
      <c r="N65" s="14"/>
      <c r="O65" s="8">
        <v>25.761381984022901</v>
      </c>
      <c r="P65" s="8">
        <v>-80.191037987597497</v>
      </c>
      <c r="Q65" s="20">
        <v>18</v>
      </c>
      <c r="R65" s="5" t="s">
        <v>2363</v>
      </c>
      <c r="S65" s="5" t="s">
        <v>2364</v>
      </c>
      <c r="T65" s="5" t="s">
        <v>2366</v>
      </c>
      <c r="U65" s="3" t="s">
        <v>900</v>
      </c>
      <c r="V65" s="3" t="s">
        <v>42</v>
      </c>
      <c r="W65" s="3" t="s">
        <v>49</v>
      </c>
      <c r="X65" s="28">
        <v>44773</v>
      </c>
      <c r="Y65" s="5" t="s">
        <v>2368</v>
      </c>
      <c r="Z65" s="5"/>
    </row>
    <row r="66" spans="1:26" ht="25" x14ac:dyDescent="0.2">
      <c r="A66" s="68">
        <v>8128</v>
      </c>
      <c r="B66" s="3" t="s">
        <v>31</v>
      </c>
      <c r="C66" s="3" t="s">
        <v>382</v>
      </c>
      <c r="D66" s="5" t="s">
        <v>2369</v>
      </c>
      <c r="E66" s="3" t="s">
        <v>34</v>
      </c>
      <c r="F66" s="3" t="s">
        <v>2119</v>
      </c>
      <c r="G66" s="5" t="s">
        <v>2370</v>
      </c>
      <c r="H66" s="5" t="s">
        <v>2371</v>
      </c>
      <c r="I66" s="5" t="s">
        <v>2372</v>
      </c>
      <c r="J66" s="5" t="s">
        <v>2373</v>
      </c>
      <c r="K66" s="3" t="s">
        <v>315</v>
      </c>
      <c r="L66" s="3" t="s">
        <v>42</v>
      </c>
      <c r="M66" s="3">
        <v>60173</v>
      </c>
      <c r="N66" s="3" t="s">
        <v>2374</v>
      </c>
      <c r="O66" s="8">
        <v>42.0520610776124</v>
      </c>
      <c r="P66" s="8">
        <v>-88.032157858315699</v>
      </c>
      <c r="Q66" s="100">
        <v>10</v>
      </c>
      <c r="R66" s="5" t="s">
        <v>2369</v>
      </c>
      <c r="S66" s="5" t="s">
        <v>2371</v>
      </c>
      <c r="T66" s="5" t="s">
        <v>2373</v>
      </c>
      <c r="U66" s="3" t="s">
        <v>315</v>
      </c>
      <c r="V66" s="3" t="s">
        <v>42</v>
      </c>
      <c r="W66" s="3" t="s">
        <v>49</v>
      </c>
      <c r="X66" s="28">
        <v>44773</v>
      </c>
      <c r="Y66" s="5" t="s">
        <v>2375</v>
      </c>
      <c r="Z66" s="5"/>
    </row>
    <row r="67" spans="1:26" ht="25" x14ac:dyDescent="0.2">
      <c r="A67" s="68">
        <v>8130</v>
      </c>
      <c r="B67" s="3" t="s">
        <v>31</v>
      </c>
      <c r="C67" s="3" t="s">
        <v>382</v>
      </c>
      <c r="D67" s="5" t="s">
        <v>2376</v>
      </c>
      <c r="E67" s="3" t="s">
        <v>34</v>
      </c>
      <c r="F67" s="3" t="s">
        <v>2031</v>
      </c>
      <c r="G67" s="5" t="s">
        <v>2377</v>
      </c>
      <c r="H67" s="5" t="s">
        <v>2378</v>
      </c>
      <c r="I67" s="5" t="s">
        <v>2379</v>
      </c>
      <c r="J67" s="5" t="s">
        <v>2380</v>
      </c>
      <c r="K67" s="3" t="s">
        <v>127</v>
      </c>
      <c r="L67" s="3" t="s">
        <v>42</v>
      </c>
      <c r="M67" s="3">
        <v>48111</v>
      </c>
      <c r="N67" s="3" t="s">
        <v>2381</v>
      </c>
      <c r="O67" s="8">
        <v>42.235989170121698</v>
      </c>
      <c r="P67" s="8">
        <v>-83.440319514484699</v>
      </c>
      <c r="Q67" s="100">
        <v>220</v>
      </c>
      <c r="R67" s="5" t="s">
        <v>2376</v>
      </c>
      <c r="S67" s="5" t="s">
        <v>2378</v>
      </c>
      <c r="T67" s="5" t="s">
        <v>2382</v>
      </c>
      <c r="U67" s="3" t="s">
        <v>2383</v>
      </c>
      <c r="V67" s="3" t="s">
        <v>587</v>
      </c>
      <c r="W67" s="3" t="s">
        <v>49</v>
      </c>
      <c r="X67" s="28">
        <v>44773</v>
      </c>
      <c r="Y67" s="5" t="s">
        <v>2384</v>
      </c>
      <c r="Z67" s="5"/>
    </row>
    <row r="68" spans="1:26" ht="37" x14ac:dyDescent="0.2">
      <c r="A68" s="68">
        <v>8132</v>
      </c>
      <c r="B68" s="3" t="s">
        <v>31</v>
      </c>
      <c r="C68" s="3" t="s">
        <v>382</v>
      </c>
      <c r="D68" s="5" t="s">
        <v>2385</v>
      </c>
      <c r="E68" s="3" t="s">
        <v>61</v>
      </c>
      <c r="F68" s="3" t="s">
        <v>2215</v>
      </c>
      <c r="G68" s="5" t="s">
        <v>2215</v>
      </c>
      <c r="H68" s="5" t="s">
        <v>898</v>
      </c>
      <c r="I68" s="5" t="s">
        <v>1618</v>
      </c>
      <c r="J68" s="5" t="s">
        <v>1619</v>
      </c>
      <c r="K68" s="3" t="s">
        <v>918</v>
      </c>
      <c r="L68" s="3" t="s">
        <v>42</v>
      </c>
      <c r="M68" s="3">
        <v>31601</v>
      </c>
      <c r="N68" s="3" t="s">
        <v>1620</v>
      </c>
      <c r="O68" s="8">
        <v>30.8018188375497</v>
      </c>
      <c r="P68" s="8">
        <v>-83.286856716495194</v>
      </c>
      <c r="Q68" s="100">
        <v>44</v>
      </c>
      <c r="R68" s="5" t="s">
        <v>902</v>
      </c>
      <c r="S68" s="5" t="s">
        <v>898</v>
      </c>
      <c r="T68" s="5" t="s">
        <v>903</v>
      </c>
      <c r="U68" s="3" t="s">
        <v>904</v>
      </c>
      <c r="V68" s="3" t="s">
        <v>905</v>
      </c>
      <c r="W68" s="3" t="s">
        <v>49</v>
      </c>
      <c r="X68" s="28">
        <v>44773</v>
      </c>
      <c r="Y68" s="5" t="s">
        <v>2386</v>
      </c>
      <c r="Z68" s="5" t="s">
        <v>2387</v>
      </c>
    </row>
    <row r="69" spans="1:26" ht="37" x14ac:dyDescent="0.2">
      <c r="A69" s="68">
        <v>8134</v>
      </c>
      <c r="B69" s="3" t="s">
        <v>31</v>
      </c>
      <c r="C69" s="3" t="s">
        <v>382</v>
      </c>
      <c r="D69" s="5" t="s">
        <v>2388</v>
      </c>
      <c r="E69" s="3" t="s">
        <v>61</v>
      </c>
      <c r="F69" s="3" t="s">
        <v>2014</v>
      </c>
      <c r="G69" s="5" t="s">
        <v>2015</v>
      </c>
      <c r="H69" s="5" t="s">
        <v>2389</v>
      </c>
      <c r="I69" s="5" t="s">
        <v>2390</v>
      </c>
      <c r="J69" s="5" t="s">
        <v>2391</v>
      </c>
      <c r="K69" s="3" t="s">
        <v>850</v>
      </c>
      <c r="L69" s="3" t="s">
        <v>42</v>
      </c>
      <c r="M69" s="3">
        <v>85756</v>
      </c>
      <c r="N69" s="24" t="s">
        <v>2392</v>
      </c>
      <c r="O69" s="8">
        <v>32.125455089435398</v>
      </c>
      <c r="P69" s="8">
        <v>-110.929678675975</v>
      </c>
      <c r="Q69" s="100">
        <v>82</v>
      </c>
      <c r="R69" s="5" t="s">
        <v>2388</v>
      </c>
      <c r="S69" s="5" t="s">
        <v>2389</v>
      </c>
      <c r="T69" s="5" t="s">
        <v>2391</v>
      </c>
      <c r="U69" s="3" t="s">
        <v>850</v>
      </c>
      <c r="V69" s="3" t="s">
        <v>42</v>
      </c>
      <c r="W69" s="3" t="s">
        <v>49</v>
      </c>
      <c r="X69" s="28">
        <v>44773</v>
      </c>
      <c r="Y69" s="5" t="s">
        <v>2393</v>
      </c>
      <c r="Z69" s="5" t="s">
        <v>2394</v>
      </c>
    </row>
    <row r="70" spans="1:26" ht="37" x14ac:dyDescent="0.2">
      <c r="A70" s="68">
        <v>8136</v>
      </c>
      <c r="B70" s="3" t="s">
        <v>31</v>
      </c>
      <c r="C70" s="3" t="s">
        <v>382</v>
      </c>
      <c r="D70" s="5" t="s">
        <v>2395</v>
      </c>
      <c r="E70" s="3" t="s">
        <v>61</v>
      </c>
      <c r="F70" s="3" t="s">
        <v>2014</v>
      </c>
      <c r="G70" s="5" t="s">
        <v>2015</v>
      </c>
      <c r="H70" s="5" t="s">
        <v>2396</v>
      </c>
      <c r="I70" s="5" t="s">
        <v>2397</v>
      </c>
      <c r="J70" s="5" t="s">
        <v>891</v>
      </c>
      <c r="K70" s="3" t="s">
        <v>127</v>
      </c>
      <c r="L70" s="3" t="s">
        <v>42</v>
      </c>
      <c r="M70" s="3">
        <v>48108</v>
      </c>
      <c r="N70" s="3" t="s">
        <v>2398</v>
      </c>
      <c r="O70" s="8">
        <v>42.219465244296501</v>
      </c>
      <c r="P70" s="8">
        <v>-83.732322387252395</v>
      </c>
      <c r="Q70" s="100"/>
      <c r="R70" s="5" t="s">
        <v>2395</v>
      </c>
      <c r="S70" s="5" t="s">
        <v>2396</v>
      </c>
      <c r="T70" s="5" t="s">
        <v>2399</v>
      </c>
      <c r="U70" s="3" t="s">
        <v>741</v>
      </c>
      <c r="V70" s="3" t="s">
        <v>42</v>
      </c>
      <c r="W70" s="3" t="s">
        <v>49</v>
      </c>
      <c r="X70" s="28">
        <v>44773</v>
      </c>
      <c r="Y70" s="5" t="s">
        <v>2400</v>
      </c>
      <c r="Z70" s="5" t="s">
        <v>2401</v>
      </c>
    </row>
    <row r="71" spans="1:26" ht="49" x14ac:dyDescent="0.2">
      <c r="A71" s="68">
        <v>8138</v>
      </c>
      <c r="B71" s="3" t="s">
        <v>31</v>
      </c>
      <c r="C71" s="3" t="s">
        <v>382</v>
      </c>
      <c r="D71" s="5" t="s">
        <v>2402</v>
      </c>
      <c r="E71" s="3" t="s">
        <v>34</v>
      </c>
      <c r="F71" s="3" t="s">
        <v>2039</v>
      </c>
      <c r="G71" s="5" t="s">
        <v>2403</v>
      </c>
      <c r="H71" s="5" t="s">
        <v>2404</v>
      </c>
      <c r="I71" s="22" t="s">
        <v>2405</v>
      </c>
      <c r="J71" s="5" t="s">
        <v>2406</v>
      </c>
      <c r="K71" s="3" t="s">
        <v>1915</v>
      </c>
      <c r="L71" s="3" t="s">
        <v>42</v>
      </c>
      <c r="M71" s="3">
        <v>73105</v>
      </c>
      <c r="N71" s="3" t="s">
        <v>2407</v>
      </c>
      <c r="O71" s="8">
        <v>35.376927563295197</v>
      </c>
      <c r="P71" s="8">
        <v>-97.542724362354505</v>
      </c>
      <c r="Q71" s="100">
        <v>70</v>
      </c>
      <c r="R71" s="22" t="s">
        <v>2404</v>
      </c>
      <c r="S71" s="3" t="s">
        <v>2408</v>
      </c>
      <c r="T71" s="22" t="s">
        <v>2406</v>
      </c>
      <c r="U71" s="3" t="s">
        <v>1915</v>
      </c>
      <c r="V71" s="3" t="s">
        <v>42</v>
      </c>
      <c r="W71" s="3" t="s">
        <v>49</v>
      </c>
      <c r="X71" s="28">
        <v>44773</v>
      </c>
      <c r="Y71" s="22" t="s">
        <v>2409</v>
      </c>
      <c r="Z71" s="5"/>
    </row>
    <row r="72" spans="1:26" ht="25" x14ac:dyDescent="0.2">
      <c r="A72" s="68">
        <v>8140</v>
      </c>
      <c r="B72" s="3" t="s">
        <v>31</v>
      </c>
      <c r="C72" s="3" t="s">
        <v>382</v>
      </c>
      <c r="D72" s="5" t="s">
        <v>2410</v>
      </c>
      <c r="E72" s="3" t="s">
        <v>61</v>
      </c>
      <c r="F72" s="3" t="s">
        <v>2411</v>
      </c>
      <c r="G72" s="5" t="s">
        <v>2412</v>
      </c>
      <c r="H72" s="5" t="s">
        <v>2413</v>
      </c>
      <c r="I72" s="5" t="s">
        <v>2414</v>
      </c>
      <c r="J72" s="5" t="s">
        <v>2415</v>
      </c>
      <c r="K72" s="14" t="s">
        <v>286</v>
      </c>
      <c r="L72" s="3" t="s">
        <v>42</v>
      </c>
      <c r="M72" s="14">
        <v>80020</v>
      </c>
      <c r="N72" s="24" t="s">
        <v>2416</v>
      </c>
      <c r="O72" s="8">
        <v>39.925859827204597</v>
      </c>
      <c r="P72" s="8">
        <v>-105.09475563118001</v>
      </c>
      <c r="Q72" s="100">
        <v>5</v>
      </c>
      <c r="R72" s="6" t="s">
        <v>2410</v>
      </c>
      <c r="S72" s="6" t="s">
        <v>2413</v>
      </c>
      <c r="T72" s="6" t="s">
        <v>2415</v>
      </c>
      <c r="U72" s="14" t="s">
        <v>286</v>
      </c>
      <c r="V72" s="14" t="s">
        <v>42</v>
      </c>
      <c r="W72" s="3" t="s">
        <v>49</v>
      </c>
      <c r="X72" s="28">
        <v>44773</v>
      </c>
      <c r="Y72" s="6" t="s">
        <v>2417</v>
      </c>
      <c r="Z72" s="5" t="s">
        <v>2418</v>
      </c>
    </row>
    <row r="73" spans="1:26" ht="25" x14ac:dyDescent="0.2">
      <c r="A73" s="68">
        <v>8142</v>
      </c>
      <c r="B73" s="3" t="s">
        <v>31</v>
      </c>
      <c r="C73" s="3" t="s">
        <v>382</v>
      </c>
      <c r="D73" s="5" t="s">
        <v>2419</v>
      </c>
      <c r="E73" s="3" t="s">
        <v>34</v>
      </c>
      <c r="F73" s="3" t="s">
        <v>2014</v>
      </c>
      <c r="G73" s="5" t="s">
        <v>2015</v>
      </c>
      <c r="H73" s="5" t="s">
        <v>2420</v>
      </c>
      <c r="I73" s="5" t="s">
        <v>2421</v>
      </c>
      <c r="J73" s="5" t="s">
        <v>2422</v>
      </c>
      <c r="K73" s="3" t="s">
        <v>496</v>
      </c>
      <c r="L73" s="3" t="s">
        <v>42</v>
      </c>
      <c r="M73" s="3">
        <v>18106</v>
      </c>
      <c r="N73" s="3"/>
      <c r="O73" s="8">
        <v>40.589502621864099</v>
      </c>
      <c r="P73" s="8">
        <v>-75.626666273824597</v>
      </c>
      <c r="Q73" s="100">
        <v>24</v>
      </c>
      <c r="R73" s="5" t="s">
        <v>2419</v>
      </c>
      <c r="S73" s="5" t="s">
        <v>2420</v>
      </c>
      <c r="T73" s="5" t="s">
        <v>2423</v>
      </c>
      <c r="U73" s="3" t="s">
        <v>315</v>
      </c>
      <c r="V73" s="3" t="s">
        <v>42</v>
      </c>
      <c r="W73" s="3" t="s">
        <v>49</v>
      </c>
      <c r="X73" s="28">
        <v>44773</v>
      </c>
      <c r="Y73" s="5" t="s">
        <v>2424</v>
      </c>
      <c r="Z73" s="5" t="s">
        <v>2425</v>
      </c>
    </row>
    <row r="74" spans="1:26" ht="25" x14ac:dyDescent="0.2">
      <c r="A74" s="68">
        <v>8144</v>
      </c>
      <c r="B74" s="3" t="s">
        <v>31</v>
      </c>
      <c r="C74" s="3" t="s">
        <v>382</v>
      </c>
      <c r="D74" s="5" t="s">
        <v>2419</v>
      </c>
      <c r="E74" s="3" t="s">
        <v>34</v>
      </c>
      <c r="F74" s="3" t="s">
        <v>2014</v>
      </c>
      <c r="G74" s="5" t="s">
        <v>2015</v>
      </c>
      <c r="H74" s="5" t="s">
        <v>2420</v>
      </c>
      <c r="I74" s="5" t="s">
        <v>2426</v>
      </c>
      <c r="J74" s="5" t="s">
        <v>886</v>
      </c>
      <c r="K74" s="3" t="s">
        <v>741</v>
      </c>
      <c r="L74" s="3" t="s">
        <v>42</v>
      </c>
      <c r="M74" s="3">
        <v>77058</v>
      </c>
      <c r="N74" s="3"/>
      <c r="O74" s="8">
        <v>29.592037058587501</v>
      </c>
      <c r="P74" s="8">
        <v>-95.098967416531707</v>
      </c>
      <c r="Q74" s="100">
        <v>4</v>
      </c>
      <c r="R74" s="5" t="s">
        <v>2419</v>
      </c>
      <c r="S74" s="5" t="s">
        <v>2420</v>
      </c>
      <c r="T74" s="5" t="s">
        <v>2423</v>
      </c>
      <c r="U74" s="3" t="s">
        <v>315</v>
      </c>
      <c r="V74" s="3" t="s">
        <v>42</v>
      </c>
      <c r="W74" s="3" t="s">
        <v>49</v>
      </c>
      <c r="X74" s="28">
        <v>44773</v>
      </c>
      <c r="Y74" s="5" t="s">
        <v>2427</v>
      </c>
      <c r="Z74" s="5" t="s">
        <v>2425</v>
      </c>
    </row>
    <row r="75" spans="1:26" ht="25" x14ac:dyDescent="0.2">
      <c r="A75" s="68">
        <v>8146</v>
      </c>
      <c r="B75" s="3" t="s">
        <v>192</v>
      </c>
      <c r="C75" s="3" t="s">
        <v>382</v>
      </c>
      <c r="D75" s="5" t="s">
        <v>2428</v>
      </c>
      <c r="E75" s="3" t="s">
        <v>34</v>
      </c>
      <c r="F75" s="3" t="s">
        <v>2014</v>
      </c>
      <c r="G75" s="5" t="s">
        <v>2015</v>
      </c>
      <c r="H75" s="5" t="s">
        <v>2429</v>
      </c>
      <c r="I75" s="5" t="s">
        <v>2430</v>
      </c>
      <c r="J75" s="5" t="s">
        <v>2431</v>
      </c>
      <c r="K75" s="3" t="s">
        <v>712</v>
      </c>
      <c r="L75" s="3" t="s">
        <v>42</v>
      </c>
      <c r="M75" s="3">
        <v>37416</v>
      </c>
      <c r="N75" s="3" t="s">
        <v>2432</v>
      </c>
      <c r="O75" s="8">
        <v>35.077100000000002</v>
      </c>
      <c r="P75" s="8">
        <v>-85.130560000000003</v>
      </c>
      <c r="Q75" s="100"/>
      <c r="R75" s="5" t="s">
        <v>2433</v>
      </c>
      <c r="S75" s="5" t="s">
        <v>2434</v>
      </c>
      <c r="T75" s="5" t="s">
        <v>2435</v>
      </c>
      <c r="U75" s="3"/>
      <c r="V75" s="3" t="s">
        <v>543</v>
      </c>
      <c r="W75" s="5"/>
      <c r="X75" s="28"/>
      <c r="Y75" s="5" t="s">
        <v>2429</v>
      </c>
      <c r="Z75" s="5"/>
    </row>
    <row r="76" spans="1:26" ht="25" x14ac:dyDescent="0.2">
      <c r="A76" s="68">
        <v>8148</v>
      </c>
      <c r="B76" s="3" t="s">
        <v>31</v>
      </c>
      <c r="C76" s="3" t="s">
        <v>382</v>
      </c>
      <c r="D76" s="5" t="s">
        <v>2436</v>
      </c>
      <c r="E76" s="3" t="s">
        <v>61</v>
      </c>
      <c r="F76" s="3" t="s">
        <v>2031</v>
      </c>
      <c r="G76" s="5" t="s">
        <v>2042</v>
      </c>
      <c r="H76" s="5" t="s">
        <v>2437</v>
      </c>
      <c r="I76" s="6" t="s">
        <v>2438</v>
      </c>
      <c r="J76" s="6" t="s">
        <v>2439</v>
      </c>
      <c r="K76" s="14" t="s">
        <v>1498</v>
      </c>
      <c r="L76" s="3" t="s">
        <v>42</v>
      </c>
      <c r="M76" s="18" t="s">
        <v>2440</v>
      </c>
      <c r="N76" s="14" t="s">
        <v>2441</v>
      </c>
      <c r="O76" s="8">
        <v>38.976862502652999</v>
      </c>
      <c r="P76" s="8">
        <v>-76.503028747309799</v>
      </c>
      <c r="Q76" s="20"/>
      <c r="R76" s="5" t="s">
        <v>2442</v>
      </c>
      <c r="S76" s="5" t="s">
        <v>2437</v>
      </c>
      <c r="T76" s="5" t="s">
        <v>2443</v>
      </c>
      <c r="U76" s="3" t="s">
        <v>345</v>
      </c>
      <c r="V76" s="3" t="s">
        <v>42</v>
      </c>
      <c r="W76" s="5"/>
      <c r="X76" s="28"/>
      <c r="Y76" s="5" t="s">
        <v>2444</v>
      </c>
      <c r="Z76" s="5"/>
    </row>
    <row r="77" spans="1:26" ht="25" x14ac:dyDescent="0.2">
      <c r="A77" s="68">
        <v>8150</v>
      </c>
      <c r="B77" s="3" t="s">
        <v>31</v>
      </c>
      <c r="C77" s="3" t="s">
        <v>382</v>
      </c>
      <c r="D77" s="5" t="s">
        <v>2436</v>
      </c>
      <c r="E77" s="3" t="s">
        <v>61</v>
      </c>
      <c r="F77" s="3" t="s">
        <v>2031</v>
      </c>
      <c r="G77" s="5" t="s">
        <v>2042</v>
      </c>
      <c r="H77" s="5" t="s">
        <v>2437</v>
      </c>
      <c r="I77" s="6" t="s">
        <v>2445</v>
      </c>
      <c r="J77" s="6" t="s">
        <v>1534</v>
      </c>
      <c r="K77" s="14" t="s">
        <v>334</v>
      </c>
      <c r="L77" s="3" t="s">
        <v>42</v>
      </c>
      <c r="M77" s="18" t="s">
        <v>2446</v>
      </c>
      <c r="N77" s="14" t="s">
        <v>2447</v>
      </c>
      <c r="O77" s="8">
        <v>42.354256350180599</v>
      </c>
      <c r="P77" s="8">
        <v>-71.061841788992496</v>
      </c>
      <c r="Q77" s="20"/>
      <c r="R77" s="5" t="s">
        <v>2442</v>
      </c>
      <c r="S77" s="5" t="s">
        <v>2437</v>
      </c>
      <c r="T77" s="5" t="s">
        <v>2443</v>
      </c>
      <c r="U77" s="3" t="s">
        <v>345</v>
      </c>
      <c r="V77" s="3" t="s">
        <v>42</v>
      </c>
      <c r="W77" s="5"/>
      <c r="X77" s="28"/>
      <c r="Y77" s="5" t="s">
        <v>2444</v>
      </c>
      <c r="Z77" s="5"/>
    </row>
    <row r="78" spans="1:26" ht="25" x14ac:dyDescent="0.2">
      <c r="A78" s="68">
        <v>8152</v>
      </c>
      <c r="B78" s="3" t="s">
        <v>31</v>
      </c>
      <c r="C78" s="3" t="s">
        <v>382</v>
      </c>
      <c r="D78" s="5" t="s">
        <v>2436</v>
      </c>
      <c r="E78" s="3" t="s">
        <v>61</v>
      </c>
      <c r="F78" s="3" t="s">
        <v>2031</v>
      </c>
      <c r="G78" s="5" t="s">
        <v>2042</v>
      </c>
      <c r="H78" s="5" t="s">
        <v>2437</v>
      </c>
      <c r="I78" s="5" t="s">
        <v>2448</v>
      </c>
      <c r="J78" s="5" t="s">
        <v>404</v>
      </c>
      <c r="K78" s="3" t="s">
        <v>405</v>
      </c>
      <c r="L78" s="3" t="s">
        <v>66</v>
      </c>
      <c r="M78" s="3" t="s">
        <v>2449</v>
      </c>
      <c r="N78" s="3" t="s">
        <v>2450</v>
      </c>
      <c r="O78" s="8">
        <v>51.045725348428597</v>
      </c>
      <c r="P78" s="8">
        <v>-114.069791630997</v>
      </c>
      <c r="Q78" s="100"/>
      <c r="R78" s="5" t="s">
        <v>2442</v>
      </c>
      <c r="S78" s="5" t="s">
        <v>2437</v>
      </c>
      <c r="T78" s="5" t="s">
        <v>2443</v>
      </c>
      <c r="U78" s="3" t="s">
        <v>345</v>
      </c>
      <c r="V78" s="3" t="s">
        <v>42</v>
      </c>
      <c r="W78" s="5"/>
      <c r="X78" s="28"/>
      <c r="Y78" s="5" t="s">
        <v>2444</v>
      </c>
      <c r="Z78" s="5"/>
    </row>
    <row r="79" spans="1:26" ht="25" x14ac:dyDescent="0.2">
      <c r="A79" s="68">
        <v>8154</v>
      </c>
      <c r="B79" s="3" t="s">
        <v>31</v>
      </c>
      <c r="C79" s="3" t="s">
        <v>382</v>
      </c>
      <c r="D79" s="5" t="s">
        <v>2436</v>
      </c>
      <c r="E79" s="3" t="s">
        <v>61</v>
      </c>
      <c r="F79" s="3" t="s">
        <v>2031</v>
      </c>
      <c r="G79" s="5" t="s">
        <v>2042</v>
      </c>
      <c r="H79" s="5" t="s">
        <v>2437</v>
      </c>
      <c r="I79" s="5" t="s">
        <v>2451</v>
      </c>
      <c r="J79" s="5" t="s">
        <v>886</v>
      </c>
      <c r="K79" s="3" t="s">
        <v>741</v>
      </c>
      <c r="L79" s="3" t="s">
        <v>42</v>
      </c>
      <c r="M79" s="3">
        <v>77057</v>
      </c>
      <c r="N79" s="3" t="s">
        <v>2452</v>
      </c>
      <c r="O79" s="8">
        <v>29.749773581469299</v>
      </c>
      <c r="P79" s="8">
        <v>-95.481916287508795</v>
      </c>
      <c r="Q79" s="100"/>
      <c r="R79" s="5" t="s">
        <v>2442</v>
      </c>
      <c r="S79" s="5" t="s">
        <v>2437</v>
      </c>
      <c r="T79" s="5" t="s">
        <v>2443</v>
      </c>
      <c r="U79" s="3" t="s">
        <v>345</v>
      </c>
      <c r="V79" s="3" t="s">
        <v>42</v>
      </c>
      <c r="W79" s="5"/>
      <c r="X79" s="28"/>
      <c r="Y79" s="5" t="s">
        <v>2444</v>
      </c>
      <c r="Z79" s="5"/>
    </row>
    <row r="80" spans="1:26" ht="25" x14ac:dyDescent="0.2">
      <c r="A80" s="68">
        <v>8156</v>
      </c>
      <c r="B80" s="3" t="s">
        <v>31</v>
      </c>
      <c r="C80" s="3" t="s">
        <v>382</v>
      </c>
      <c r="D80" s="5" t="s">
        <v>2436</v>
      </c>
      <c r="E80" s="3" t="s">
        <v>61</v>
      </c>
      <c r="F80" s="3" t="s">
        <v>2031</v>
      </c>
      <c r="G80" s="5" t="s">
        <v>2042</v>
      </c>
      <c r="H80" s="5" t="s">
        <v>2437</v>
      </c>
      <c r="I80" s="5" t="s">
        <v>2453</v>
      </c>
      <c r="J80" s="5" t="s">
        <v>1971</v>
      </c>
      <c r="K80" s="3" t="s">
        <v>321</v>
      </c>
      <c r="L80" s="3" t="s">
        <v>42</v>
      </c>
      <c r="M80" s="3">
        <v>10018</v>
      </c>
      <c r="N80" s="3" t="s">
        <v>2454</v>
      </c>
      <c r="O80" s="8">
        <v>40.7522411197221</v>
      </c>
      <c r="P80" s="8">
        <v>-73.982352389046099</v>
      </c>
      <c r="Q80" s="100"/>
      <c r="R80" s="5" t="s">
        <v>2442</v>
      </c>
      <c r="S80" s="5" t="s">
        <v>2437</v>
      </c>
      <c r="T80" s="5" t="s">
        <v>2443</v>
      </c>
      <c r="U80" s="3" t="s">
        <v>345</v>
      </c>
      <c r="V80" s="3" t="s">
        <v>42</v>
      </c>
      <c r="W80" s="5"/>
      <c r="X80" s="28"/>
      <c r="Y80" s="5" t="s">
        <v>2444</v>
      </c>
      <c r="Z80" s="5"/>
    </row>
    <row r="81" spans="1:26" ht="25" x14ac:dyDescent="0.2">
      <c r="A81" s="68">
        <v>8158</v>
      </c>
      <c r="B81" s="3" t="s">
        <v>31</v>
      </c>
      <c r="C81" s="3" t="s">
        <v>382</v>
      </c>
      <c r="D81" s="5" t="s">
        <v>2436</v>
      </c>
      <c r="E81" s="3" t="s">
        <v>61</v>
      </c>
      <c r="F81" s="3" t="s">
        <v>2031</v>
      </c>
      <c r="G81" s="5" t="s">
        <v>2042</v>
      </c>
      <c r="H81" s="5" t="s">
        <v>2437</v>
      </c>
      <c r="I81" s="5" t="s">
        <v>2455</v>
      </c>
      <c r="J81" s="5" t="s">
        <v>70</v>
      </c>
      <c r="K81" s="3" t="s">
        <v>130</v>
      </c>
      <c r="L81" s="3" t="s">
        <v>42</v>
      </c>
      <c r="M81" s="3" t="s">
        <v>2456</v>
      </c>
      <c r="N81" s="3" t="s">
        <v>2457</v>
      </c>
      <c r="O81" s="8">
        <v>43.670598885214403</v>
      </c>
      <c r="P81" s="8">
        <v>-79.387282087095798</v>
      </c>
      <c r="Q81" s="100"/>
      <c r="R81" s="5" t="s">
        <v>2442</v>
      </c>
      <c r="S81" s="5" t="s">
        <v>2437</v>
      </c>
      <c r="T81" s="5" t="s">
        <v>2443</v>
      </c>
      <c r="U81" s="3" t="s">
        <v>345</v>
      </c>
      <c r="V81" s="3" t="s">
        <v>42</v>
      </c>
      <c r="W81" s="5"/>
      <c r="X81" s="28"/>
      <c r="Y81" s="5" t="s">
        <v>2444</v>
      </c>
      <c r="Z81" s="5"/>
    </row>
    <row r="82" spans="1:26" x14ac:dyDescent="0.2">
      <c r="A82" s="68" t="s">
        <v>3959</v>
      </c>
      <c r="D82" s="3"/>
      <c r="E82" s="3"/>
      <c r="F82" s="3"/>
      <c r="G82" s="3"/>
      <c r="H82" s="3"/>
      <c r="I82" s="3"/>
      <c r="J82" s="5"/>
      <c r="K82" s="3"/>
      <c r="L82" s="3"/>
      <c r="M82" s="3"/>
      <c r="N82" s="3"/>
      <c r="O82" s="3"/>
      <c r="P82" s="3"/>
      <c r="S82" s="3"/>
      <c r="T82" s="3"/>
      <c r="U82" s="3"/>
      <c r="V82" s="3"/>
      <c r="W82" s="3"/>
      <c r="X82" s="28"/>
      <c r="Y82" s="3"/>
      <c r="Z82" s="3"/>
    </row>
    <row r="83" spans="1:26" x14ac:dyDescent="0.2">
      <c r="A83" s="68" t="s">
        <v>3959</v>
      </c>
      <c r="D83" s="3"/>
      <c r="E83" s="3"/>
      <c r="F83" s="3"/>
      <c r="G83" s="3"/>
      <c r="H83" s="3"/>
      <c r="I83" s="3"/>
      <c r="J83" s="5"/>
      <c r="K83" s="3"/>
      <c r="L83" s="3"/>
      <c r="M83" s="3"/>
      <c r="N83" s="3"/>
      <c r="O83" s="3"/>
      <c r="P83" s="3"/>
      <c r="S83" s="3"/>
      <c r="T83" s="3"/>
      <c r="U83" s="3"/>
      <c r="V83" s="3"/>
      <c r="W83" s="3"/>
      <c r="X83" s="28"/>
      <c r="Y83" s="3"/>
      <c r="Z83" s="3"/>
    </row>
    <row r="84" spans="1:26" x14ac:dyDescent="0.2">
      <c r="A84" s="68" t="s">
        <v>3959</v>
      </c>
      <c r="D84" s="3"/>
      <c r="E84" s="3"/>
      <c r="F84" s="3"/>
      <c r="G84" s="3"/>
      <c r="H84" s="3"/>
      <c r="I84" s="3"/>
      <c r="J84" s="5"/>
      <c r="K84" s="3"/>
      <c r="L84" s="3"/>
      <c r="M84" s="3"/>
      <c r="N84" s="3"/>
      <c r="O84" s="3"/>
      <c r="P84" s="3"/>
      <c r="S84" s="3"/>
      <c r="T84" s="3"/>
      <c r="U84" s="3"/>
      <c r="V84" s="3"/>
      <c r="W84" s="3"/>
      <c r="X84" s="28"/>
      <c r="Y84" s="3"/>
      <c r="Z84" s="3"/>
    </row>
    <row r="85" spans="1:26" x14ac:dyDescent="0.2">
      <c r="A85" s="68" t="s">
        <v>3959</v>
      </c>
      <c r="D85" s="3"/>
      <c r="E85" s="3"/>
      <c r="F85" s="3"/>
      <c r="G85" s="3"/>
      <c r="H85" s="3"/>
      <c r="I85" s="3"/>
      <c r="J85" s="5"/>
      <c r="K85" s="3"/>
      <c r="L85" s="3"/>
      <c r="M85" s="3"/>
      <c r="N85" s="3"/>
      <c r="O85" s="3"/>
      <c r="P85" s="3"/>
      <c r="S85" s="3"/>
      <c r="T85" s="3"/>
      <c r="U85" s="3"/>
      <c r="V85" s="3"/>
      <c r="W85" s="3"/>
      <c r="X85" s="28"/>
      <c r="Y85" s="3"/>
      <c r="Z85" s="3"/>
    </row>
    <row r="86" spans="1:26" x14ac:dyDescent="0.2">
      <c r="A86" s="68" t="s">
        <v>3959</v>
      </c>
      <c r="D86" s="3"/>
      <c r="E86" s="3"/>
      <c r="F86" s="3"/>
      <c r="G86" s="3"/>
      <c r="H86" s="3"/>
      <c r="I86" s="3"/>
      <c r="J86" s="5"/>
      <c r="K86" s="3"/>
      <c r="L86" s="3"/>
      <c r="M86" s="3"/>
      <c r="N86" s="3"/>
      <c r="O86" s="3"/>
      <c r="P86" s="3"/>
      <c r="S86" s="3"/>
      <c r="T86" s="3"/>
      <c r="U86" s="3"/>
      <c r="V86" s="3"/>
      <c r="W86" s="3"/>
      <c r="X86" s="28"/>
      <c r="Y86" s="3"/>
      <c r="Z86" s="3"/>
    </row>
    <row r="87" spans="1:26" x14ac:dyDescent="0.2">
      <c r="A87" s="68" t="s">
        <v>3959</v>
      </c>
      <c r="D87" s="3"/>
      <c r="E87" s="3"/>
      <c r="F87" s="3"/>
      <c r="G87" s="3"/>
      <c r="H87" s="3"/>
      <c r="I87" s="3"/>
      <c r="J87" s="5"/>
      <c r="K87" s="3"/>
      <c r="L87" s="3"/>
      <c r="M87" s="3"/>
      <c r="N87" s="3"/>
      <c r="O87" s="3"/>
      <c r="P87" s="3"/>
      <c r="S87" s="3"/>
      <c r="T87" s="3"/>
      <c r="U87" s="3"/>
      <c r="V87" s="3"/>
      <c r="W87" s="3"/>
      <c r="X87" s="28"/>
      <c r="Y87" s="3"/>
      <c r="Z87" s="3"/>
    </row>
    <row r="88" spans="1:26" x14ac:dyDescent="0.2">
      <c r="A88" s="68" t="s">
        <v>3959</v>
      </c>
      <c r="D88" s="3"/>
      <c r="E88" s="3"/>
      <c r="F88" s="3"/>
      <c r="G88" s="3"/>
      <c r="H88" s="3"/>
      <c r="I88" s="3"/>
      <c r="J88" s="5"/>
      <c r="K88" s="3"/>
      <c r="L88" s="3"/>
      <c r="M88" s="3"/>
      <c r="N88" s="3"/>
      <c r="O88" s="3"/>
      <c r="P88" s="3"/>
      <c r="S88" s="3"/>
      <c r="T88" s="3"/>
      <c r="U88" s="3"/>
      <c r="V88" s="3"/>
      <c r="W88" s="3"/>
      <c r="X88" s="28"/>
      <c r="Y88" s="3"/>
      <c r="Z88" s="3"/>
    </row>
    <row r="89" spans="1:26" x14ac:dyDescent="0.2">
      <c r="A89" s="68" t="s">
        <v>3959</v>
      </c>
      <c r="D89" s="3"/>
      <c r="E89" s="3"/>
      <c r="F89" s="3"/>
      <c r="G89" s="3"/>
      <c r="H89" s="3"/>
      <c r="I89" s="3"/>
      <c r="J89" s="5"/>
      <c r="K89" s="3"/>
      <c r="L89" s="3"/>
      <c r="M89" s="3"/>
      <c r="N89" s="3"/>
      <c r="O89" s="3"/>
      <c r="P89" s="3"/>
      <c r="S89" s="3"/>
      <c r="T89" s="3"/>
      <c r="U89" s="3"/>
      <c r="V89" s="3"/>
      <c r="W89" s="3"/>
      <c r="X89" s="28"/>
      <c r="Y89" s="3"/>
      <c r="Z89" s="3"/>
    </row>
    <row r="90" spans="1:26" x14ac:dyDescent="0.2">
      <c r="A90" s="68" t="s">
        <v>3959</v>
      </c>
      <c r="D90" s="3"/>
      <c r="E90" s="3"/>
      <c r="F90" s="3"/>
      <c r="G90" s="3"/>
      <c r="H90" s="3"/>
      <c r="I90" s="3"/>
      <c r="J90" s="5"/>
      <c r="K90" s="3"/>
      <c r="L90" s="3"/>
      <c r="M90" s="3"/>
      <c r="N90" s="3"/>
      <c r="O90" s="3"/>
      <c r="P90" s="3"/>
      <c r="S90" s="3"/>
      <c r="T90" s="3"/>
      <c r="U90" s="3"/>
      <c r="V90" s="3"/>
      <c r="W90" s="3"/>
      <c r="X90" s="28"/>
      <c r="Y90" s="3"/>
      <c r="Z90" s="3"/>
    </row>
    <row r="91" spans="1:26" x14ac:dyDescent="0.2">
      <c r="A91" s="68" t="s">
        <v>3959</v>
      </c>
      <c r="D91" s="3"/>
      <c r="E91" s="3"/>
      <c r="F91" s="3"/>
      <c r="G91" s="3"/>
      <c r="H91" s="3"/>
      <c r="I91" s="3"/>
      <c r="J91" s="5"/>
      <c r="K91" s="3"/>
      <c r="L91" s="3"/>
      <c r="M91" s="3"/>
      <c r="N91" s="3"/>
      <c r="O91" s="3"/>
      <c r="P91" s="3"/>
      <c r="S91" s="3"/>
      <c r="T91" s="3"/>
      <c r="U91" s="3"/>
      <c r="V91" s="3"/>
      <c r="W91" s="3"/>
      <c r="X91" s="28"/>
      <c r="Y91" s="3"/>
      <c r="Z91" s="3"/>
    </row>
    <row r="92" spans="1:26" x14ac:dyDescent="0.2">
      <c r="A92" s="68" t="s">
        <v>3959</v>
      </c>
      <c r="D92" s="3"/>
      <c r="E92" s="3"/>
      <c r="F92" s="3"/>
      <c r="G92" s="3"/>
      <c r="H92" s="3"/>
      <c r="I92" s="3"/>
      <c r="J92" s="5"/>
      <c r="K92" s="3"/>
      <c r="L92" s="3"/>
      <c r="M92" s="3"/>
      <c r="N92" s="3"/>
      <c r="O92" s="3"/>
      <c r="P92" s="3"/>
      <c r="S92" s="3"/>
      <c r="T92" s="3"/>
      <c r="U92" s="3"/>
      <c r="V92" s="3"/>
      <c r="W92" s="3"/>
      <c r="X92" s="28"/>
      <c r="Y92" s="3"/>
      <c r="Z92" s="3"/>
    </row>
    <row r="93" spans="1:26" x14ac:dyDescent="0.2">
      <c r="A93" s="68" t="s">
        <v>3959</v>
      </c>
      <c r="D93" s="3"/>
      <c r="E93" s="3"/>
      <c r="F93" s="3"/>
      <c r="G93" s="3"/>
      <c r="H93" s="3"/>
      <c r="I93" s="3"/>
      <c r="J93" s="5"/>
      <c r="K93" s="3"/>
      <c r="L93" s="3"/>
      <c r="M93" s="3"/>
      <c r="N93" s="3"/>
      <c r="O93" s="3"/>
      <c r="P93" s="3"/>
      <c r="S93" s="3"/>
      <c r="T93" s="3"/>
      <c r="U93" s="3"/>
      <c r="V93" s="3"/>
      <c r="W93" s="3"/>
      <c r="X93" s="28"/>
      <c r="Y93" s="3"/>
      <c r="Z93" s="3"/>
    </row>
    <row r="94" spans="1:26" x14ac:dyDescent="0.2">
      <c r="A94" s="68" t="s">
        <v>3959</v>
      </c>
      <c r="D94" s="3"/>
      <c r="E94" s="3"/>
      <c r="F94" s="3"/>
      <c r="G94" s="3"/>
      <c r="H94" s="3"/>
      <c r="I94" s="3"/>
      <c r="J94" s="5"/>
      <c r="K94" s="3"/>
      <c r="L94" s="3"/>
      <c r="M94" s="3"/>
      <c r="N94" s="3"/>
      <c r="O94" s="3"/>
      <c r="P94" s="3"/>
      <c r="S94" s="3"/>
      <c r="T94" s="3"/>
      <c r="U94" s="3"/>
      <c r="V94" s="3"/>
      <c r="W94" s="3"/>
      <c r="X94" s="28"/>
      <c r="Y94" s="3"/>
      <c r="Z94" s="3"/>
    </row>
    <row r="95" spans="1:26" x14ac:dyDescent="0.2">
      <c r="A95" s="68" t="s">
        <v>3959</v>
      </c>
      <c r="D95" s="3"/>
      <c r="E95" s="3"/>
      <c r="F95" s="3"/>
      <c r="G95" s="3"/>
      <c r="H95" s="3"/>
      <c r="I95" s="3"/>
      <c r="J95" s="5"/>
      <c r="K95" s="3"/>
      <c r="L95" s="3"/>
      <c r="M95" s="3"/>
      <c r="N95" s="3"/>
      <c r="O95" s="3"/>
      <c r="P95" s="3"/>
      <c r="S95" s="3"/>
      <c r="T95" s="3"/>
      <c r="U95" s="3"/>
      <c r="V95" s="3"/>
      <c r="W95" s="3"/>
      <c r="X95" s="28"/>
      <c r="Y95" s="3"/>
      <c r="Z95" s="3"/>
    </row>
    <row r="96" spans="1:26" x14ac:dyDescent="0.2">
      <c r="A96" s="68" t="s">
        <v>3959</v>
      </c>
      <c r="D96" s="3"/>
      <c r="E96" s="3"/>
      <c r="F96" s="3"/>
      <c r="G96" s="3"/>
      <c r="H96" s="3"/>
      <c r="I96" s="3"/>
      <c r="J96" s="5"/>
      <c r="K96" s="3"/>
      <c r="L96" s="3"/>
      <c r="M96" s="3"/>
      <c r="N96" s="3"/>
      <c r="O96" s="3"/>
      <c r="P96" s="3"/>
      <c r="S96" s="3"/>
      <c r="T96" s="3"/>
      <c r="U96" s="3"/>
      <c r="V96" s="3"/>
      <c r="W96" s="3"/>
      <c r="X96" s="28"/>
      <c r="Y96" s="3"/>
      <c r="Z96" s="3"/>
    </row>
    <row r="97" spans="1:26" x14ac:dyDescent="0.2">
      <c r="A97" s="68" t="s">
        <v>3959</v>
      </c>
      <c r="D97" s="3"/>
      <c r="E97" s="3"/>
      <c r="F97" s="3"/>
      <c r="G97" s="3"/>
      <c r="H97" s="3"/>
      <c r="I97" s="3"/>
      <c r="J97" s="5"/>
      <c r="K97" s="3"/>
      <c r="L97" s="3"/>
      <c r="M97" s="3"/>
      <c r="N97" s="3"/>
      <c r="O97" s="3"/>
      <c r="P97" s="3"/>
      <c r="S97" s="3"/>
      <c r="T97" s="3"/>
      <c r="U97" s="3"/>
      <c r="V97" s="3"/>
      <c r="W97" s="3"/>
      <c r="X97" s="28"/>
      <c r="Y97" s="3"/>
      <c r="Z97" s="3"/>
    </row>
    <row r="98" spans="1:26" x14ac:dyDescent="0.2">
      <c r="A98" s="68" t="s">
        <v>3959</v>
      </c>
      <c r="D98" s="3"/>
      <c r="E98" s="3"/>
      <c r="F98" s="3"/>
      <c r="G98" s="3"/>
      <c r="H98" s="3"/>
      <c r="I98" s="3"/>
      <c r="J98" s="5"/>
      <c r="K98" s="3"/>
      <c r="L98" s="3"/>
      <c r="M98" s="3"/>
      <c r="N98" s="3"/>
      <c r="O98" s="3"/>
      <c r="P98" s="3"/>
      <c r="S98" s="3"/>
      <c r="T98" s="3"/>
      <c r="U98" s="3"/>
      <c r="V98" s="3"/>
      <c r="W98" s="3"/>
      <c r="X98" s="28"/>
      <c r="Y98" s="3"/>
      <c r="Z98" s="3"/>
    </row>
    <row r="99" spans="1:26" x14ac:dyDescent="0.2">
      <c r="A99" s="68" t="s">
        <v>3959</v>
      </c>
      <c r="D99" s="3"/>
      <c r="E99" s="3"/>
      <c r="F99" s="3"/>
      <c r="G99" s="3"/>
      <c r="H99" s="3"/>
      <c r="I99" s="3"/>
      <c r="J99" s="5"/>
      <c r="K99" s="3"/>
      <c r="L99" s="3"/>
      <c r="M99" s="3"/>
      <c r="N99" s="3"/>
      <c r="O99" s="3"/>
      <c r="P99" s="3"/>
      <c r="S99" s="3"/>
      <c r="T99" s="3"/>
      <c r="U99" s="3"/>
      <c r="V99" s="3"/>
      <c r="W99" s="3"/>
      <c r="X99" s="28"/>
      <c r="Y99" s="3"/>
      <c r="Z99" s="3"/>
    </row>
    <row r="100" spans="1:26" x14ac:dyDescent="0.2">
      <c r="A100" s="68" t="s">
        <v>3959</v>
      </c>
      <c r="D100" s="3"/>
      <c r="E100" s="3"/>
      <c r="F100" s="3"/>
      <c r="G100" s="3"/>
      <c r="H100" s="3"/>
      <c r="I100" s="3"/>
      <c r="J100" s="5"/>
      <c r="K100" s="3"/>
      <c r="L100" s="3"/>
      <c r="M100" s="3"/>
      <c r="N100" s="3"/>
      <c r="O100" s="3"/>
      <c r="P100" s="3"/>
      <c r="S100" s="3"/>
      <c r="T100" s="3"/>
      <c r="U100" s="3"/>
      <c r="V100" s="3"/>
      <c r="W100" s="3"/>
      <c r="X100" s="28"/>
      <c r="Y100" s="3"/>
      <c r="Z100" s="3"/>
    </row>
    <row r="101" spans="1:26" x14ac:dyDescent="0.2">
      <c r="A101" s="68" t="s">
        <v>3959</v>
      </c>
      <c r="D101" s="3"/>
      <c r="E101" s="3"/>
      <c r="F101" s="3"/>
      <c r="G101" s="3"/>
      <c r="H101" s="3"/>
      <c r="I101" s="3"/>
      <c r="J101" s="5"/>
      <c r="K101" s="3"/>
      <c r="L101" s="3"/>
      <c r="M101" s="3"/>
      <c r="N101" s="3"/>
      <c r="O101" s="3"/>
      <c r="P101" s="3"/>
      <c r="S101" s="3"/>
      <c r="T101" s="3"/>
      <c r="U101" s="3"/>
      <c r="V101" s="3"/>
      <c r="W101" s="3"/>
      <c r="X101" s="28"/>
      <c r="Y101" s="3"/>
      <c r="Z101" s="3"/>
    </row>
    <row r="102" spans="1:26" x14ac:dyDescent="0.2">
      <c r="A102" s="68" t="s">
        <v>3959</v>
      </c>
      <c r="D102" s="3"/>
      <c r="E102" s="3"/>
      <c r="F102" s="3"/>
      <c r="G102" s="3"/>
      <c r="H102" s="3"/>
      <c r="I102" s="3"/>
      <c r="J102" s="5"/>
      <c r="K102" s="3"/>
      <c r="L102" s="3"/>
      <c r="M102" s="3"/>
      <c r="N102" s="3"/>
      <c r="O102" s="3"/>
      <c r="P102" s="3"/>
      <c r="S102" s="3"/>
      <c r="T102" s="3"/>
      <c r="U102" s="3"/>
      <c r="V102" s="3"/>
      <c r="W102" s="3"/>
      <c r="X102" s="28"/>
      <c r="Y102" s="3"/>
      <c r="Z102" s="3"/>
    </row>
    <row r="103" spans="1:26" x14ac:dyDescent="0.2">
      <c r="A103" s="68" t="s">
        <v>3959</v>
      </c>
      <c r="D103" s="3"/>
      <c r="E103" s="3"/>
      <c r="F103" s="3"/>
      <c r="G103" s="3"/>
      <c r="H103" s="3"/>
      <c r="I103" s="3"/>
      <c r="J103" s="5"/>
      <c r="K103" s="3"/>
      <c r="L103" s="3"/>
      <c r="M103" s="3"/>
      <c r="N103" s="3"/>
      <c r="O103" s="3"/>
      <c r="P103" s="3"/>
      <c r="S103" s="3"/>
      <c r="T103" s="3"/>
      <c r="U103" s="3"/>
      <c r="V103" s="3"/>
      <c r="W103" s="3"/>
      <c r="X103" s="28"/>
      <c r="Y103" s="3"/>
      <c r="Z103" s="3"/>
    </row>
    <row r="104" spans="1:26" x14ac:dyDescent="0.2">
      <c r="A104" s="68" t="s">
        <v>3959</v>
      </c>
      <c r="D104" s="3"/>
      <c r="E104" s="3"/>
      <c r="F104" s="3"/>
      <c r="G104" s="3"/>
      <c r="H104" s="3"/>
      <c r="I104" s="3"/>
      <c r="J104" s="5"/>
      <c r="K104" s="3"/>
      <c r="L104" s="3"/>
      <c r="M104" s="3"/>
      <c r="N104" s="3"/>
      <c r="O104" s="3"/>
      <c r="P104" s="3"/>
      <c r="S104" s="3"/>
      <c r="T104" s="3"/>
      <c r="U104" s="3"/>
      <c r="V104" s="3"/>
      <c r="W104" s="3"/>
      <c r="X104" s="28"/>
      <c r="Y104" s="3"/>
      <c r="Z104" s="3"/>
    </row>
    <row r="105" spans="1:26" x14ac:dyDescent="0.2">
      <c r="A105" s="68" t="s">
        <v>3959</v>
      </c>
      <c r="D105" s="3"/>
      <c r="E105" s="3"/>
      <c r="F105" s="3"/>
      <c r="G105" s="3"/>
      <c r="H105" s="3"/>
      <c r="I105" s="3"/>
      <c r="J105" s="5"/>
      <c r="K105" s="3"/>
      <c r="L105" s="3"/>
      <c r="M105" s="3"/>
      <c r="N105" s="3"/>
      <c r="O105" s="3"/>
      <c r="P105" s="3"/>
      <c r="S105" s="3"/>
      <c r="T105" s="3"/>
      <c r="U105" s="3"/>
      <c r="V105" s="3"/>
      <c r="W105" s="3"/>
      <c r="X105" s="28"/>
      <c r="Y105" s="3"/>
      <c r="Z105" s="3"/>
    </row>
    <row r="106" spans="1:26" x14ac:dyDescent="0.2">
      <c r="A106" s="68" t="s">
        <v>3959</v>
      </c>
      <c r="D106" s="3"/>
      <c r="E106" s="3"/>
      <c r="F106" s="3"/>
      <c r="G106" s="3"/>
      <c r="H106" s="3"/>
      <c r="I106" s="3"/>
      <c r="J106" s="5"/>
      <c r="K106" s="3"/>
      <c r="L106" s="3"/>
      <c r="M106" s="3"/>
      <c r="N106" s="3"/>
      <c r="O106" s="3"/>
      <c r="P106" s="3"/>
      <c r="S106" s="3"/>
      <c r="T106" s="3"/>
      <c r="U106" s="3"/>
      <c r="V106" s="3"/>
      <c r="W106" s="3"/>
      <c r="X106" s="28"/>
      <c r="Y106" s="3"/>
      <c r="Z106" s="3"/>
    </row>
    <row r="107" spans="1:26" x14ac:dyDescent="0.2">
      <c r="A107" s="68" t="s">
        <v>3959</v>
      </c>
      <c r="D107" s="3"/>
      <c r="E107" s="3"/>
      <c r="F107" s="3"/>
      <c r="G107" s="3"/>
      <c r="H107" s="3"/>
      <c r="I107" s="3"/>
      <c r="J107" s="5"/>
      <c r="K107" s="3"/>
      <c r="L107" s="3"/>
      <c r="M107" s="3"/>
      <c r="N107" s="3"/>
      <c r="O107" s="3"/>
      <c r="P107" s="3"/>
      <c r="S107" s="3"/>
      <c r="T107" s="3"/>
      <c r="U107" s="3"/>
      <c r="V107" s="3"/>
      <c r="W107" s="3"/>
      <c r="X107" s="28"/>
      <c r="Y107" s="3"/>
      <c r="Z107" s="3"/>
    </row>
    <row r="108" spans="1:26" x14ac:dyDescent="0.2">
      <c r="A108" s="68" t="s">
        <v>3959</v>
      </c>
      <c r="D108" s="3"/>
      <c r="E108" s="3"/>
      <c r="F108" s="3"/>
      <c r="G108" s="3"/>
      <c r="H108" s="3"/>
      <c r="I108" s="3"/>
      <c r="J108" s="5"/>
      <c r="K108" s="3"/>
      <c r="L108" s="3"/>
      <c r="M108" s="3"/>
      <c r="N108" s="3"/>
      <c r="O108" s="3"/>
      <c r="P108" s="3"/>
      <c r="S108" s="3"/>
      <c r="T108" s="3"/>
      <c r="U108" s="3"/>
      <c r="V108" s="3"/>
      <c r="W108" s="3"/>
      <c r="X108" s="28"/>
      <c r="Y108" s="3"/>
      <c r="Z108" s="3"/>
    </row>
    <row r="109" spans="1:26" x14ac:dyDescent="0.2">
      <c r="A109" s="68" t="s">
        <v>3959</v>
      </c>
      <c r="D109" s="3"/>
      <c r="E109" s="3"/>
      <c r="F109" s="3"/>
      <c r="G109" s="3"/>
      <c r="H109" s="3"/>
      <c r="I109" s="3"/>
      <c r="J109" s="5"/>
      <c r="K109" s="3"/>
      <c r="L109" s="3"/>
      <c r="M109" s="3"/>
      <c r="N109" s="3"/>
      <c r="O109" s="3"/>
      <c r="P109" s="3"/>
      <c r="S109" s="3"/>
      <c r="T109" s="3"/>
      <c r="U109" s="3"/>
      <c r="V109" s="3"/>
      <c r="W109" s="3"/>
      <c r="X109" s="28"/>
      <c r="Y109" s="3"/>
      <c r="Z109" s="3"/>
    </row>
    <row r="110" spans="1:26" x14ac:dyDescent="0.2">
      <c r="A110" s="68" t="s">
        <v>3959</v>
      </c>
      <c r="D110" s="3"/>
      <c r="E110" s="3"/>
      <c r="F110" s="3"/>
      <c r="G110" s="3"/>
      <c r="H110" s="3"/>
      <c r="I110" s="3"/>
      <c r="J110" s="5"/>
      <c r="K110" s="3"/>
      <c r="L110" s="3"/>
      <c r="M110" s="3"/>
      <c r="N110" s="3"/>
      <c r="O110" s="3"/>
      <c r="P110" s="3"/>
      <c r="S110" s="3"/>
      <c r="T110" s="3"/>
      <c r="U110" s="3"/>
      <c r="V110" s="3"/>
      <c r="W110" s="3"/>
      <c r="X110" s="28"/>
      <c r="Y110" s="3"/>
      <c r="Z110" s="3"/>
    </row>
    <row r="111" spans="1:26" x14ac:dyDescent="0.2">
      <c r="A111" s="68" t="s">
        <v>3959</v>
      </c>
      <c r="D111" s="3"/>
      <c r="E111" s="3"/>
      <c r="F111" s="3"/>
      <c r="G111" s="3"/>
      <c r="H111" s="3"/>
      <c r="I111" s="3"/>
      <c r="J111" s="5"/>
      <c r="K111" s="3"/>
      <c r="L111" s="3"/>
      <c r="M111" s="3"/>
      <c r="N111" s="3"/>
      <c r="O111" s="3"/>
      <c r="P111" s="3"/>
      <c r="S111" s="3"/>
      <c r="T111" s="3"/>
      <c r="U111" s="3"/>
      <c r="V111" s="3"/>
      <c r="W111" s="3"/>
      <c r="X111" s="28"/>
      <c r="Y111" s="3"/>
      <c r="Z111" s="3"/>
    </row>
    <row r="112" spans="1:26" x14ac:dyDescent="0.2">
      <c r="A112" s="68" t="s">
        <v>3959</v>
      </c>
      <c r="D112" s="3"/>
      <c r="E112" s="3"/>
      <c r="F112" s="3"/>
      <c r="G112" s="3"/>
      <c r="H112" s="3"/>
      <c r="I112" s="3"/>
      <c r="J112" s="5"/>
      <c r="K112" s="3"/>
      <c r="L112" s="3"/>
      <c r="M112" s="3"/>
      <c r="N112" s="3"/>
      <c r="O112" s="3"/>
      <c r="P112" s="3"/>
      <c r="S112" s="3"/>
      <c r="T112" s="3"/>
      <c r="U112" s="3"/>
      <c r="V112" s="3"/>
      <c r="W112" s="3"/>
      <c r="X112" s="28"/>
      <c r="Y112" s="3"/>
      <c r="Z112" s="3"/>
    </row>
    <row r="113" spans="1:26" x14ac:dyDescent="0.2">
      <c r="A113" s="68" t="s">
        <v>3959</v>
      </c>
      <c r="D113" s="3"/>
      <c r="E113" s="3"/>
      <c r="F113" s="3"/>
      <c r="G113" s="3"/>
      <c r="H113" s="3"/>
      <c r="I113" s="3"/>
      <c r="J113" s="5"/>
      <c r="K113" s="3"/>
      <c r="L113" s="3"/>
      <c r="M113" s="3"/>
      <c r="N113" s="3"/>
      <c r="O113" s="3"/>
      <c r="P113" s="3"/>
      <c r="S113" s="3"/>
      <c r="T113" s="3"/>
      <c r="U113" s="3"/>
      <c r="V113" s="3"/>
      <c r="W113" s="3"/>
      <c r="X113" s="28"/>
      <c r="Y113" s="3"/>
      <c r="Z113" s="3"/>
    </row>
    <row r="114" spans="1:26" x14ac:dyDescent="0.2">
      <c r="A114" s="68" t="s">
        <v>3959</v>
      </c>
      <c r="D114" s="3"/>
      <c r="E114" s="3"/>
      <c r="F114" s="3"/>
      <c r="G114" s="3"/>
      <c r="H114" s="3"/>
      <c r="I114" s="3"/>
      <c r="J114" s="5"/>
      <c r="K114" s="3"/>
      <c r="L114" s="3"/>
      <c r="M114" s="3"/>
      <c r="N114" s="3"/>
      <c r="O114" s="3"/>
      <c r="P114" s="3"/>
      <c r="S114" s="3"/>
      <c r="T114" s="3"/>
      <c r="U114" s="3"/>
      <c r="V114" s="3"/>
      <c r="W114" s="3"/>
      <c r="X114" s="28"/>
      <c r="Y114" s="3"/>
      <c r="Z114" s="3"/>
    </row>
    <row r="115" spans="1:26" x14ac:dyDescent="0.2">
      <c r="A115" s="68" t="s">
        <v>3959</v>
      </c>
      <c r="D115" s="3"/>
      <c r="E115" s="3"/>
      <c r="F115" s="3"/>
      <c r="G115" s="3"/>
      <c r="H115" s="3"/>
      <c r="I115" s="3"/>
      <c r="J115" s="5"/>
      <c r="K115" s="3"/>
      <c r="L115" s="3"/>
      <c r="M115" s="3"/>
      <c r="N115" s="3"/>
      <c r="O115" s="3"/>
      <c r="P115" s="3"/>
      <c r="S115" s="3"/>
      <c r="T115" s="3"/>
      <c r="U115" s="3"/>
      <c r="V115" s="3"/>
      <c r="W115" s="3"/>
      <c r="X115" s="28"/>
      <c r="Y115" s="3"/>
      <c r="Z115" s="3"/>
    </row>
    <row r="116" spans="1:26" x14ac:dyDescent="0.2">
      <c r="A116" s="68" t="s">
        <v>3959</v>
      </c>
      <c r="D116" s="3"/>
      <c r="E116" s="3"/>
      <c r="F116" s="3"/>
      <c r="G116" s="3"/>
      <c r="H116" s="3"/>
      <c r="I116" s="3"/>
      <c r="J116" s="5"/>
      <c r="K116" s="3"/>
      <c r="L116" s="3"/>
      <c r="M116" s="3"/>
      <c r="N116" s="3"/>
      <c r="O116" s="3"/>
      <c r="P116" s="3"/>
      <c r="S116" s="3"/>
      <c r="T116" s="3"/>
      <c r="U116" s="3"/>
      <c r="V116" s="3"/>
      <c r="W116" s="3"/>
      <c r="X116" s="28"/>
      <c r="Y116" s="3"/>
      <c r="Z116" s="3"/>
    </row>
    <row r="117" spans="1:26" x14ac:dyDescent="0.2">
      <c r="A117" s="68" t="s">
        <v>3959</v>
      </c>
      <c r="D117" s="3"/>
      <c r="E117" s="3"/>
      <c r="F117" s="3"/>
      <c r="G117" s="3"/>
      <c r="H117" s="3"/>
      <c r="I117" s="3"/>
      <c r="J117" s="5"/>
      <c r="K117" s="3"/>
      <c r="L117" s="3"/>
      <c r="M117" s="3"/>
      <c r="N117" s="3"/>
      <c r="O117" s="3"/>
      <c r="P117" s="3"/>
      <c r="S117" s="3"/>
      <c r="T117" s="3"/>
      <c r="U117" s="3"/>
      <c r="V117" s="3"/>
      <c r="W117" s="3"/>
      <c r="X117" s="28"/>
      <c r="Y117" s="3"/>
      <c r="Z117" s="3"/>
    </row>
    <row r="118" spans="1:26" x14ac:dyDescent="0.2">
      <c r="A118" s="68" t="s">
        <v>3959</v>
      </c>
      <c r="D118" s="3"/>
      <c r="E118" s="3"/>
      <c r="F118" s="3"/>
      <c r="G118" s="3"/>
      <c r="H118" s="3"/>
      <c r="I118" s="3"/>
      <c r="J118" s="5"/>
      <c r="K118" s="3"/>
      <c r="L118" s="3"/>
      <c r="M118" s="3"/>
      <c r="N118" s="3"/>
      <c r="O118" s="3"/>
      <c r="P118" s="3"/>
      <c r="S118" s="3"/>
      <c r="T118" s="3"/>
      <c r="U118" s="3"/>
      <c r="V118" s="3"/>
      <c r="W118" s="3"/>
      <c r="X118" s="28"/>
      <c r="Y118" s="3"/>
      <c r="Z118" s="3"/>
    </row>
    <row r="119" spans="1:26" x14ac:dyDescent="0.2">
      <c r="A119" s="68" t="s">
        <v>3959</v>
      </c>
      <c r="D119" s="3"/>
      <c r="E119" s="3"/>
      <c r="F119" s="3"/>
      <c r="G119" s="3"/>
      <c r="H119" s="3"/>
      <c r="I119" s="3"/>
      <c r="J119" s="5"/>
      <c r="K119" s="3"/>
      <c r="L119" s="3"/>
      <c r="M119" s="3"/>
      <c r="N119" s="3"/>
      <c r="O119" s="3"/>
      <c r="P119" s="3"/>
      <c r="S119" s="3"/>
      <c r="T119" s="3"/>
      <c r="U119" s="3"/>
      <c r="V119" s="3"/>
      <c r="W119" s="3"/>
      <c r="X119" s="28"/>
      <c r="Y119" s="3"/>
      <c r="Z119" s="3"/>
    </row>
    <row r="120" spans="1:26" x14ac:dyDescent="0.2">
      <c r="A120" s="68" t="s">
        <v>3959</v>
      </c>
      <c r="D120" s="3"/>
      <c r="E120" s="3"/>
      <c r="F120" s="3"/>
      <c r="G120" s="3"/>
      <c r="H120" s="3"/>
      <c r="I120" s="3"/>
      <c r="J120" s="5"/>
      <c r="K120" s="3"/>
      <c r="L120" s="3"/>
      <c r="M120" s="3"/>
      <c r="N120" s="3"/>
      <c r="O120" s="3"/>
      <c r="P120" s="3"/>
      <c r="S120" s="3"/>
      <c r="T120" s="3"/>
      <c r="U120" s="3"/>
      <c r="V120" s="3"/>
      <c r="W120" s="3"/>
      <c r="X120" s="28"/>
      <c r="Y120" s="3"/>
      <c r="Z120" s="3"/>
    </row>
    <row r="121" spans="1:26" x14ac:dyDescent="0.2">
      <c r="A121" s="68" t="s">
        <v>3959</v>
      </c>
      <c r="D121" s="3"/>
      <c r="E121" s="3"/>
      <c r="F121" s="3"/>
      <c r="G121" s="3"/>
      <c r="H121" s="3"/>
      <c r="I121" s="3"/>
      <c r="J121" s="5"/>
      <c r="K121" s="3"/>
      <c r="L121" s="3"/>
      <c r="M121" s="3"/>
      <c r="N121" s="3"/>
      <c r="O121" s="3"/>
      <c r="P121" s="3"/>
      <c r="S121" s="3"/>
      <c r="T121" s="3"/>
      <c r="U121" s="3"/>
      <c r="V121" s="3"/>
      <c r="W121" s="3"/>
      <c r="X121" s="28"/>
      <c r="Y121" s="3"/>
      <c r="Z121" s="3"/>
    </row>
    <row r="122" spans="1:26" x14ac:dyDescent="0.2">
      <c r="A122" s="68" t="s">
        <v>3959</v>
      </c>
      <c r="D122" s="3"/>
      <c r="E122" s="3"/>
      <c r="F122" s="3"/>
      <c r="G122" s="3"/>
      <c r="H122" s="3"/>
      <c r="I122" s="3"/>
      <c r="J122" s="5"/>
      <c r="K122" s="3"/>
      <c r="L122" s="3"/>
      <c r="M122" s="3"/>
      <c r="N122" s="3"/>
      <c r="O122" s="3"/>
      <c r="P122" s="3"/>
      <c r="S122" s="3"/>
      <c r="T122" s="3"/>
      <c r="U122" s="3"/>
      <c r="V122" s="3"/>
      <c r="W122" s="3"/>
      <c r="X122" s="28"/>
      <c r="Y122" s="3"/>
      <c r="Z122" s="3"/>
    </row>
    <row r="123" spans="1:26" x14ac:dyDescent="0.2">
      <c r="A123" s="68" t="s">
        <v>3959</v>
      </c>
      <c r="D123" s="3"/>
      <c r="E123" s="3"/>
      <c r="F123" s="3"/>
      <c r="G123" s="3"/>
      <c r="H123" s="3"/>
      <c r="I123" s="3"/>
      <c r="J123" s="5"/>
      <c r="K123" s="3"/>
      <c r="L123" s="3"/>
      <c r="M123" s="3"/>
      <c r="N123" s="3"/>
      <c r="O123" s="3"/>
      <c r="P123" s="3"/>
      <c r="S123" s="3"/>
      <c r="T123" s="3"/>
      <c r="U123" s="3"/>
      <c r="V123" s="3"/>
      <c r="W123" s="3"/>
      <c r="X123" s="28"/>
      <c r="Y123" s="3"/>
      <c r="Z123" s="3"/>
    </row>
    <row r="124" spans="1:26" x14ac:dyDescent="0.2">
      <c r="A124" s="68" t="s">
        <v>3959</v>
      </c>
      <c r="D124" s="3"/>
      <c r="E124" s="3"/>
      <c r="F124" s="3"/>
      <c r="G124" s="3"/>
      <c r="H124" s="3"/>
      <c r="I124" s="3"/>
      <c r="J124" s="5"/>
      <c r="K124" s="3"/>
      <c r="L124" s="3"/>
      <c r="M124" s="3"/>
      <c r="N124" s="3"/>
      <c r="O124" s="3"/>
      <c r="P124" s="3"/>
      <c r="S124" s="3"/>
      <c r="T124" s="3"/>
      <c r="U124" s="3"/>
      <c r="V124" s="3"/>
      <c r="W124" s="3"/>
      <c r="X124" s="28"/>
      <c r="Y124" s="3"/>
      <c r="Z124" s="3"/>
    </row>
    <row r="125" spans="1:26" x14ac:dyDescent="0.2">
      <c r="A125" s="68" t="s">
        <v>3959</v>
      </c>
      <c r="D125" s="3"/>
      <c r="E125" s="3"/>
      <c r="F125" s="3"/>
      <c r="G125" s="3"/>
      <c r="H125" s="3"/>
      <c r="I125" s="3"/>
      <c r="J125" s="5"/>
      <c r="K125" s="3"/>
      <c r="L125" s="3"/>
      <c r="M125" s="3"/>
      <c r="N125" s="3"/>
      <c r="O125" s="3"/>
      <c r="P125" s="3"/>
      <c r="S125" s="3"/>
      <c r="T125" s="3"/>
      <c r="U125" s="3"/>
      <c r="V125" s="3"/>
      <c r="W125" s="3"/>
      <c r="X125" s="28"/>
      <c r="Y125" s="3"/>
      <c r="Z125" s="3"/>
    </row>
    <row r="126" spans="1:26" x14ac:dyDescent="0.2">
      <c r="A126" s="68" t="s">
        <v>3959</v>
      </c>
      <c r="D126" s="3"/>
      <c r="E126" s="3"/>
      <c r="F126" s="3"/>
      <c r="G126" s="3"/>
      <c r="H126" s="3"/>
      <c r="I126" s="3"/>
      <c r="J126" s="5"/>
      <c r="K126" s="3"/>
      <c r="L126" s="3"/>
      <c r="M126" s="3"/>
      <c r="N126" s="3"/>
      <c r="O126" s="3"/>
      <c r="P126" s="3"/>
      <c r="S126" s="3"/>
      <c r="T126" s="3"/>
      <c r="U126" s="3"/>
      <c r="V126" s="3"/>
      <c r="W126" s="3"/>
      <c r="X126" s="28"/>
      <c r="Y126" s="3"/>
      <c r="Z126" s="3"/>
    </row>
    <row r="127" spans="1:26" x14ac:dyDescent="0.2">
      <c r="A127" s="68" t="s">
        <v>3959</v>
      </c>
      <c r="D127" s="3"/>
      <c r="E127" s="3"/>
      <c r="F127" s="3"/>
      <c r="G127" s="3"/>
      <c r="H127" s="3"/>
      <c r="I127" s="3"/>
      <c r="J127" s="5"/>
      <c r="K127" s="3"/>
      <c r="L127" s="3"/>
      <c r="M127" s="3"/>
      <c r="N127" s="3"/>
      <c r="O127" s="3"/>
      <c r="P127" s="3"/>
      <c r="S127" s="3"/>
      <c r="T127" s="3"/>
      <c r="U127" s="3"/>
      <c r="V127" s="3"/>
      <c r="W127" s="3"/>
      <c r="X127" s="28"/>
      <c r="Y127" s="3"/>
      <c r="Z127" s="3"/>
    </row>
    <row r="128" spans="1:26" x14ac:dyDescent="0.2">
      <c r="A128" s="68" t="s">
        <v>3959</v>
      </c>
      <c r="D128" s="3"/>
      <c r="E128" s="3"/>
      <c r="F128" s="3"/>
      <c r="G128" s="3"/>
      <c r="H128" s="3"/>
      <c r="I128" s="3"/>
      <c r="J128" s="5"/>
      <c r="K128" s="3"/>
      <c r="L128" s="3"/>
      <c r="M128" s="3"/>
      <c r="N128" s="3"/>
      <c r="O128" s="3"/>
      <c r="P128" s="3"/>
      <c r="S128" s="3"/>
      <c r="T128" s="3"/>
      <c r="U128" s="3"/>
      <c r="V128" s="3"/>
      <c r="W128" s="3"/>
      <c r="X128" s="28"/>
      <c r="Y128" s="3"/>
      <c r="Z128" s="3"/>
    </row>
    <row r="129" spans="1:26" x14ac:dyDescent="0.2">
      <c r="A129" s="68" t="s">
        <v>3959</v>
      </c>
      <c r="D129" s="3"/>
      <c r="E129" s="3"/>
      <c r="F129" s="3"/>
      <c r="G129" s="3"/>
      <c r="H129" s="3"/>
      <c r="I129" s="3"/>
      <c r="J129" s="5"/>
      <c r="K129" s="3"/>
      <c r="L129" s="3"/>
      <c r="M129" s="3"/>
      <c r="N129" s="3"/>
      <c r="O129" s="3"/>
      <c r="P129" s="3"/>
      <c r="S129" s="3"/>
      <c r="T129" s="3"/>
      <c r="U129" s="3"/>
      <c r="V129" s="3"/>
      <c r="W129" s="3"/>
      <c r="X129" s="28"/>
      <c r="Y129" s="3"/>
      <c r="Z129" s="3"/>
    </row>
    <row r="130" spans="1:26" x14ac:dyDescent="0.2">
      <c r="A130" s="68" t="s">
        <v>3959</v>
      </c>
      <c r="D130" s="3"/>
      <c r="E130" s="3"/>
      <c r="F130" s="3"/>
      <c r="G130" s="3"/>
      <c r="H130" s="3"/>
      <c r="I130" s="3"/>
      <c r="J130" s="5"/>
      <c r="K130" s="3"/>
      <c r="L130" s="3"/>
      <c r="M130" s="3"/>
      <c r="N130" s="3"/>
      <c r="O130" s="3"/>
      <c r="P130" s="3"/>
      <c r="S130" s="3"/>
      <c r="T130" s="3"/>
      <c r="U130" s="3"/>
      <c r="V130" s="3"/>
      <c r="W130" s="3"/>
      <c r="X130" s="28"/>
      <c r="Y130" s="3"/>
      <c r="Z130" s="3"/>
    </row>
    <row r="131" spans="1:26" x14ac:dyDescent="0.2">
      <c r="A131" s="68" t="s">
        <v>3959</v>
      </c>
      <c r="D131" s="3"/>
      <c r="E131" s="3"/>
      <c r="F131" s="3"/>
      <c r="G131" s="3"/>
      <c r="H131" s="3"/>
      <c r="I131" s="3"/>
      <c r="J131" s="5"/>
      <c r="K131" s="3"/>
      <c r="L131" s="3"/>
      <c r="M131" s="3"/>
      <c r="N131" s="3"/>
      <c r="O131" s="3"/>
      <c r="P131" s="3"/>
      <c r="S131" s="3"/>
      <c r="T131" s="3"/>
      <c r="U131" s="3"/>
      <c r="V131" s="3"/>
      <c r="W131" s="3"/>
      <c r="X131" s="28"/>
      <c r="Y131" s="3"/>
      <c r="Z131" s="3"/>
    </row>
    <row r="132" spans="1:26" x14ac:dyDescent="0.2">
      <c r="A132" s="68" t="s">
        <v>3959</v>
      </c>
      <c r="D132" s="3"/>
      <c r="E132" s="3"/>
      <c r="F132" s="3"/>
      <c r="G132" s="3"/>
      <c r="H132" s="3"/>
      <c r="I132" s="3"/>
      <c r="J132" s="5"/>
      <c r="K132" s="3"/>
      <c r="L132" s="3"/>
      <c r="M132" s="3"/>
      <c r="N132" s="3"/>
      <c r="O132" s="3"/>
      <c r="P132" s="3"/>
      <c r="S132" s="3"/>
      <c r="T132" s="3"/>
      <c r="U132" s="3"/>
      <c r="V132" s="3"/>
      <c r="W132" s="3"/>
      <c r="X132" s="28"/>
      <c r="Y132" s="3"/>
    </row>
  </sheetData>
  <phoneticPr fontId="5" type="noConversion"/>
  <dataValidations count="3">
    <dataValidation type="list" allowBlank="1" showInputMessage="1" showErrorMessage="1" sqref="B80" xr:uid="{AFFFEA30-39F8-4B74-827B-58F7CA8837E5}">
      <formula1>Status</formula1>
    </dataValidation>
    <dataValidation type="list" allowBlank="1" showInputMessage="1" showErrorMessage="1" sqref="C80" xr:uid="{C1AF9D11-0202-445F-B7F4-06F18C865744}">
      <formula1>Supply_Chain_Segment</formula1>
    </dataValidation>
    <dataValidation type="list" allowBlank="1" showInputMessage="1" showErrorMessage="1" sqref="F2:F56 F58:F80" xr:uid="{92243DE2-DFB8-4035-8375-E249D10D75A9}">
      <formula1>Service_Type</formula1>
    </dataValidation>
  </dataValidations>
  <hyperlinks>
    <hyperlink ref="H7" r:id="rId1" xr:uid="{A73F9541-1974-4565-A75C-E5B2012C3768}"/>
  </hyperlinks>
  <pageMargins left="0.7" right="0.7" top="0.75" bottom="0.75" header="0.3" footer="0.3"/>
  <pageSetup orientation="portrait" r:id="rId2"/>
  <legacyDrawing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9449-C62D-4129-90FA-EEC5F1FA8FDF}">
  <sheetPr codeName="Sheet16">
    <tabColor theme="5" tint="0.59999389629810485"/>
  </sheetPr>
  <dimension ref="A1:AA512"/>
  <sheetViews>
    <sheetView zoomScaleNormal="100" workbookViewId="0">
      <pane xSplit="4" ySplit="1" topLeftCell="E8" activePane="bottomRight" state="frozen"/>
      <selection pane="topRight" activeCell="E1" sqref="E1"/>
      <selection pane="bottomLeft" activeCell="A2" sqref="A2"/>
      <selection pane="bottomRight" activeCell="K19" sqref="K19"/>
    </sheetView>
  </sheetViews>
  <sheetFormatPr baseColWidth="10" defaultColWidth="8.83203125" defaultRowHeight="15" x14ac:dyDescent="0.2"/>
  <cols>
    <col min="1" max="1" width="5.83203125" style="126" customWidth="1"/>
    <col min="2" max="2" width="6.6640625" style="86" customWidth="1"/>
    <col min="3" max="3" width="9.5" style="86" customWidth="1"/>
    <col min="4" max="4" width="25.33203125" style="9" customWidth="1"/>
    <col min="5" max="5" width="14.1640625" style="86" customWidth="1"/>
    <col min="6" max="7" width="14.1640625" style="9" customWidth="1"/>
    <col min="8" max="8" width="26" style="9" customWidth="1"/>
    <col min="9" max="9" width="17.5" style="7" customWidth="1"/>
    <col min="10" max="10" width="20.83203125" style="9" customWidth="1"/>
    <col min="11" max="11" width="10.6640625" style="9" customWidth="1"/>
    <col min="12" max="12" width="10.83203125" style="86" customWidth="1"/>
    <col min="13" max="13" width="8.6640625" style="86" customWidth="1"/>
    <col min="14" max="14" width="10.1640625" style="86" customWidth="1"/>
    <col min="15" max="15" width="13.33203125" style="86" customWidth="1"/>
    <col min="16" max="16" width="11.1640625" style="9" customWidth="1"/>
    <col min="17" max="17" width="12.1640625" style="9" customWidth="1"/>
    <col min="18" max="18" width="11" style="125" customWidth="1"/>
    <col min="19" max="19" width="15.33203125" style="34" customWidth="1"/>
    <col min="20" max="20" width="20.83203125" style="34" customWidth="1"/>
    <col min="21" max="21" width="11.33203125" style="22" customWidth="1"/>
    <col min="22" max="22" width="8.83203125" style="123"/>
    <col min="23" max="23" width="11.5" style="86" customWidth="1"/>
    <col min="24" max="24" width="10.5" style="9" customWidth="1"/>
    <col min="25" max="25" width="12.5" style="87" customWidth="1"/>
    <col min="26" max="26" width="52.83203125" style="9" customWidth="1"/>
    <col min="27" max="27" width="36.5" style="9" customWidth="1"/>
    <col min="28" max="16384" width="8.83203125" style="9"/>
  </cols>
  <sheetData>
    <row r="1" spans="1:27" s="75"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72" t="s">
        <v>15</v>
      </c>
      <c r="P1" s="72" t="s">
        <v>16</v>
      </c>
      <c r="Q1" s="72" t="s">
        <v>17</v>
      </c>
      <c r="R1" s="73" t="s">
        <v>18</v>
      </c>
      <c r="S1" s="72" t="s">
        <v>20</v>
      </c>
      <c r="T1" s="72" t="s">
        <v>21</v>
      </c>
      <c r="U1" s="72" t="s">
        <v>22</v>
      </c>
      <c r="V1" s="72" t="s">
        <v>23</v>
      </c>
      <c r="W1" s="72" t="s">
        <v>24</v>
      </c>
      <c r="X1" s="72" t="s">
        <v>25</v>
      </c>
      <c r="Y1" s="74" t="s">
        <v>26</v>
      </c>
      <c r="Z1" s="72" t="s">
        <v>27</v>
      </c>
      <c r="AA1" s="72" t="s">
        <v>28</v>
      </c>
    </row>
    <row r="2" spans="1:27" ht="25" x14ac:dyDescent="0.2">
      <c r="A2" s="68">
        <v>9000</v>
      </c>
      <c r="B2" s="3" t="s">
        <v>31</v>
      </c>
      <c r="C2" s="3" t="s">
        <v>382</v>
      </c>
      <c r="D2" s="25" t="s">
        <v>2465</v>
      </c>
      <c r="E2" s="3" t="s">
        <v>34</v>
      </c>
      <c r="F2" s="25" t="s">
        <v>2466</v>
      </c>
      <c r="G2" s="5" t="s">
        <v>2412</v>
      </c>
      <c r="H2" s="25" t="s">
        <v>2467</v>
      </c>
      <c r="I2" s="5" t="s">
        <v>2468</v>
      </c>
      <c r="J2" s="25" t="s">
        <v>2469</v>
      </c>
      <c r="K2" s="25" t="s">
        <v>2470</v>
      </c>
      <c r="L2" s="26" t="s">
        <v>334</v>
      </c>
      <c r="M2" s="26" t="s">
        <v>42</v>
      </c>
      <c r="N2" s="120" t="s">
        <v>2471</v>
      </c>
      <c r="O2" s="26" t="s">
        <v>2472</v>
      </c>
      <c r="P2" s="8">
        <v>42.718565880453497</v>
      </c>
      <c r="Q2" s="8">
        <v>-71.114521729456996</v>
      </c>
      <c r="R2" s="69">
        <v>11</v>
      </c>
      <c r="S2" s="25" t="s">
        <v>2465</v>
      </c>
      <c r="T2" s="25" t="s">
        <v>2473</v>
      </c>
      <c r="U2" s="25" t="s">
        <v>2470</v>
      </c>
      <c r="V2" s="26" t="s">
        <v>334</v>
      </c>
      <c r="W2" s="26" t="s">
        <v>42</v>
      </c>
      <c r="X2" s="58" t="s">
        <v>49</v>
      </c>
      <c r="Y2" s="28">
        <v>44773</v>
      </c>
      <c r="Z2" s="25" t="s">
        <v>2474</v>
      </c>
      <c r="AA2" s="25"/>
    </row>
    <row r="3" spans="1:27" ht="25" x14ac:dyDescent="0.2">
      <c r="A3" s="68">
        <v>9001</v>
      </c>
      <c r="B3" s="3" t="s">
        <v>31</v>
      </c>
      <c r="C3" s="3" t="s">
        <v>382</v>
      </c>
      <c r="D3" s="25" t="s">
        <v>2465</v>
      </c>
      <c r="E3" s="3" t="s">
        <v>34</v>
      </c>
      <c r="F3" s="25" t="s">
        <v>2466</v>
      </c>
      <c r="G3" s="5" t="s">
        <v>2475</v>
      </c>
      <c r="H3" s="25" t="s">
        <v>2476</v>
      </c>
      <c r="I3" s="5" t="s">
        <v>2477</v>
      </c>
      <c r="J3" s="25" t="s">
        <v>2469</v>
      </c>
      <c r="K3" s="25" t="s">
        <v>2470</v>
      </c>
      <c r="L3" s="26" t="s">
        <v>334</v>
      </c>
      <c r="M3" s="26" t="s">
        <v>42</v>
      </c>
      <c r="N3" s="120" t="s">
        <v>2471</v>
      </c>
      <c r="O3" s="26" t="s">
        <v>2472</v>
      </c>
      <c r="P3" s="8">
        <v>42.718565880453497</v>
      </c>
      <c r="Q3" s="8">
        <v>-71.114521729456996</v>
      </c>
      <c r="R3" s="69">
        <v>11</v>
      </c>
      <c r="S3" s="25" t="s">
        <v>2465</v>
      </c>
      <c r="T3" s="25" t="s">
        <v>2473</v>
      </c>
      <c r="U3" s="25" t="s">
        <v>2470</v>
      </c>
      <c r="V3" s="26" t="s">
        <v>334</v>
      </c>
      <c r="W3" s="26" t="s">
        <v>42</v>
      </c>
      <c r="X3" s="58" t="s">
        <v>49</v>
      </c>
      <c r="Y3" s="28">
        <v>44443</v>
      </c>
      <c r="Z3" s="25" t="s">
        <v>2474</v>
      </c>
      <c r="AA3" s="25"/>
    </row>
    <row r="4" spans="1:27" ht="25" x14ac:dyDescent="0.2">
      <c r="A4" s="68">
        <v>9002</v>
      </c>
      <c r="B4" s="3" t="s">
        <v>31</v>
      </c>
      <c r="C4" s="3" t="s">
        <v>382</v>
      </c>
      <c r="D4" s="25" t="s">
        <v>647</v>
      </c>
      <c r="E4" s="3" t="s">
        <v>61</v>
      </c>
      <c r="F4" s="25" t="s">
        <v>2478</v>
      </c>
      <c r="G4" s="25" t="s">
        <v>2412</v>
      </c>
      <c r="H4" s="25" t="s">
        <v>2479</v>
      </c>
      <c r="I4" s="5" t="s">
        <v>651</v>
      </c>
      <c r="J4" s="25" t="s">
        <v>2480</v>
      </c>
      <c r="K4" s="25" t="s">
        <v>2481</v>
      </c>
      <c r="L4" s="26" t="s">
        <v>334</v>
      </c>
      <c r="M4" s="26" t="s">
        <v>42</v>
      </c>
      <c r="N4" s="26">
        <v>1748</v>
      </c>
      <c r="O4" s="26" t="s">
        <v>2482</v>
      </c>
      <c r="P4" s="8">
        <v>42.198856967624401</v>
      </c>
      <c r="Q4" s="8">
        <v>-71.544692086579502</v>
      </c>
      <c r="R4" s="69"/>
      <c r="S4" s="25" t="s">
        <v>653</v>
      </c>
      <c r="T4" s="25" t="s">
        <v>654</v>
      </c>
      <c r="U4" s="25" t="s">
        <v>655</v>
      </c>
      <c r="V4" s="26" t="s">
        <v>656</v>
      </c>
      <c r="W4" s="26" t="s">
        <v>191</v>
      </c>
      <c r="X4" s="58"/>
      <c r="Y4" s="70"/>
      <c r="Z4" s="25" t="s">
        <v>2483</v>
      </c>
      <c r="AA4" s="25"/>
    </row>
    <row r="5" spans="1:27" ht="25" x14ac:dyDescent="0.2">
      <c r="A5" s="68">
        <v>9003</v>
      </c>
      <c r="B5" s="3" t="s">
        <v>31</v>
      </c>
      <c r="C5" s="3" t="s">
        <v>382</v>
      </c>
      <c r="D5" s="25" t="s">
        <v>647</v>
      </c>
      <c r="E5" s="3" t="s">
        <v>61</v>
      </c>
      <c r="F5" s="25" t="s">
        <v>2484</v>
      </c>
      <c r="G5" s="25" t="s">
        <v>2412</v>
      </c>
      <c r="H5" s="25" t="s">
        <v>2479</v>
      </c>
      <c r="I5" s="5" t="s">
        <v>651</v>
      </c>
      <c r="J5" s="25" t="s">
        <v>2485</v>
      </c>
      <c r="K5" s="25" t="s">
        <v>2486</v>
      </c>
      <c r="L5" s="26" t="s">
        <v>334</v>
      </c>
      <c r="M5" s="26" t="s">
        <v>42</v>
      </c>
      <c r="N5" s="26">
        <v>2451</v>
      </c>
      <c r="O5" s="26" t="s">
        <v>2487</v>
      </c>
      <c r="P5" s="8">
        <v>42.391967302596697</v>
      </c>
      <c r="Q5" s="8">
        <v>-71.268778486319505</v>
      </c>
      <c r="R5" s="69"/>
      <c r="S5" s="25" t="s">
        <v>653</v>
      </c>
      <c r="T5" s="25" t="s">
        <v>654</v>
      </c>
      <c r="U5" s="25" t="s">
        <v>655</v>
      </c>
      <c r="V5" s="26" t="s">
        <v>656</v>
      </c>
      <c r="W5" s="26" t="s">
        <v>191</v>
      </c>
      <c r="X5" s="58"/>
      <c r="Y5" s="70"/>
      <c r="Z5" s="25" t="s">
        <v>2483</v>
      </c>
      <c r="AA5" s="25"/>
    </row>
    <row r="6" spans="1:27" ht="25" x14ac:dyDescent="0.2">
      <c r="A6" s="68">
        <v>9004</v>
      </c>
      <c r="B6" s="3" t="s">
        <v>31</v>
      </c>
      <c r="C6" s="3" t="s">
        <v>382</v>
      </c>
      <c r="D6" s="25" t="s">
        <v>647</v>
      </c>
      <c r="E6" s="3" t="s">
        <v>61</v>
      </c>
      <c r="F6" s="25" t="s">
        <v>648</v>
      </c>
      <c r="G6" s="25" t="s">
        <v>649</v>
      </c>
      <c r="H6" s="25" t="s">
        <v>2479</v>
      </c>
      <c r="I6" s="5" t="s">
        <v>651</v>
      </c>
      <c r="J6" s="25" t="s">
        <v>330</v>
      </c>
      <c r="K6" s="25" t="s">
        <v>331</v>
      </c>
      <c r="L6" s="26" t="s">
        <v>127</v>
      </c>
      <c r="M6" s="26" t="s">
        <v>42</v>
      </c>
      <c r="N6" s="26">
        <v>48377</v>
      </c>
      <c r="O6" s="26" t="s">
        <v>652</v>
      </c>
      <c r="P6" s="8">
        <v>42.490551826460603</v>
      </c>
      <c r="Q6" s="8">
        <v>-83.487059742135301</v>
      </c>
      <c r="R6" s="69"/>
      <c r="S6" s="25" t="s">
        <v>653</v>
      </c>
      <c r="T6" s="25" t="s">
        <v>654</v>
      </c>
      <c r="U6" s="25" t="s">
        <v>655</v>
      </c>
      <c r="V6" s="26" t="s">
        <v>656</v>
      </c>
      <c r="W6" s="26" t="s">
        <v>191</v>
      </c>
      <c r="X6" s="58" t="s">
        <v>49</v>
      </c>
      <c r="Y6" s="70">
        <v>44434</v>
      </c>
      <c r="Z6" s="25" t="s">
        <v>2483</v>
      </c>
      <c r="AA6" s="85"/>
    </row>
    <row r="7" spans="1:27" x14ac:dyDescent="0.2">
      <c r="A7" s="68">
        <v>9005</v>
      </c>
      <c r="B7" s="3" t="s">
        <v>31</v>
      </c>
      <c r="C7" s="3" t="s">
        <v>382</v>
      </c>
      <c r="D7" s="5" t="s">
        <v>2488</v>
      </c>
      <c r="E7" s="3" t="s">
        <v>61</v>
      </c>
      <c r="F7" s="5" t="s">
        <v>2488</v>
      </c>
      <c r="G7" s="5" t="s">
        <v>649</v>
      </c>
      <c r="H7" s="5" t="s">
        <v>2489</v>
      </c>
      <c r="I7" s="5" t="s">
        <v>1042</v>
      </c>
      <c r="J7" s="5" t="s">
        <v>1043</v>
      </c>
      <c r="K7" s="5" t="s">
        <v>1044</v>
      </c>
      <c r="L7" s="3" t="s">
        <v>286</v>
      </c>
      <c r="M7" s="3" t="s">
        <v>42</v>
      </c>
      <c r="N7" s="3">
        <v>80127</v>
      </c>
      <c r="O7" s="3" t="s">
        <v>1045</v>
      </c>
      <c r="P7" s="8">
        <v>39.569663367674799</v>
      </c>
      <c r="Q7" s="8">
        <v>-105.123547029684</v>
      </c>
      <c r="R7" s="23"/>
      <c r="S7" s="5" t="s">
        <v>1046</v>
      </c>
      <c r="T7" s="5" t="s">
        <v>1042</v>
      </c>
      <c r="U7" s="5" t="s">
        <v>1044</v>
      </c>
      <c r="V7" s="3" t="s">
        <v>286</v>
      </c>
      <c r="W7" s="3" t="s">
        <v>42</v>
      </c>
      <c r="X7" s="3" t="s">
        <v>49</v>
      </c>
      <c r="Y7" s="28">
        <v>44414</v>
      </c>
      <c r="Z7" s="5" t="s">
        <v>2490</v>
      </c>
      <c r="AA7" s="5"/>
    </row>
    <row r="8" spans="1:27" ht="25" x14ac:dyDescent="0.2">
      <c r="A8" s="68">
        <v>9006</v>
      </c>
      <c r="B8" s="3" t="s">
        <v>31</v>
      </c>
      <c r="C8" s="3" t="s">
        <v>382</v>
      </c>
      <c r="D8" s="5" t="s">
        <v>4009</v>
      </c>
      <c r="E8" s="3" t="s">
        <v>34</v>
      </c>
      <c r="F8" s="22" t="s">
        <v>3062</v>
      </c>
      <c r="G8" s="5" t="s">
        <v>2475</v>
      </c>
      <c r="H8" s="22" t="s">
        <v>3063</v>
      </c>
      <c r="I8" s="7" t="s">
        <v>4020</v>
      </c>
      <c r="J8" s="22" t="s">
        <v>3064</v>
      </c>
      <c r="K8" s="22" t="s">
        <v>3065</v>
      </c>
      <c r="L8" s="3" t="s">
        <v>1162</v>
      </c>
      <c r="M8" s="3" t="s">
        <v>42</v>
      </c>
      <c r="N8" s="3">
        <v>29483</v>
      </c>
      <c r="O8" s="3" t="s">
        <v>3066</v>
      </c>
      <c r="P8" s="8">
        <v>33.045738706781499</v>
      </c>
      <c r="Q8" s="8">
        <v>-80.213119645096896</v>
      </c>
      <c r="R8" s="119">
        <v>110</v>
      </c>
      <c r="S8" s="5" t="s">
        <v>4024</v>
      </c>
      <c r="T8" s="5" t="s">
        <v>4020</v>
      </c>
      <c r="U8" s="5" t="s">
        <v>3067</v>
      </c>
      <c r="V8" s="3" t="s">
        <v>321</v>
      </c>
      <c r="W8" s="3" t="s">
        <v>42</v>
      </c>
      <c r="X8" s="3" t="s">
        <v>49</v>
      </c>
      <c r="Y8" s="28">
        <v>44801</v>
      </c>
      <c r="Z8" s="5" t="s">
        <v>3068</v>
      </c>
      <c r="AA8" s="139" t="s">
        <v>4023</v>
      </c>
    </row>
    <row r="9" spans="1:27" ht="61" x14ac:dyDescent="0.2">
      <c r="A9" s="68">
        <v>9007</v>
      </c>
      <c r="B9" s="3" t="s">
        <v>31</v>
      </c>
      <c r="C9" s="3" t="s">
        <v>382</v>
      </c>
      <c r="D9" s="5" t="s">
        <v>1077</v>
      </c>
      <c r="E9" s="3" t="s">
        <v>34</v>
      </c>
      <c r="F9" s="5" t="s">
        <v>2503</v>
      </c>
      <c r="G9" s="5" t="s">
        <v>649</v>
      </c>
      <c r="H9" s="5" t="s">
        <v>2504</v>
      </c>
      <c r="I9" s="5" t="s">
        <v>1079</v>
      </c>
      <c r="J9" s="5" t="s">
        <v>2505</v>
      </c>
      <c r="K9" s="5" t="s">
        <v>1083</v>
      </c>
      <c r="L9" s="3" t="s">
        <v>127</v>
      </c>
      <c r="M9" s="3" t="s">
        <v>42</v>
      </c>
      <c r="N9" s="3">
        <v>48359</v>
      </c>
      <c r="O9" s="3" t="s">
        <v>2506</v>
      </c>
      <c r="P9" s="8">
        <v>42.7266560310538</v>
      </c>
      <c r="Q9" s="8">
        <v>-83.246289582435907</v>
      </c>
      <c r="R9" s="17">
        <v>115</v>
      </c>
      <c r="S9" s="5" t="s">
        <v>1077</v>
      </c>
      <c r="T9" s="5" t="s">
        <v>1079</v>
      </c>
      <c r="U9" s="5" t="s">
        <v>1083</v>
      </c>
      <c r="V9" s="3" t="s">
        <v>127</v>
      </c>
      <c r="W9" s="3" t="s">
        <v>42</v>
      </c>
      <c r="X9" s="3" t="s">
        <v>49</v>
      </c>
      <c r="Y9" s="28">
        <v>44774</v>
      </c>
      <c r="Z9" s="5" t="s">
        <v>2507</v>
      </c>
      <c r="AA9" s="5"/>
    </row>
    <row r="10" spans="1:27" ht="25" x14ac:dyDescent="0.2">
      <c r="A10" s="68">
        <v>9008</v>
      </c>
      <c r="B10" s="3" t="s">
        <v>113</v>
      </c>
      <c r="C10" s="3" t="s">
        <v>382</v>
      </c>
      <c r="D10" s="5" t="s">
        <v>2030</v>
      </c>
      <c r="E10" s="3" t="s">
        <v>34</v>
      </c>
      <c r="F10" s="5" t="s">
        <v>4353</v>
      </c>
      <c r="G10" s="5" t="s">
        <v>4354</v>
      </c>
      <c r="H10" s="5" t="s">
        <v>4355</v>
      </c>
      <c r="I10" s="5" t="s">
        <v>2033</v>
      </c>
      <c r="J10" s="5" t="s">
        <v>117</v>
      </c>
      <c r="K10" s="5" t="s">
        <v>2406</v>
      </c>
      <c r="L10" s="3" t="s">
        <v>1915</v>
      </c>
      <c r="M10" s="3" t="s">
        <v>42</v>
      </c>
      <c r="N10" s="3"/>
      <c r="O10" s="7" t="s">
        <v>2036</v>
      </c>
      <c r="P10" s="8">
        <v>35.494624161086598</v>
      </c>
      <c r="Q10" s="8">
        <v>-97.572624862383705</v>
      </c>
      <c r="R10" s="17">
        <v>20</v>
      </c>
      <c r="S10" s="5" t="s">
        <v>2030</v>
      </c>
      <c r="T10" s="5" t="s">
        <v>2033</v>
      </c>
      <c r="U10" s="5" t="s">
        <v>495</v>
      </c>
      <c r="V10" s="3" t="s">
        <v>496</v>
      </c>
      <c r="W10" s="3" t="s">
        <v>42</v>
      </c>
      <c r="X10" s="3" t="s">
        <v>49</v>
      </c>
      <c r="Y10" s="28">
        <v>44891</v>
      </c>
      <c r="Z10" s="5" t="s">
        <v>2508</v>
      </c>
      <c r="AA10" s="5" t="s">
        <v>4356</v>
      </c>
    </row>
    <row r="11" spans="1:27" ht="25" x14ac:dyDescent="0.2">
      <c r="A11" s="68">
        <v>9009</v>
      </c>
      <c r="B11" s="3" t="s">
        <v>31</v>
      </c>
      <c r="C11" s="3" t="s">
        <v>382</v>
      </c>
      <c r="D11" s="5" t="s">
        <v>678</v>
      </c>
      <c r="E11" s="3" t="s">
        <v>61</v>
      </c>
      <c r="F11" s="5" t="s">
        <v>678</v>
      </c>
      <c r="G11" s="5" t="s">
        <v>2475</v>
      </c>
      <c r="H11" s="5" t="s">
        <v>2492</v>
      </c>
      <c r="I11" s="5" t="s">
        <v>682</v>
      </c>
      <c r="J11" s="5" t="s">
        <v>683</v>
      </c>
      <c r="K11" s="5" t="s">
        <v>684</v>
      </c>
      <c r="L11" s="3" t="s">
        <v>394</v>
      </c>
      <c r="M11" s="3" t="s">
        <v>42</v>
      </c>
      <c r="N11" s="3">
        <v>92008</v>
      </c>
      <c r="O11" s="3" t="s">
        <v>685</v>
      </c>
      <c r="P11" s="135">
        <v>33.1318085328693</v>
      </c>
      <c r="Q11" s="135">
        <v>-117.276002289274</v>
      </c>
      <c r="R11" s="138">
        <v>13</v>
      </c>
      <c r="S11" s="25" t="s">
        <v>678</v>
      </c>
      <c r="T11" s="98" t="s">
        <v>682</v>
      </c>
      <c r="U11" s="25" t="s">
        <v>684</v>
      </c>
      <c r="V11" s="26" t="s">
        <v>394</v>
      </c>
      <c r="W11" s="26" t="s">
        <v>42</v>
      </c>
      <c r="X11" s="3" t="s">
        <v>49</v>
      </c>
      <c r="Y11" s="28">
        <v>44773</v>
      </c>
      <c r="Z11" s="25" t="s">
        <v>1089</v>
      </c>
      <c r="AA11" s="25"/>
    </row>
    <row r="12" spans="1:27" ht="37" x14ac:dyDescent="0.2">
      <c r="A12" s="68">
        <v>9010</v>
      </c>
      <c r="B12" s="3" t="s">
        <v>31</v>
      </c>
      <c r="C12" s="3" t="s">
        <v>382</v>
      </c>
      <c r="D12" s="5" t="s">
        <v>2509</v>
      </c>
      <c r="E12" s="3" t="s">
        <v>34</v>
      </c>
      <c r="F12" s="5" t="s">
        <v>2509</v>
      </c>
      <c r="G12" s="5" t="s">
        <v>2510</v>
      </c>
      <c r="H12" s="85" t="s">
        <v>2511</v>
      </c>
      <c r="I12" s="5" t="s">
        <v>1114</v>
      </c>
      <c r="J12" s="5" t="s">
        <v>2512</v>
      </c>
      <c r="K12" s="5" t="s">
        <v>234</v>
      </c>
      <c r="L12" s="3" t="s">
        <v>2513</v>
      </c>
      <c r="M12" s="3" t="s">
        <v>66</v>
      </c>
      <c r="N12" s="3" t="s">
        <v>2514</v>
      </c>
      <c r="O12" s="3" t="s">
        <v>2515</v>
      </c>
      <c r="P12" s="8">
        <v>49.915991181435899</v>
      </c>
      <c r="Q12" s="8">
        <v>-97.212554857834803</v>
      </c>
      <c r="R12" s="17"/>
      <c r="S12" s="5" t="s">
        <v>1118</v>
      </c>
      <c r="T12" s="5" t="s">
        <v>1114</v>
      </c>
      <c r="U12" s="5" t="s">
        <v>1100</v>
      </c>
      <c r="V12" s="3" t="s">
        <v>1101</v>
      </c>
      <c r="W12" s="3" t="s">
        <v>42</v>
      </c>
      <c r="X12" s="3" t="s">
        <v>49</v>
      </c>
      <c r="Y12" s="28">
        <v>44435</v>
      </c>
      <c r="Z12" s="5" t="s">
        <v>1364</v>
      </c>
      <c r="AA12" s="85"/>
    </row>
    <row r="13" spans="1:27" ht="49" x14ac:dyDescent="0.2">
      <c r="A13" s="68">
        <v>9011</v>
      </c>
      <c r="B13" s="3" t="s">
        <v>31</v>
      </c>
      <c r="C13" s="3" t="s">
        <v>294</v>
      </c>
      <c r="D13" s="5" t="s">
        <v>5089</v>
      </c>
      <c r="E13" s="3" t="s">
        <v>61</v>
      </c>
      <c r="F13" s="5" t="s">
        <v>5094</v>
      </c>
      <c r="G13" s="5" t="s">
        <v>296</v>
      </c>
      <c r="H13" s="5" t="s">
        <v>2517</v>
      </c>
      <c r="I13" s="5" t="s">
        <v>2518</v>
      </c>
      <c r="J13" s="5" t="s">
        <v>2519</v>
      </c>
      <c r="K13" s="5" t="s">
        <v>964</v>
      </c>
      <c r="L13" s="14" t="s">
        <v>394</v>
      </c>
      <c r="M13" s="14" t="s">
        <v>42</v>
      </c>
      <c r="N13" s="14">
        <v>94538</v>
      </c>
      <c r="O13" s="3" t="s">
        <v>2520</v>
      </c>
      <c r="P13" s="8">
        <v>37.468235725983099</v>
      </c>
      <c r="Q13" s="8">
        <v>-121.925672668253</v>
      </c>
      <c r="R13" s="94"/>
      <c r="S13" s="318" t="s">
        <v>2516</v>
      </c>
      <c r="T13" s="6" t="s">
        <v>2518</v>
      </c>
      <c r="U13" s="5" t="s">
        <v>964</v>
      </c>
      <c r="V13" s="3" t="s">
        <v>394</v>
      </c>
      <c r="W13" s="28" t="s">
        <v>42</v>
      </c>
      <c r="X13" s="28" t="s">
        <v>49</v>
      </c>
      <c r="Y13" s="28">
        <v>45096</v>
      </c>
      <c r="Z13" s="5" t="s">
        <v>5091</v>
      </c>
      <c r="AA13" s="5" t="s">
        <v>5090</v>
      </c>
    </row>
    <row r="14" spans="1:27" ht="25" x14ac:dyDescent="0.2">
      <c r="A14" s="68">
        <v>9012</v>
      </c>
      <c r="B14" s="3" t="s">
        <v>31</v>
      </c>
      <c r="C14" s="3" t="s">
        <v>382</v>
      </c>
      <c r="D14" s="5" t="s">
        <v>1124</v>
      </c>
      <c r="E14" s="3" t="s">
        <v>34</v>
      </c>
      <c r="F14" s="5" t="s">
        <v>2530</v>
      </c>
      <c r="G14" s="5" t="s">
        <v>2475</v>
      </c>
      <c r="H14" s="5" t="s">
        <v>4277</v>
      </c>
      <c r="I14" s="5" t="s">
        <v>1126</v>
      </c>
      <c r="J14" s="5" t="s">
        <v>2531</v>
      </c>
      <c r="K14" s="5" t="s">
        <v>1130</v>
      </c>
      <c r="L14" s="3" t="s">
        <v>496</v>
      </c>
      <c r="M14" s="3" t="s">
        <v>42</v>
      </c>
      <c r="N14" s="16" t="s">
        <v>2532</v>
      </c>
      <c r="O14" s="24" t="s">
        <v>2533</v>
      </c>
      <c r="P14" s="8">
        <v>40.096159480016297</v>
      </c>
      <c r="Q14" s="8">
        <v>-75.404519787216401</v>
      </c>
      <c r="R14" s="17"/>
      <c r="S14" s="6" t="s">
        <v>1124</v>
      </c>
      <c r="T14" s="6" t="s">
        <v>1126</v>
      </c>
      <c r="U14" s="6" t="s">
        <v>1130</v>
      </c>
      <c r="V14" s="14" t="s">
        <v>496</v>
      </c>
      <c r="W14" s="14" t="s">
        <v>42</v>
      </c>
      <c r="X14" s="14" t="s">
        <v>49</v>
      </c>
      <c r="Y14" s="27">
        <v>44888</v>
      </c>
      <c r="Z14" s="5" t="s">
        <v>2534</v>
      </c>
      <c r="AA14" s="5"/>
    </row>
    <row r="15" spans="1:27" ht="25" x14ac:dyDescent="0.2">
      <c r="A15" s="68">
        <v>9013</v>
      </c>
      <c r="B15" s="3" t="s">
        <v>31</v>
      </c>
      <c r="C15" s="3" t="s">
        <v>382</v>
      </c>
      <c r="D15" s="5" t="s">
        <v>325</v>
      </c>
      <c r="E15" s="3" t="s">
        <v>34</v>
      </c>
      <c r="F15" s="5" t="s">
        <v>2539</v>
      </c>
      <c r="G15" s="5" t="s">
        <v>2032</v>
      </c>
      <c r="H15" s="5" t="s">
        <v>2540</v>
      </c>
      <c r="I15" s="5" t="s">
        <v>329</v>
      </c>
      <c r="J15" s="5" t="s">
        <v>2541</v>
      </c>
      <c r="K15" s="5" t="s">
        <v>2542</v>
      </c>
      <c r="L15" s="3" t="s">
        <v>334</v>
      </c>
      <c r="M15" s="3" t="s">
        <v>42</v>
      </c>
      <c r="N15" s="58" t="s">
        <v>2543</v>
      </c>
      <c r="O15" s="3"/>
      <c r="P15" s="8">
        <v>42.314290645615401</v>
      </c>
      <c r="Q15" s="8">
        <v>-71.797926002486093</v>
      </c>
      <c r="R15" s="17"/>
      <c r="S15" s="4" t="s">
        <v>2538</v>
      </c>
      <c r="T15" s="5" t="s">
        <v>329</v>
      </c>
      <c r="U15" s="5" t="s">
        <v>2542</v>
      </c>
      <c r="V15" s="3" t="s">
        <v>334</v>
      </c>
      <c r="W15" s="3" t="s">
        <v>42</v>
      </c>
      <c r="X15" s="3" t="s">
        <v>49</v>
      </c>
      <c r="Y15" s="28">
        <v>44435</v>
      </c>
      <c r="Z15" s="5" t="s">
        <v>3960</v>
      </c>
      <c r="AA15" s="5"/>
    </row>
    <row r="16" spans="1:27" ht="25" x14ac:dyDescent="0.2">
      <c r="A16" s="68">
        <v>9014</v>
      </c>
      <c r="B16" s="3" t="s">
        <v>31</v>
      </c>
      <c r="C16" s="3" t="s">
        <v>382</v>
      </c>
      <c r="D16" s="5" t="s">
        <v>325</v>
      </c>
      <c r="E16" s="3" t="s">
        <v>34</v>
      </c>
      <c r="F16" s="22" t="s">
        <v>2544</v>
      </c>
      <c r="G16" s="5" t="s">
        <v>2032</v>
      </c>
      <c r="H16" s="5" t="s">
        <v>2545</v>
      </c>
      <c r="I16" s="3" t="s">
        <v>329</v>
      </c>
      <c r="J16" s="22" t="s">
        <v>2546</v>
      </c>
      <c r="K16" s="22" t="s">
        <v>333</v>
      </c>
      <c r="L16" s="3" t="s">
        <v>334</v>
      </c>
      <c r="M16" s="3" t="s">
        <v>42</v>
      </c>
      <c r="N16" s="16" t="s">
        <v>2547</v>
      </c>
      <c r="O16" s="3" t="s">
        <v>2548</v>
      </c>
      <c r="P16" s="8">
        <v>42.275348487635199</v>
      </c>
      <c r="Q16" s="8">
        <v>-71.571332387143997</v>
      </c>
      <c r="R16" s="17"/>
      <c r="S16" s="4" t="s">
        <v>2538</v>
      </c>
      <c r="T16" s="5" t="s">
        <v>329</v>
      </c>
      <c r="U16" s="5" t="s">
        <v>2542</v>
      </c>
      <c r="V16" s="3" t="s">
        <v>334</v>
      </c>
      <c r="W16" s="3" t="s">
        <v>42</v>
      </c>
      <c r="X16" s="3" t="s">
        <v>49</v>
      </c>
      <c r="Y16" s="28">
        <v>44435</v>
      </c>
      <c r="Z16" s="5" t="s">
        <v>3960</v>
      </c>
      <c r="AA16" s="5"/>
    </row>
    <row r="17" spans="1:27" ht="25" x14ac:dyDescent="0.2">
      <c r="A17" s="68">
        <v>9015</v>
      </c>
      <c r="B17" s="3" t="s">
        <v>31</v>
      </c>
      <c r="C17" s="3" t="s">
        <v>382</v>
      </c>
      <c r="D17" s="5" t="s">
        <v>325</v>
      </c>
      <c r="E17" s="3" t="s">
        <v>34</v>
      </c>
      <c r="F17" s="5" t="s">
        <v>2549</v>
      </c>
      <c r="G17" s="5" t="s">
        <v>2032</v>
      </c>
      <c r="H17" s="5" t="s">
        <v>3970</v>
      </c>
      <c r="I17" s="3" t="s">
        <v>329</v>
      </c>
      <c r="J17" s="5" t="s">
        <v>330</v>
      </c>
      <c r="K17" s="5" t="s">
        <v>331</v>
      </c>
      <c r="L17" s="3" t="s">
        <v>127</v>
      </c>
      <c r="M17" s="3" t="s">
        <v>42</v>
      </c>
      <c r="N17" s="3">
        <v>48377</v>
      </c>
      <c r="O17" s="3"/>
      <c r="P17" s="8">
        <v>42.490528092489498</v>
      </c>
      <c r="Q17" s="8">
        <v>-83.487124115972506</v>
      </c>
      <c r="R17" s="17"/>
      <c r="S17" s="4" t="s">
        <v>2538</v>
      </c>
      <c r="T17" s="5" t="s">
        <v>329</v>
      </c>
      <c r="U17" s="5" t="s">
        <v>2542</v>
      </c>
      <c r="V17" s="3" t="s">
        <v>334</v>
      </c>
      <c r="W17" s="3" t="s">
        <v>42</v>
      </c>
      <c r="X17" s="3" t="s">
        <v>49</v>
      </c>
      <c r="Y17" s="28">
        <v>44435</v>
      </c>
      <c r="Z17" s="5" t="s">
        <v>3960</v>
      </c>
      <c r="AA17" s="5"/>
    </row>
    <row r="18" spans="1:27" ht="25" x14ac:dyDescent="0.2">
      <c r="A18" s="68">
        <v>9016</v>
      </c>
      <c r="B18" s="3" t="s">
        <v>31</v>
      </c>
      <c r="C18" s="3" t="s">
        <v>382</v>
      </c>
      <c r="D18" s="5" t="s">
        <v>336</v>
      </c>
      <c r="E18" s="3" t="s">
        <v>61</v>
      </c>
      <c r="F18" s="5" t="s">
        <v>2535</v>
      </c>
      <c r="G18" s="5" t="s">
        <v>2475</v>
      </c>
      <c r="H18" s="5" t="s">
        <v>2536</v>
      </c>
      <c r="I18" s="5" t="s">
        <v>338</v>
      </c>
      <c r="J18" s="5" t="s">
        <v>2537</v>
      </c>
      <c r="K18" s="5" t="s">
        <v>2339</v>
      </c>
      <c r="L18" s="3" t="s">
        <v>341</v>
      </c>
      <c r="M18" s="3" t="s">
        <v>42</v>
      </c>
      <c r="N18" s="3">
        <v>44122</v>
      </c>
      <c r="O18" s="3"/>
      <c r="P18" s="8">
        <v>41.4636528185613</v>
      </c>
      <c r="Q18" s="8">
        <v>-81.511905531461693</v>
      </c>
      <c r="R18" s="17"/>
      <c r="S18" s="104" t="s">
        <v>343</v>
      </c>
      <c r="T18" s="5" t="s">
        <v>338</v>
      </c>
      <c r="U18" s="6" t="s">
        <v>344</v>
      </c>
      <c r="V18" s="3" t="s">
        <v>345</v>
      </c>
      <c r="W18" s="3" t="s">
        <v>42</v>
      </c>
      <c r="X18" s="3"/>
      <c r="Y18" s="28"/>
      <c r="Z18" s="5" t="s">
        <v>338</v>
      </c>
      <c r="AA18" s="5"/>
    </row>
    <row r="19" spans="1:27" ht="49" x14ac:dyDescent="0.2">
      <c r="A19" s="68">
        <v>9017</v>
      </c>
      <c r="B19" s="3" t="s">
        <v>31</v>
      </c>
      <c r="C19" s="3" t="s">
        <v>382</v>
      </c>
      <c r="D19" s="5" t="s">
        <v>2557</v>
      </c>
      <c r="E19" s="3" t="s">
        <v>34</v>
      </c>
      <c r="F19" s="5" t="s">
        <v>2550</v>
      </c>
      <c r="G19" s="5" t="s">
        <v>2475</v>
      </c>
      <c r="H19" s="5" t="s">
        <v>2551</v>
      </c>
      <c r="I19" s="5" t="s">
        <v>2552</v>
      </c>
      <c r="J19" s="5" t="s">
        <v>2553</v>
      </c>
      <c r="K19" s="5" t="s">
        <v>2554</v>
      </c>
      <c r="L19" s="3" t="s">
        <v>334</v>
      </c>
      <c r="M19" s="3" t="s">
        <v>42</v>
      </c>
      <c r="N19" s="16" t="s">
        <v>2555</v>
      </c>
      <c r="O19" s="3" t="s">
        <v>2556</v>
      </c>
      <c r="P19" s="8">
        <v>42.552711758926201</v>
      </c>
      <c r="Q19" s="8">
        <v>-71.2782674599367</v>
      </c>
      <c r="R19" s="17"/>
      <c r="S19" s="6" t="s">
        <v>2557</v>
      </c>
      <c r="T19" s="6" t="s">
        <v>2558</v>
      </c>
      <c r="U19" s="6" t="s">
        <v>1534</v>
      </c>
      <c r="V19" s="14" t="s">
        <v>334</v>
      </c>
      <c r="W19" s="14" t="s">
        <v>42</v>
      </c>
      <c r="X19" s="14" t="s">
        <v>49</v>
      </c>
      <c r="Y19" s="27">
        <v>44425</v>
      </c>
      <c r="Z19" s="5" t="s">
        <v>2559</v>
      </c>
      <c r="AA19" s="5" t="s">
        <v>2560</v>
      </c>
    </row>
    <row r="20" spans="1:27" ht="37" x14ac:dyDescent="0.2">
      <c r="A20" s="68">
        <v>9018</v>
      </c>
      <c r="B20" s="3" t="s">
        <v>31</v>
      </c>
      <c r="C20" s="5" t="s">
        <v>382</v>
      </c>
      <c r="D20" s="5" t="s">
        <v>2561</v>
      </c>
      <c r="E20" s="3" t="s">
        <v>61</v>
      </c>
      <c r="F20" s="5" t="s">
        <v>2562</v>
      </c>
      <c r="G20" s="5" t="s">
        <v>2510</v>
      </c>
      <c r="H20" s="5" t="s">
        <v>2563</v>
      </c>
      <c r="I20" s="5" t="s">
        <v>2564</v>
      </c>
      <c r="J20" s="5" t="s">
        <v>2565</v>
      </c>
      <c r="K20" s="5" t="s">
        <v>2566</v>
      </c>
      <c r="L20" s="3" t="s">
        <v>1101</v>
      </c>
      <c r="M20" s="3" t="s">
        <v>42</v>
      </c>
      <c r="N20" s="16" t="s">
        <v>2567</v>
      </c>
      <c r="O20" s="3" t="s">
        <v>2568</v>
      </c>
      <c r="P20" s="8">
        <v>41.384028825943403</v>
      </c>
      <c r="Q20" s="8">
        <v>-73.5316960048863</v>
      </c>
      <c r="R20" s="17">
        <v>35</v>
      </c>
      <c r="S20" s="5" t="s">
        <v>2569</v>
      </c>
      <c r="T20" s="5" t="s">
        <v>2570</v>
      </c>
      <c r="U20" s="5" t="s">
        <v>2566</v>
      </c>
      <c r="V20" s="3" t="s">
        <v>1101</v>
      </c>
      <c r="W20" s="3" t="s">
        <v>42</v>
      </c>
      <c r="X20" s="3" t="s">
        <v>49</v>
      </c>
      <c r="Y20" s="28">
        <v>44773</v>
      </c>
      <c r="Z20" s="5" t="s">
        <v>2571</v>
      </c>
      <c r="AA20" s="5" t="s">
        <v>2572</v>
      </c>
    </row>
    <row r="21" spans="1:27" x14ac:dyDescent="0.2">
      <c r="A21" s="68">
        <v>9019</v>
      </c>
      <c r="B21" s="3" t="s">
        <v>31</v>
      </c>
      <c r="C21" s="3" t="s">
        <v>382</v>
      </c>
      <c r="D21" s="5" t="s">
        <v>4554</v>
      </c>
      <c r="E21" s="3" t="s">
        <v>61</v>
      </c>
      <c r="F21" s="5" t="s">
        <v>4554</v>
      </c>
      <c r="G21" s="5" t="s">
        <v>4555</v>
      </c>
      <c r="H21" s="5" t="s">
        <v>4556</v>
      </c>
      <c r="I21" s="5" t="s">
        <v>4552</v>
      </c>
      <c r="J21" s="5" t="s">
        <v>4545</v>
      </c>
      <c r="K21" s="5" t="s">
        <v>352</v>
      </c>
      <c r="L21" s="3" t="s">
        <v>127</v>
      </c>
      <c r="M21" s="3" t="s">
        <v>4514</v>
      </c>
      <c r="N21" s="3">
        <v>49037</v>
      </c>
      <c r="O21" s="3" t="s">
        <v>4546</v>
      </c>
      <c r="P21" s="8">
        <v>42.3357616120662</v>
      </c>
      <c r="Q21" s="8">
        <v>-85.269506097448897</v>
      </c>
      <c r="R21" s="17">
        <v>40</v>
      </c>
      <c r="S21" s="5" t="s">
        <v>4548</v>
      </c>
      <c r="T21" s="5" t="s">
        <v>4549</v>
      </c>
      <c r="U21" s="5" t="s">
        <v>4550</v>
      </c>
      <c r="V21" s="3" t="s">
        <v>4551</v>
      </c>
      <c r="W21" s="3" t="s">
        <v>191</v>
      </c>
      <c r="X21" s="3" t="s">
        <v>49</v>
      </c>
      <c r="Y21" s="28">
        <v>45088</v>
      </c>
      <c r="Z21" s="30" t="s">
        <v>4553</v>
      </c>
      <c r="AA21" s="5"/>
    </row>
    <row r="22" spans="1:27" ht="25" x14ac:dyDescent="0.2">
      <c r="A22" s="68">
        <v>9020</v>
      </c>
      <c r="B22" s="3" t="s">
        <v>31</v>
      </c>
      <c r="C22" s="3" t="s">
        <v>382</v>
      </c>
      <c r="D22" s="5" t="s">
        <v>2573</v>
      </c>
      <c r="E22" s="3" t="s">
        <v>34</v>
      </c>
      <c r="F22" s="5" t="s">
        <v>2573</v>
      </c>
      <c r="G22" s="5" t="s">
        <v>2475</v>
      </c>
      <c r="H22" s="5" t="s">
        <v>2574</v>
      </c>
      <c r="I22" s="5" t="s">
        <v>2575</v>
      </c>
      <c r="J22" s="5" t="s">
        <v>2576</v>
      </c>
      <c r="K22" s="5" t="s">
        <v>2577</v>
      </c>
      <c r="L22" s="3" t="s">
        <v>334</v>
      </c>
      <c r="M22" s="3" t="s">
        <v>42</v>
      </c>
      <c r="N22" s="78" t="s">
        <v>2578</v>
      </c>
      <c r="O22" s="3" t="s">
        <v>2579</v>
      </c>
      <c r="P22" s="8">
        <v>42.473324014247297</v>
      </c>
      <c r="Q22" s="8">
        <v>-71.256931017824201</v>
      </c>
      <c r="R22" s="17">
        <v>13</v>
      </c>
      <c r="S22" s="5" t="s">
        <v>2580</v>
      </c>
      <c r="T22" s="5" t="s">
        <v>2575</v>
      </c>
      <c r="U22" s="5" t="s">
        <v>2577</v>
      </c>
      <c r="V22" s="3" t="s">
        <v>334</v>
      </c>
      <c r="W22" s="58" t="s">
        <v>2578</v>
      </c>
      <c r="X22" s="3" t="s">
        <v>49</v>
      </c>
      <c r="Y22" s="28">
        <v>44773</v>
      </c>
      <c r="Z22" s="5" t="s">
        <v>2581</v>
      </c>
      <c r="AA22" s="5" t="s">
        <v>2582</v>
      </c>
    </row>
    <row r="23" spans="1:27" x14ac:dyDescent="0.2">
      <c r="A23" s="68">
        <v>9021</v>
      </c>
      <c r="B23" s="3" t="s">
        <v>31</v>
      </c>
      <c r="C23" s="3" t="s">
        <v>382</v>
      </c>
      <c r="D23" s="5" t="s">
        <v>2583</v>
      </c>
      <c r="E23" s="3" t="s">
        <v>61</v>
      </c>
      <c r="F23" s="5" t="s">
        <v>2583</v>
      </c>
      <c r="G23" s="5" t="s">
        <v>2510</v>
      </c>
      <c r="H23" s="5" t="s">
        <v>2584</v>
      </c>
      <c r="I23" s="5" t="s">
        <v>2120</v>
      </c>
      <c r="J23" s="5" t="s">
        <v>2585</v>
      </c>
      <c r="K23" s="5" t="s">
        <v>2586</v>
      </c>
      <c r="L23" s="3" t="s">
        <v>321</v>
      </c>
      <c r="M23" s="3" t="s">
        <v>42</v>
      </c>
      <c r="N23" s="3">
        <v>13902</v>
      </c>
      <c r="O23" s="3" t="s">
        <v>2123</v>
      </c>
      <c r="P23" s="8">
        <v>42.0895847383564</v>
      </c>
      <c r="Q23" s="8">
        <v>-75.9694089559069</v>
      </c>
      <c r="R23" s="17"/>
      <c r="S23" s="5" t="s">
        <v>2583</v>
      </c>
      <c r="T23" s="3" t="s">
        <v>2120</v>
      </c>
      <c r="U23" s="3" t="s">
        <v>2586</v>
      </c>
      <c r="V23" s="3" t="s">
        <v>321</v>
      </c>
      <c r="W23" s="3" t="s">
        <v>42</v>
      </c>
      <c r="X23" s="3" t="s">
        <v>49</v>
      </c>
      <c r="Y23" s="28">
        <v>44443</v>
      </c>
      <c r="Z23" s="5" t="s">
        <v>2587</v>
      </c>
      <c r="AA23" s="12" t="s">
        <v>2588</v>
      </c>
    </row>
    <row r="24" spans="1:27" ht="25" x14ac:dyDescent="0.2">
      <c r="A24" s="68">
        <v>9022</v>
      </c>
      <c r="B24" s="3" t="s">
        <v>31</v>
      </c>
      <c r="C24" s="5" t="s">
        <v>382</v>
      </c>
      <c r="D24" s="36" t="s">
        <v>4522</v>
      </c>
      <c r="E24" s="3" t="s">
        <v>34</v>
      </c>
      <c r="F24" s="36" t="s">
        <v>4104</v>
      </c>
      <c r="G24" s="5" t="s">
        <v>2475</v>
      </c>
      <c r="H24" s="36" t="s">
        <v>4523</v>
      </c>
      <c r="I24" s="5" t="s">
        <v>4524</v>
      </c>
      <c r="J24" s="5" t="s">
        <v>4525</v>
      </c>
      <c r="K24" s="5" t="s">
        <v>4526</v>
      </c>
      <c r="L24" s="3" t="s">
        <v>334</v>
      </c>
      <c r="M24" s="3" t="s">
        <v>42</v>
      </c>
      <c r="N24" s="3" t="s">
        <v>4527</v>
      </c>
      <c r="O24" s="3" t="s">
        <v>4528</v>
      </c>
      <c r="P24" s="8">
        <v>42.162292999999998</v>
      </c>
      <c r="Q24" s="8">
        <v>-71.159040192000006</v>
      </c>
      <c r="R24" s="17">
        <v>6</v>
      </c>
      <c r="S24" s="5" t="s">
        <v>4522</v>
      </c>
      <c r="T24" s="5" t="s">
        <v>4529</v>
      </c>
      <c r="U24" s="5" t="s">
        <v>4526</v>
      </c>
      <c r="V24" s="3" t="s">
        <v>334</v>
      </c>
      <c r="W24" s="3" t="s">
        <v>42</v>
      </c>
      <c r="X24" s="3" t="s">
        <v>49</v>
      </c>
      <c r="Y24" s="28">
        <v>45084</v>
      </c>
      <c r="Z24" s="5" t="s">
        <v>1364</v>
      </c>
      <c r="AA24" s="12"/>
    </row>
    <row r="25" spans="1:27" ht="37" x14ac:dyDescent="0.2">
      <c r="A25" s="68">
        <v>9023</v>
      </c>
      <c r="B25" s="3" t="s">
        <v>31</v>
      </c>
      <c r="C25" s="3" t="s">
        <v>382</v>
      </c>
      <c r="D25" s="5" t="s">
        <v>2589</v>
      </c>
      <c r="E25" s="3" t="s">
        <v>61</v>
      </c>
      <c r="F25" s="5" t="s">
        <v>2590</v>
      </c>
      <c r="G25" s="5" t="s">
        <v>2475</v>
      </c>
      <c r="H25" s="5" t="s">
        <v>2591</v>
      </c>
      <c r="I25" s="5" t="s">
        <v>2592</v>
      </c>
      <c r="J25" s="5" t="s">
        <v>2593</v>
      </c>
      <c r="K25" s="5" t="s">
        <v>1303</v>
      </c>
      <c r="L25" s="3" t="s">
        <v>2594</v>
      </c>
      <c r="M25" s="3" t="s">
        <v>42</v>
      </c>
      <c r="N25" s="16" t="s">
        <v>2595</v>
      </c>
      <c r="O25" s="3" t="s">
        <v>2596</v>
      </c>
      <c r="P25" s="8">
        <v>39.662300246467801</v>
      </c>
      <c r="Q25" s="8">
        <v>-75.755474529558597</v>
      </c>
      <c r="R25" s="17"/>
      <c r="S25" s="5" t="s">
        <v>2597</v>
      </c>
      <c r="T25" s="5" t="s">
        <v>2598</v>
      </c>
      <c r="U25" s="5" t="s">
        <v>2599</v>
      </c>
      <c r="V25" s="3" t="s">
        <v>2594</v>
      </c>
      <c r="W25" s="3" t="s">
        <v>42</v>
      </c>
      <c r="X25" s="3" t="s">
        <v>49</v>
      </c>
      <c r="Y25" s="28">
        <v>44443</v>
      </c>
      <c r="Z25" s="5" t="s">
        <v>1364</v>
      </c>
      <c r="AA25" s="5"/>
    </row>
    <row r="26" spans="1:27" ht="25" x14ac:dyDescent="0.2">
      <c r="A26" s="68">
        <v>9024</v>
      </c>
      <c r="B26" s="3" t="s">
        <v>31</v>
      </c>
      <c r="C26" s="3" t="s">
        <v>382</v>
      </c>
      <c r="D26" s="5" t="s">
        <v>2606</v>
      </c>
      <c r="E26" s="3" t="s">
        <v>34</v>
      </c>
      <c r="F26" s="5" t="s">
        <v>2607</v>
      </c>
      <c r="G26" s="5" t="s">
        <v>2510</v>
      </c>
      <c r="H26" s="5" t="s">
        <v>2608</v>
      </c>
      <c r="I26" s="7" t="s">
        <v>2609</v>
      </c>
      <c r="J26" s="5" t="s">
        <v>2610</v>
      </c>
      <c r="K26" s="5" t="s">
        <v>2607</v>
      </c>
      <c r="L26" s="3" t="s">
        <v>127</v>
      </c>
      <c r="M26" s="3" t="s">
        <v>42</v>
      </c>
      <c r="N26" s="78" t="s">
        <v>2611</v>
      </c>
      <c r="O26" s="3" t="s">
        <v>2612</v>
      </c>
      <c r="P26" s="8">
        <v>42.639885019948998</v>
      </c>
      <c r="Q26" s="8">
        <v>-83.1728654007279</v>
      </c>
      <c r="R26" s="17">
        <v>30</v>
      </c>
      <c r="S26" s="5" t="s">
        <v>2613</v>
      </c>
      <c r="T26" s="5" t="s">
        <v>2614</v>
      </c>
      <c r="U26" s="5" t="s">
        <v>189</v>
      </c>
      <c r="V26" s="3" t="s">
        <v>190</v>
      </c>
      <c r="W26" s="58" t="s">
        <v>191</v>
      </c>
      <c r="X26" s="3" t="s">
        <v>49</v>
      </c>
      <c r="Y26" s="28">
        <v>44443</v>
      </c>
      <c r="Z26" s="5" t="s">
        <v>2615</v>
      </c>
      <c r="AA26" s="5" t="s">
        <v>2616</v>
      </c>
    </row>
    <row r="27" spans="1:27" ht="25" x14ac:dyDescent="0.2">
      <c r="A27" s="68">
        <v>9025</v>
      </c>
      <c r="B27" s="3" t="s">
        <v>31</v>
      </c>
      <c r="C27" s="3" t="s">
        <v>382</v>
      </c>
      <c r="D27" s="5" t="s">
        <v>2128</v>
      </c>
      <c r="E27" s="3" t="s">
        <v>61</v>
      </c>
      <c r="F27" s="5" t="s">
        <v>2128</v>
      </c>
      <c r="G27" s="5" t="s">
        <v>2475</v>
      </c>
      <c r="H27" s="5" t="s">
        <v>2617</v>
      </c>
      <c r="I27" s="5" t="s">
        <v>2129</v>
      </c>
      <c r="J27" s="5" t="s">
        <v>2130</v>
      </c>
      <c r="K27" s="5" t="s">
        <v>2131</v>
      </c>
      <c r="L27" s="3" t="s">
        <v>712</v>
      </c>
      <c r="M27" s="3" t="s">
        <v>42</v>
      </c>
      <c r="N27" s="3">
        <v>37404</v>
      </c>
      <c r="O27" s="3" t="s">
        <v>2132</v>
      </c>
      <c r="P27" s="8">
        <v>35.039288782713001</v>
      </c>
      <c r="Q27" s="8">
        <v>-85.286898760536005</v>
      </c>
      <c r="R27" s="17">
        <v>8</v>
      </c>
      <c r="S27" s="5" t="s">
        <v>2128</v>
      </c>
      <c r="T27" s="5" t="s">
        <v>2129</v>
      </c>
      <c r="U27" s="5" t="s">
        <v>2131</v>
      </c>
      <c r="V27" s="3" t="s">
        <v>712</v>
      </c>
      <c r="W27" s="3" t="s">
        <v>42</v>
      </c>
      <c r="X27" s="3" t="s">
        <v>49</v>
      </c>
      <c r="Y27" s="28">
        <v>44773</v>
      </c>
      <c r="Z27" s="5" t="s">
        <v>2618</v>
      </c>
      <c r="AA27" s="5"/>
    </row>
    <row r="28" spans="1:27" ht="49" x14ac:dyDescent="0.2">
      <c r="A28" s="68">
        <v>9026</v>
      </c>
      <c r="B28" s="3" t="s">
        <v>31</v>
      </c>
      <c r="C28" s="3" t="s">
        <v>382</v>
      </c>
      <c r="D28" s="5" t="s">
        <v>2632</v>
      </c>
      <c r="E28" s="3" t="s">
        <v>34</v>
      </c>
      <c r="F28" s="5" t="s">
        <v>2633</v>
      </c>
      <c r="G28" s="5" t="s">
        <v>382</v>
      </c>
      <c r="H28" s="5" t="s">
        <v>2634</v>
      </c>
      <c r="I28" s="5" t="s">
        <v>1225</v>
      </c>
      <c r="J28" s="5" t="s">
        <v>2635</v>
      </c>
      <c r="K28" s="5" t="s">
        <v>891</v>
      </c>
      <c r="L28" s="3" t="s">
        <v>127</v>
      </c>
      <c r="M28" s="3" t="s">
        <v>42</v>
      </c>
      <c r="N28" s="3">
        <v>48108</v>
      </c>
      <c r="O28" s="3" t="s">
        <v>2636</v>
      </c>
      <c r="P28" s="8">
        <v>42.232587142438099</v>
      </c>
      <c r="Q28" s="8">
        <v>-83.731221929580201</v>
      </c>
      <c r="R28" s="17"/>
      <c r="S28" s="5" t="s">
        <v>1228</v>
      </c>
      <c r="T28" s="5" t="s">
        <v>1225</v>
      </c>
      <c r="U28" s="5" t="s">
        <v>1229</v>
      </c>
      <c r="V28" s="3" t="s">
        <v>1230</v>
      </c>
      <c r="W28" s="3" t="s">
        <v>543</v>
      </c>
      <c r="X28" s="3"/>
      <c r="Y28" s="28"/>
      <c r="Z28" s="5" t="s">
        <v>1225</v>
      </c>
      <c r="AA28" s="5"/>
    </row>
    <row r="29" spans="1:27" ht="49" x14ac:dyDescent="0.2">
      <c r="A29" s="68">
        <v>9027</v>
      </c>
      <c r="B29" s="3" t="s">
        <v>31</v>
      </c>
      <c r="C29" s="3" t="s">
        <v>382</v>
      </c>
      <c r="D29" s="5" t="s">
        <v>2632</v>
      </c>
      <c r="E29" s="3" t="s">
        <v>34</v>
      </c>
      <c r="F29" s="5" t="s">
        <v>2637</v>
      </c>
      <c r="G29" s="5" t="s">
        <v>382</v>
      </c>
      <c r="H29" s="5" t="s">
        <v>2634</v>
      </c>
      <c r="I29" s="5" t="s">
        <v>1225</v>
      </c>
      <c r="J29" s="5" t="s">
        <v>2638</v>
      </c>
      <c r="K29" s="5" t="s">
        <v>2639</v>
      </c>
      <c r="L29" s="3" t="s">
        <v>394</v>
      </c>
      <c r="M29" s="3" t="s">
        <v>42</v>
      </c>
      <c r="N29" s="3">
        <v>90810</v>
      </c>
      <c r="O29" s="3"/>
      <c r="P29" s="8">
        <v>33.834418695178698</v>
      </c>
      <c r="Q29" s="8">
        <v>-118.212247385711</v>
      </c>
      <c r="R29" s="17"/>
      <c r="S29" s="5" t="s">
        <v>1228</v>
      </c>
      <c r="T29" s="5" t="s">
        <v>1225</v>
      </c>
      <c r="U29" s="5" t="s">
        <v>1229</v>
      </c>
      <c r="V29" s="3" t="s">
        <v>1230</v>
      </c>
      <c r="W29" s="3" t="s">
        <v>543</v>
      </c>
      <c r="X29" s="3"/>
      <c r="Y29" s="28"/>
      <c r="Z29" s="5" t="s">
        <v>1225</v>
      </c>
      <c r="AA29" s="5"/>
    </row>
    <row r="30" spans="1:27" ht="37" x14ac:dyDescent="0.2">
      <c r="A30" s="68">
        <v>9028</v>
      </c>
      <c r="B30" s="3" t="s">
        <v>31</v>
      </c>
      <c r="C30" s="3" t="s">
        <v>382</v>
      </c>
      <c r="D30" s="5" t="s">
        <v>2632</v>
      </c>
      <c r="E30" s="3" t="s">
        <v>34</v>
      </c>
      <c r="F30" s="5" t="s">
        <v>2640</v>
      </c>
      <c r="G30" s="5" t="s">
        <v>382</v>
      </c>
      <c r="H30" s="5" t="s">
        <v>2641</v>
      </c>
      <c r="I30" s="5" t="s">
        <v>1225</v>
      </c>
      <c r="J30" s="5" t="s">
        <v>2642</v>
      </c>
      <c r="K30" s="5" t="s">
        <v>2643</v>
      </c>
      <c r="L30" s="3" t="s">
        <v>127</v>
      </c>
      <c r="M30" s="3" t="s">
        <v>42</v>
      </c>
      <c r="N30" s="3">
        <v>48239</v>
      </c>
      <c r="O30" s="3"/>
      <c r="P30" s="8">
        <v>42.375342815694097</v>
      </c>
      <c r="Q30" s="8">
        <v>-83.273469016081904</v>
      </c>
      <c r="R30" s="17"/>
      <c r="S30" s="5" t="s">
        <v>1228</v>
      </c>
      <c r="T30" s="5" t="s">
        <v>1225</v>
      </c>
      <c r="U30" s="5" t="s">
        <v>1229</v>
      </c>
      <c r="V30" s="3" t="s">
        <v>1230</v>
      </c>
      <c r="W30" s="3" t="s">
        <v>543</v>
      </c>
      <c r="X30" s="3"/>
      <c r="Y30" s="28"/>
      <c r="Z30" s="5" t="s">
        <v>1225</v>
      </c>
      <c r="AA30" s="5"/>
    </row>
    <row r="31" spans="1:27" ht="61" x14ac:dyDescent="0.2">
      <c r="A31" s="68">
        <v>9029</v>
      </c>
      <c r="B31" s="3" t="s">
        <v>31</v>
      </c>
      <c r="C31" s="3" t="s">
        <v>382</v>
      </c>
      <c r="D31" s="5" t="s">
        <v>2644</v>
      </c>
      <c r="E31" s="3" t="s">
        <v>61</v>
      </c>
      <c r="F31" s="5" t="s">
        <v>2645</v>
      </c>
      <c r="G31" s="5" t="s">
        <v>2510</v>
      </c>
      <c r="H31" s="5" t="s">
        <v>2646</v>
      </c>
      <c r="I31" s="5" t="s">
        <v>2647</v>
      </c>
      <c r="J31" s="5" t="s">
        <v>2648</v>
      </c>
      <c r="K31" s="5" t="s">
        <v>2649</v>
      </c>
      <c r="L31" s="3" t="s">
        <v>321</v>
      </c>
      <c r="M31" s="3" t="s">
        <v>42</v>
      </c>
      <c r="N31" s="3">
        <v>14615</v>
      </c>
      <c r="O31" s="3" t="s">
        <v>2650</v>
      </c>
      <c r="P31" s="8">
        <v>43.197308376768802</v>
      </c>
      <c r="Q31" s="8">
        <v>-77.661275715137407</v>
      </c>
      <c r="R31" s="7"/>
      <c r="S31" s="5" t="s">
        <v>2644</v>
      </c>
      <c r="T31" s="5" t="s">
        <v>2647</v>
      </c>
      <c r="U31" s="5" t="s">
        <v>2651</v>
      </c>
      <c r="V31" s="3" t="s">
        <v>2651</v>
      </c>
      <c r="W31" s="3" t="s">
        <v>2652</v>
      </c>
      <c r="X31" s="3" t="s">
        <v>49</v>
      </c>
      <c r="Y31" s="28">
        <v>44888</v>
      </c>
      <c r="Z31" s="5" t="s">
        <v>2653</v>
      </c>
      <c r="AA31" s="5" t="s">
        <v>2654</v>
      </c>
    </row>
    <row r="32" spans="1:27" ht="37" x14ac:dyDescent="0.2">
      <c r="A32" s="68">
        <v>9030</v>
      </c>
      <c r="B32" s="3" t="s">
        <v>31</v>
      </c>
      <c r="C32" s="3" t="s">
        <v>382</v>
      </c>
      <c r="D32" s="5" t="s">
        <v>1857</v>
      </c>
      <c r="E32" s="3" t="s">
        <v>34</v>
      </c>
      <c r="F32" s="5" t="s">
        <v>2484</v>
      </c>
      <c r="G32" s="5" t="s">
        <v>2510</v>
      </c>
      <c r="H32" s="5" t="s">
        <v>2665</v>
      </c>
      <c r="I32" s="5" t="s">
        <v>747</v>
      </c>
      <c r="J32" s="5" t="s">
        <v>2666</v>
      </c>
      <c r="K32" s="5" t="s">
        <v>759</v>
      </c>
      <c r="L32" s="3" t="s">
        <v>754</v>
      </c>
      <c r="M32" s="3" t="s">
        <v>42</v>
      </c>
      <c r="N32" s="3">
        <v>64801</v>
      </c>
      <c r="O32" s="3" t="s">
        <v>764</v>
      </c>
      <c r="P32" s="8">
        <v>37.094725920602201</v>
      </c>
      <c r="Q32" s="8">
        <v>-94.528379527252596</v>
      </c>
      <c r="R32" s="17"/>
      <c r="S32" s="5" t="s">
        <v>1858</v>
      </c>
      <c r="T32" s="5" t="s">
        <v>747</v>
      </c>
      <c r="U32" s="5" t="s">
        <v>753</v>
      </c>
      <c r="V32" s="3" t="s">
        <v>754</v>
      </c>
      <c r="W32" s="3" t="s">
        <v>42</v>
      </c>
      <c r="X32" s="3" t="s">
        <v>49</v>
      </c>
      <c r="Y32" s="28">
        <v>44415</v>
      </c>
      <c r="Z32" s="5" t="s">
        <v>747</v>
      </c>
      <c r="AA32" s="5" t="s">
        <v>2667</v>
      </c>
    </row>
    <row r="33" spans="1:27" ht="37" x14ac:dyDescent="0.2">
      <c r="A33" s="68">
        <v>9031</v>
      </c>
      <c r="B33" s="3" t="s">
        <v>31</v>
      </c>
      <c r="C33" s="3" t="s">
        <v>382</v>
      </c>
      <c r="D33" s="5" t="s">
        <v>1857</v>
      </c>
      <c r="E33" s="3" t="s">
        <v>34</v>
      </c>
      <c r="F33" s="5" t="s">
        <v>2668</v>
      </c>
      <c r="G33" s="5" t="s">
        <v>2510</v>
      </c>
      <c r="H33" s="5" t="s">
        <v>2669</v>
      </c>
      <c r="I33" s="5" t="s">
        <v>747</v>
      </c>
      <c r="J33" s="5" t="s">
        <v>2670</v>
      </c>
      <c r="K33" s="5" t="s">
        <v>2671</v>
      </c>
      <c r="L33" s="3" t="s">
        <v>1296</v>
      </c>
      <c r="M33" s="3" t="s">
        <v>42</v>
      </c>
      <c r="N33" s="58" t="s">
        <v>2672</v>
      </c>
      <c r="O33" s="3" t="s">
        <v>2673</v>
      </c>
      <c r="P33" s="8">
        <v>41.642313134251197</v>
      </c>
      <c r="Q33" s="8">
        <v>-71.493872488801102</v>
      </c>
      <c r="R33" s="17"/>
      <c r="S33" s="5" t="s">
        <v>1858</v>
      </c>
      <c r="T33" s="5" t="s">
        <v>747</v>
      </c>
      <c r="U33" s="5" t="s">
        <v>753</v>
      </c>
      <c r="V33" s="3" t="s">
        <v>754</v>
      </c>
      <c r="W33" s="3" t="s">
        <v>42</v>
      </c>
      <c r="X33" s="3" t="s">
        <v>49</v>
      </c>
      <c r="Y33" s="28">
        <v>44415</v>
      </c>
      <c r="Z33" s="5" t="s">
        <v>747</v>
      </c>
      <c r="AA33" s="5" t="s">
        <v>2667</v>
      </c>
    </row>
    <row r="34" spans="1:27" ht="25" x14ac:dyDescent="0.2">
      <c r="A34" s="68">
        <v>9032</v>
      </c>
      <c r="B34" s="3" t="s">
        <v>31</v>
      </c>
      <c r="C34" s="3" t="s">
        <v>382</v>
      </c>
      <c r="D34" s="5" t="s">
        <v>2675</v>
      </c>
      <c r="E34" s="3" t="s">
        <v>61</v>
      </c>
      <c r="F34" s="5" t="s">
        <v>2676</v>
      </c>
      <c r="G34" s="5" t="s">
        <v>2475</v>
      </c>
      <c r="H34" s="5" t="s">
        <v>2677</v>
      </c>
      <c r="I34" s="5" t="s">
        <v>2678</v>
      </c>
      <c r="J34" s="5" t="s">
        <v>2679</v>
      </c>
      <c r="K34" s="5" t="s">
        <v>964</v>
      </c>
      <c r="L34" s="3" t="s">
        <v>394</v>
      </c>
      <c r="M34" s="3" t="s">
        <v>42</v>
      </c>
      <c r="N34" s="3">
        <v>94538</v>
      </c>
      <c r="O34" s="3" t="s">
        <v>2680</v>
      </c>
      <c r="P34" s="8">
        <v>37.479378018689403</v>
      </c>
      <c r="Q34" s="8">
        <v>-121.94484534474201</v>
      </c>
      <c r="R34" s="17"/>
      <c r="S34" s="5" t="s">
        <v>2675</v>
      </c>
      <c r="T34" s="5" t="s">
        <v>2678</v>
      </c>
      <c r="U34" s="5" t="s">
        <v>964</v>
      </c>
      <c r="V34" s="3" t="s">
        <v>394</v>
      </c>
      <c r="W34" s="3" t="s">
        <v>42</v>
      </c>
      <c r="X34" s="3" t="s">
        <v>49</v>
      </c>
      <c r="Y34" s="28">
        <v>44890</v>
      </c>
      <c r="Z34" s="5" t="s">
        <v>2681</v>
      </c>
      <c r="AA34" s="5" t="s">
        <v>4284</v>
      </c>
    </row>
    <row r="35" spans="1:27" x14ac:dyDescent="0.2">
      <c r="A35" s="68">
        <v>9033</v>
      </c>
      <c r="B35" s="3" t="s">
        <v>31</v>
      </c>
      <c r="C35" s="3" t="s">
        <v>382</v>
      </c>
      <c r="D35" s="5" t="s">
        <v>2682</v>
      </c>
      <c r="E35" s="3" t="s">
        <v>34</v>
      </c>
      <c r="F35" s="5" t="s">
        <v>2683</v>
      </c>
      <c r="G35" s="5" t="s">
        <v>382</v>
      </c>
      <c r="H35" s="5" t="s">
        <v>2684</v>
      </c>
      <c r="I35" s="5" t="s">
        <v>2685</v>
      </c>
      <c r="J35" s="5" t="s">
        <v>2686</v>
      </c>
      <c r="K35" s="5" t="s">
        <v>2687</v>
      </c>
      <c r="L35" s="3" t="s">
        <v>394</v>
      </c>
      <c r="M35" s="3" t="s">
        <v>42</v>
      </c>
      <c r="N35" s="3">
        <v>94304</v>
      </c>
      <c r="O35" s="3" t="s">
        <v>2688</v>
      </c>
      <c r="P35" s="8">
        <v>37.397138042901197</v>
      </c>
      <c r="Q35" s="8">
        <v>-122.145676969036</v>
      </c>
      <c r="R35" s="17"/>
      <c r="S35" s="5" t="s">
        <v>2683</v>
      </c>
      <c r="T35" s="5" t="s">
        <v>2685</v>
      </c>
      <c r="U35" s="5" t="s">
        <v>966</v>
      </c>
      <c r="V35" s="3" t="s">
        <v>394</v>
      </c>
      <c r="W35" s="3" t="s">
        <v>42</v>
      </c>
      <c r="X35" s="3" t="s">
        <v>49</v>
      </c>
      <c r="Y35" s="28">
        <v>44443</v>
      </c>
      <c r="Z35" s="5" t="s">
        <v>2685</v>
      </c>
      <c r="AA35" s="5" t="s">
        <v>2689</v>
      </c>
    </row>
    <row r="36" spans="1:27" x14ac:dyDescent="0.2">
      <c r="A36" s="68">
        <v>9034</v>
      </c>
      <c r="B36" s="3" t="s">
        <v>31</v>
      </c>
      <c r="C36" s="3" t="s">
        <v>382</v>
      </c>
      <c r="D36" s="5" t="s">
        <v>1266</v>
      </c>
      <c r="E36" s="3" t="s">
        <v>61</v>
      </c>
      <c r="F36" s="5" t="s">
        <v>1266</v>
      </c>
      <c r="G36" s="5" t="s">
        <v>382</v>
      </c>
      <c r="H36" s="5" t="s">
        <v>2690</v>
      </c>
      <c r="I36" s="5" t="s">
        <v>1268</v>
      </c>
      <c r="J36" s="5"/>
      <c r="K36" s="5" t="s">
        <v>2691</v>
      </c>
      <c r="L36" s="3" t="s">
        <v>130</v>
      </c>
      <c r="M36" s="3" t="s">
        <v>66</v>
      </c>
      <c r="N36" s="3"/>
      <c r="O36" s="5" t="s">
        <v>4291</v>
      </c>
      <c r="P36" s="8">
        <v>43.86036</v>
      </c>
      <c r="Q36" s="8">
        <v>-79.321520000000007</v>
      </c>
      <c r="R36" s="17"/>
      <c r="S36" s="5" t="s">
        <v>1266</v>
      </c>
      <c r="T36" s="5" t="s">
        <v>1268</v>
      </c>
      <c r="U36" s="5" t="s">
        <v>404</v>
      </c>
      <c r="V36" s="3" t="s">
        <v>402</v>
      </c>
      <c r="W36" s="3" t="s">
        <v>66</v>
      </c>
      <c r="X36" s="3" t="s">
        <v>49</v>
      </c>
      <c r="Y36" s="28">
        <v>44890</v>
      </c>
      <c r="Z36" s="5" t="s">
        <v>2692</v>
      </c>
      <c r="AA36" s="5" t="s">
        <v>4286</v>
      </c>
    </row>
    <row r="37" spans="1:27" ht="37" x14ac:dyDescent="0.2">
      <c r="A37" s="68">
        <v>9035</v>
      </c>
      <c r="B37" s="3" t="s">
        <v>31</v>
      </c>
      <c r="C37" s="3" t="s">
        <v>382</v>
      </c>
      <c r="D37" s="25" t="s">
        <v>2693</v>
      </c>
      <c r="E37" s="26" t="s">
        <v>34</v>
      </c>
      <c r="F37" s="25" t="s">
        <v>2694</v>
      </c>
      <c r="G37" s="25" t="s">
        <v>382</v>
      </c>
      <c r="H37" s="25" t="s">
        <v>2695</v>
      </c>
      <c r="I37" s="5" t="s">
        <v>788</v>
      </c>
      <c r="J37" s="25" t="s">
        <v>2696</v>
      </c>
      <c r="K37" s="25" t="s">
        <v>424</v>
      </c>
      <c r="L37" s="26" t="s">
        <v>394</v>
      </c>
      <c r="M37" s="26" t="s">
        <v>42</v>
      </c>
      <c r="N37" s="26">
        <v>92612</v>
      </c>
      <c r="O37" s="26" t="s">
        <v>791</v>
      </c>
      <c r="P37" s="8">
        <v>33.674458809100003</v>
      </c>
      <c r="Q37" s="8">
        <v>-117.861788673943</v>
      </c>
      <c r="R37" s="69">
        <v>20</v>
      </c>
      <c r="S37" s="25" t="s">
        <v>2693</v>
      </c>
      <c r="T37" s="25" t="s">
        <v>788</v>
      </c>
      <c r="U37" s="25" t="s">
        <v>664</v>
      </c>
      <c r="V37" s="26" t="s">
        <v>628</v>
      </c>
      <c r="W37" s="26" t="s">
        <v>42</v>
      </c>
      <c r="X37" s="26" t="s">
        <v>49</v>
      </c>
      <c r="Y37" s="28">
        <v>44773</v>
      </c>
      <c r="Z37" s="25" t="s">
        <v>2697</v>
      </c>
      <c r="AA37" s="25" t="s">
        <v>2698</v>
      </c>
    </row>
    <row r="38" spans="1:27" ht="49" x14ac:dyDescent="0.2">
      <c r="A38" s="68">
        <v>9036</v>
      </c>
      <c r="B38" s="3" t="s">
        <v>59</v>
      </c>
      <c r="C38" s="3" t="s">
        <v>382</v>
      </c>
      <c r="D38" s="5" t="s">
        <v>419</v>
      </c>
      <c r="E38" s="3" t="s">
        <v>61</v>
      </c>
      <c r="F38" s="5" t="s">
        <v>419</v>
      </c>
      <c r="G38" s="5" t="s">
        <v>2510</v>
      </c>
      <c r="H38" s="5" t="s">
        <v>4292</v>
      </c>
      <c r="I38" s="5" t="s">
        <v>422</v>
      </c>
      <c r="J38" s="5" t="s">
        <v>423</v>
      </c>
      <c r="K38" s="5" t="s">
        <v>424</v>
      </c>
      <c r="L38" s="3" t="s">
        <v>394</v>
      </c>
      <c r="M38" s="3" t="s">
        <v>42</v>
      </c>
      <c r="N38" s="3">
        <v>92617</v>
      </c>
      <c r="O38" s="3" t="s">
        <v>425</v>
      </c>
      <c r="P38" s="8">
        <v>33.642878167885698</v>
      </c>
      <c r="Q38" s="8">
        <v>-117.855440272065</v>
      </c>
      <c r="R38" s="17">
        <v>71</v>
      </c>
      <c r="S38" s="5" t="s">
        <v>419</v>
      </c>
      <c r="T38" s="5" t="s">
        <v>422</v>
      </c>
      <c r="U38" s="5" t="s">
        <v>424</v>
      </c>
      <c r="V38" s="3" t="s">
        <v>394</v>
      </c>
      <c r="W38" s="3" t="s">
        <v>42</v>
      </c>
      <c r="X38" s="3" t="s">
        <v>49</v>
      </c>
      <c r="Y38" s="28">
        <v>44890</v>
      </c>
      <c r="Z38" s="22" t="s">
        <v>2699</v>
      </c>
      <c r="AA38" s="5" t="s">
        <v>2700</v>
      </c>
    </row>
    <row r="39" spans="1:27" ht="25" x14ac:dyDescent="0.2">
      <c r="A39" s="68">
        <v>9037</v>
      </c>
      <c r="B39" s="3" t="s">
        <v>59</v>
      </c>
      <c r="C39" s="3" t="s">
        <v>382</v>
      </c>
      <c r="D39" s="22" t="s">
        <v>2708</v>
      </c>
      <c r="E39" s="3" t="s">
        <v>34</v>
      </c>
      <c r="F39" s="22" t="s">
        <v>2709</v>
      </c>
      <c r="G39" s="22" t="s">
        <v>4298</v>
      </c>
      <c r="H39" s="22" t="s">
        <v>4299</v>
      </c>
      <c r="I39" s="7" t="s">
        <v>793</v>
      </c>
      <c r="J39" s="5" t="s">
        <v>4295</v>
      </c>
      <c r="K39" s="5" t="s">
        <v>790</v>
      </c>
      <c r="L39" s="3" t="s">
        <v>628</v>
      </c>
      <c r="M39" s="3" t="s">
        <v>42</v>
      </c>
      <c r="N39" s="3">
        <v>46256</v>
      </c>
      <c r="O39" s="3" t="s">
        <v>2710</v>
      </c>
      <c r="P39" s="8">
        <v>39.915200871943</v>
      </c>
      <c r="Q39" s="8">
        <v>-86.036446244910096</v>
      </c>
      <c r="R39" s="17">
        <v>49</v>
      </c>
      <c r="S39" s="22" t="s">
        <v>2708</v>
      </c>
      <c r="T39" s="7" t="s">
        <v>793</v>
      </c>
      <c r="U39" s="5" t="s">
        <v>790</v>
      </c>
      <c r="V39" s="3" t="s">
        <v>628</v>
      </c>
      <c r="W39" s="3" t="s">
        <v>42</v>
      </c>
      <c r="X39" s="3" t="s">
        <v>49</v>
      </c>
      <c r="Y39" s="28">
        <v>44890</v>
      </c>
      <c r="Z39" s="5" t="s">
        <v>4300</v>
      </c>
      <c r="AA39" s="5" t="s">
        <v>4294</v>
      </c>
    </row>
    <row r="40" spans="1:27" ht="141" customHeight="1" x14ac:dyDescent="0.2">
      <c r="A40" s="68">
        <v>9038</v>
      </c>
      <c r="B40" s="3" t="s">
        <v>31</v>
      </c>
      <c r="C40" s="5" t="s">
        <v>382</v>
      </c>
      <c r="D40" s="5" t="s">
        <v>4841</v>
      </c>
      <c r="E40" s="3" t="s">
        <v>61</v>
      </c>
      <c r="F40" s="5" t="s">
        <v>4849</v>
      </c>
      <c r="G40" s="5" t="s">
        <v>2475</v>
      </c>
      <c r="H40" s="5" t="s">
        <v>4850</v>
      </c>
      <c r="I40" s="5" t="s">
        <v>4845</v>
      </c>
      <c r="J40" s="5" t="s">
        <v>4846</v>
      </c>
      <c r="K40" s="5" t="s">
        <v>3385</v>
      </c>
      <c r="L40" s="6" t="s">
        <v>1814</v>
      </c>
      <c r="M40" s="5" t="s">
        <v>42</v>
      </c>
      <c r="N40" s="6">
        <v>97355</v>
      </c>
      <c r="O40" s="8" t="s">
        <v>3386</v>
      </c>
      <c r="P40" s="8">
        <v>44.549052367809303</v>
      </c>
      <c r="Q40" s="8">
        <v>-122.91976220768601</v>
      </c>
      <c r="R40" s="295">
        <v>15</v>
      </c>
      <c r="S40" s="6" t="s">
        <v>4841</v>
      </c>
      <c r="T40" s="6" t="s">
        <v>3383</v>
      </c>
      <c r="U40" s="5" t="s">
        <v>3385</v>
      </c>
      <c r="V40" s="3" t="s">
        <v>1814</v>
      </c>
      <c r="W40" s="3" t="s">
        <v>42</v>
      </c>
      <c r="X40" s="3" t="s">
        <v>49</v>
      </c>
      <c r="Y40" s="28">
        <v>45095</v>
      </c>
      <c r="Z40" s="5" t="s">
        <v>3387</v>
      </c>
      <c r="AA40" s="5"/>
    </row>
    <row r="41" spans="1:27" ht="49" x14ac:dyDescent="0.2">
      <c r="A41" s="68">
        <v>9039</v>
      </c>
      <c r="B41" s="3" t="s">
        <v>31</v>
      </c>
      <c r="C41" s="3" t="s">
        <v>382</v>
      </c>
      <c r="D41" s="5" t="s">
        <v>2711</v>
      </c>
      <c r="E41" s="3" t="s">
        <v>61</v>
      </c>
      <c r="F41" s="5" t="s">
        <v>2712</v>
      </c>
      <c r="G41" s="5" t="s">
        <v>2510</v>
      </c>
      <c r="H41" s="5" t="s">
        <v>2713</v>
      </c>
      <c r="I41" s="5" t="s">
        <v>2714</v>
      </c>
      <c r="J41" s="5" t="s">
        <v>2715</v>
      </c>
      <c r="K41" s="5" t="s">
        <v>2716</v>
      </c>
      <c r="L41" s="3" t="s">
        <v>241</v>
      </c>
      <c r="M41" s="3" t="s">
        <v>66</v>
      </c>
      <c r="N41" s="3" t="s">
        <v>2717</v>
      </c>
      <c r="O41" s="3" t="s">
        <v>2718</v>
      </c>
      <c r="P41" s="8">
        <v>49.214055623117602</v>
      </c>
      <c r="Q41" s="8">
        <v>-122.66600448689</v>
      </c>
      <c r="R41" s="17"/>
      <c r="S41" s="5" t="s">
        <v>2719</v>
      </c>
      <c r="T41" s="5" t="s">
        <v>2714</v>
      </c>
      <c r="U41" s="5" t="s">
        <v>2720</v>
      </c>
      <c r="V41" s="3" t="s">
        <v>2720</v>
      </c>
      <c r="W41" s="3" t="s">
        <v>1823</v>
      </c>
      <c r="X41" s="3" t="s">
        <v>49</v>
      </c>
      <c r="Y41" s="28">
        <v>44435</v>
      </c>
      <c r="Z41" s="5" t="s">
        <v>2721</v>
      </c>
      <c r="AA41" s="5"/>
    </row>
    <row r="42" spans="1:27" ht="25" x14ac:dyDescent="0.2">
      <c r="A42" s="68">
        <v>9040</v>
      </c>
      <c r="B42" s="3" t="s">
        <v>31</v>
      </c>
      <c r="C42" s="3" t="s">
        <v>382</v>
      </c>
      <c r="D42" s="5" t="s">
        <v>2722</v>
      </c>
      <c r="E42" s="3" t="s">
        <v>61</v>
      </c>
      <c r="F42" s="5" t="s">
        <v>2722</v>
      </c>
      <c r="G42" s="5" t="s">
        <v>2412</v>
      </c>
      <c r="H42" s="5" t="s">
        <v>2723</v>
      </c>
      <c r="I42" s="5" t="s">
        <v>2724</v>
      </c>
      <c r="J42" s="5" t="s">
        <v>2725</v>
      </c>
      <c r="K42" s="5" t="s">
        <v>2726</v>
      </c>
      <c r="L42" s="3" t="s">
        <v>732</v>
      </c>
      <c r="M42" s="3" t="s">
        <v>42</v>
      </c>
      <c r="N42" s="3">
        <v>53080</v>
      </c>
      <c r="O42" s="3" t="s">
        <v>2727</v>
      </c>
      <c r="P42" s="8">
        <v>43.390432999616898</v>
      </c>
      <c r="Q42" s="8">
        <v>-87.951106429221596</v>
      </c>
      <c r="R42" s="17"/>
      <c r="S42" s="5" t="s">
        <v>2722</v>
      </c>
      <c r="T42" s="5" t="s">
        <v>2724</v>
      </c>
      <c r="U42" s="5" t="s">
        <v>2726</v>
      </c>
      <c r="V42" s="3" t="s">
        <v>732</v>
      </c>
      <c r="W42" s="3" t="s">
        <v>42</v>
      </c>
      <c r="X42" s="3" t="s">
        <v>49</v>
      </c>
      <c r="Y42" s="28">
        <v>44435</v>
      </c>
      <c r="Z42" s="5" t="s">
        <v>2728</v>
      </c>
      <c r="AA42" s="5"/>
    </row>
    <row r="43" spans="1:27" ht="25" x14ac:dyDescent="0.2">
      <c r="A43" s="68">
        <v>9041</v>
      </c>
      <c r="B43" s="3" t="s">
        <v>31</v>
      </c>
      <c r="C43" s="3" t="s">
        <v>382</v>
      </c>
      <c r="D43" s="5" t="s">
        <v>2729</v>
      </c>
      <c r="E43" s="3" t="s">
        <v>61</v>
      </c>
      <c r="F43" s="5" t="s">
        <v>2730</v>
      </c>
      <c r="G43" s="5" t="s">
        <v>2510</v>
      </c>
      <c r="H43" s="5" t="s">
        <v>2731</v>
      </c>
      <c r="I43" s="5" t="s">
        <v>2732</v>
      </c>
      <c r="J43" s="5" t="s">
        <v>2733</v>
      </c>
      <c r="K43" s="5" t="s">
        <v>2734</v>
      </c>
      <c r="L43" s="3" t="s">
        <v>394</v>
      </c>
      <c r="M43" s="3" t="s">
        <v>42</v>
      </c>
      <c r="N43" s="3">
        <v>94545</v>
      </c>
      <c r="O43" s="3" t="s">
        <v>2735</v>
      </c>
      <c r="P43" s="8">
        <v>37.640880727931098</v>
      </c>
      <c r="Q43" s="8">
        <v>-122.13744191798</v>
      </c>
      <c r="R43" s="17">
        <v>67</v>
      </c>
      <c r="S43" s="5" t="s">
        <v>2736</v>
      </c>
      <c r="T43" s="5" t="s">
        <v>2732</v>
      </c>
      <c r="U43" s="5" t="s">
        <v>2737</v>
      </c>
      <c r="V43" s="3" t="s">
        <v>2738</v>
      </c>
      <c r="W43" s="3" t="s">
        <v>191</v>
      </c>
      <c r="X43" s="3" t="s">
        <v>49</v>
      </c>
      <c r="Y43" s="28">
        <v>44779</v>
      </c>
      <c r="Z43" s="5" t="s">
        <v>2739</v>
      </c>
      <c r="AA43" s="5"/>
    </row>
    <row r="44" spans="1:27" ht="25" x14ac:dyDescent="0.2">
      <c r="A44" s="68">
        <v>9042</v>
      </c>
      <c r="B44" s="3" t="s">
        <v>31</v>
      </c>
      <c r="C44" s="3" t="s">
        <v>382</v>
      </c>
      <c r="D44" s="5" t="s">
        <v>1361</v>
      </c>
      <c r="E44" s="3" t="s">
        <v>34</v>
      </c>
      <c r="F44" s="5" t="s">
        <v>2740</v>
      </c>
      <c r="G44" s="5" t="s">
        <v>2412</v>
      </c>
      <c r="H44" s="5" t="s">
        <v>2741</v>
      </c>
      <c r="I44" s="5" t="s">
        <v>1363</v>
      </c>
      <c r="J44" s="5" t="s">
        <v>2742</v>
      </c>
      <c r="K44" s="5" t="s">
        <v>933</v>
      </c>
      <c r="L44" s="3" t="s">
        <v>130</v>
      </c>
      <c r="M44" s="3" t="s">
        <v>66</v>
      </c>
      <c r="N44" s="3" t="s">
        <v>2743</v>
      </c>
      <c r="O44" s="3" t="s">
        <v>2744</v>
      </c>
      <c r="P44" s="8">
        <v>42.303280173782198</v>
      </c>
      <c r="Q44" s="8">
        <v>-83.022206802486494</v>
      </c>
      <c r="R44" s="17"/>
      <c r="S44" s="5" t="s">
        <v>1361</v>
      </c>
      <c r="T44" s="5" t="s">
        <v>1363</v>
      </c>
      <c r="U44" s="5" t="s">
        <v>978</v>
      </c>
      <c r="V44" s="3" t="s">
        <v>127</v>
      </c>
      <c r="W44" s="3" t="s">
        <v>42</v>
      </c>
      <c r="X44" s="3" t="s">
        <v>49</v>
      </c>
      <c r="Y44" s="28">
        <v>44435</v>
      </c>
      <c r="Z44" s="5" t="s">
        <v>1364</v>
      </c>
      <c r="AA44" s="5"/>
    </row>
    <row r="45" spans="1:27" ht="25" x14ac:dyDescent="0.2">
      <c r="A45" s="68">
        <v>9043</v>
      </c>
      <c r="B45" s="3" t="s">
        <v>31</v>
      </c>
      <c r="C45" s="3" t="s">
        <v>382</v>
      </c>
      <c r="D45" s="5" t="s">
        <v>2745</v>
      </c>
      <c r="E45" s="3" t="s">
        <v>34</v>
      </c>
      <c r="F45" s="5" t="s">
        <v>2745</v>
      </c>
      <c r="G45" s="5" t="s">
        <v>2412</v>
      </c>
      <c r="H45" s="5" t="s">
        <v>2746</v>
      </c>
      <c r="I45" s="5" t="s">
        <v>2747</v>
      </c>
      <c r="J45" s="5" t="s">
        <v>2748</v>
      </c>
      <c r="K45" s="5" t="s">
        <v>2749</v>
      </c>
      <c r="L45" s="3" t="s">
        <v>341</v>
      </c>
      <c r="M45" s="3" t="s">
        <v>42</v>
      </c>
      <c r="N45" s="3">
        <v>44131</v>
      </c>
      <c r="O45" s="3" t="s">
        <v>2750</v>
      </c>
      <c r="P45" s="8">
        <v>41.362816580334901</v>
      </c>
      <c r="Q45" s="8">
        <v>-81.624614654749493</v>
      </c>
      <c r="R45" s="17"/>
      <c r="S45" s="6" t="s">
        <v>4681</v>
      </c>
      <c r="T45" s="6" t="s">
        <v>4683</v>
      </c>
      <c r="U45" s="5" t="s">
        <v>4682</v>
      </c>
      <c r="V45" s="3"/>
      <c r="W45" s="3" t="s">
        <v>191</v>
      </c>
      <c r="X45" s="14" t="s">
        <v>49</v>
      </c>
      <c r="Y45" s="27">
        <v>45090</v>
      </c>
      <c r="Z45" s="5" t="s">
        <v>4684</v>
      </c>
      <c r="AA45" s="5"/>
    </row>
    <row r="46" spans="1:27" ht="25" x14ac:dyDescent="0.2">
      <c r="A46" s="68">
        <v>9044</v>
      </c>
      <c r="B46" s="3" t="s">
        <v>31</v>
      </c>
      <c r="C46" s="3" t="s">
        <v>382</v>
      </c>
      <c r="D46" s="5" t="s">
        <v>2751</v>
      </c>
      <c r="E46" s="3" t="s">
        <v>34</v>
      </c>
      <c r="F46" s="5" t="s">
        <v>1067</v>
      </c>
      <c r="G46" s="5" t="s">
        <v>2475</v>
      </c>
      <c r="H46" s="5" t="s">
        <v>2752</v>
      </c>
      <c r="I46" s="5" t="s">
        <v>2747</v>
      </c>
      <c r="J46" s="5" t="s">
        <v>2748</v>
      </c>
      <c r="K46" s="5" t="s">
        <v>2749</v>
      </c>
      <c r="L46" s="3" t="s">
        <v>341</v>
      </c>
      <c r="M46" s="3" t="s">
        <v>1984</v>
      </c>
      <c r="N46" s="3">
        <v>44131</v>
      </c>
      <c r="O46" s="3" t="s">
        <v>2750</v>
      </c>
      <c r="P46" s="8">
        <v>41.362788396854</v>
      </c>
      <c r="Q46" s="8">
        <v>-81.624700485464601</v>
      </c>
      <c r="R46" s="17"/>
      <c r="S46" s="6" t="s">
        <v>4681</v>
      </c>
      <c r="T46" s="5"/>
      <c r="U46" s="5" t="s">
        <v>4682</v>
      </c>
      <c r="V46" s="3"/>
      <c r="W46" s="3" t="s">
        <v>191</v>
      </c>
      <c r="X46" s="14" t="s">
        <v>49</v>
      </c>
      <c r="Y46" s="27">
        <v>45090</v>
      </c>
      <c r="Z46" s="5" t="s">
        <v>4685</v>
      </c>
      <c r="AA46" s="5"/>
    </row>
    <row r="47" spans="1:27" ht="25" x14ac:dyDescent="0.2">
      <c r="A47" s="68">
        <v>9045</v>
      </c>
      <c r="B47" s="3" t="s">
        <v>31</v>
      </c>
      <c r="C47" s="3" t="s">
        <v>382</v>
      </c>
      <c r="D47" s="5" t="s">
        <v>2751</v>
      </c>
      <c r="E47" s="3" t="s">
        <v>34</v>
      </c>
      <c r="F47" s="5" t="s">
        <v>2753</v>
      </c>
      <c r="G47" s="5" t="s">
        <v>382</v>
      </c>
      <c r="H47" s="5" t="s">
        <v>2754</v>
      </c>
      <c r="I47" s="5" t="s">
        <v>2747</v>
      </c>
      <c r="J47" s="5" t="s">
        <v>2755</v>
      </c>
      <c r="K47" s="5" t="s">
        <v>964</v>
      </c>
      <c r="L47" s="3" t="s">
        <v>394</v>
      </c>
      <c r="M47" s="3" t="s">
        <v>42</v>
      </c>
      <c r="N47" s="3">
        <v>94538</v>
      </c>
      <c r="O47" s="3" t="s">
        <v>2750</v>
      </c>
      <c r="P47" s="8">
        <v>37.4634510868947</v>
      </c>
      <c r="Q47" s="8">
        <v>-121.925105931478</v>
      </c>
      <c r="R47" s="17"/>
      <c r="S47" s="6" t="s">
        <v>4681</v>
      </c>
      <c r="T47" s="5"/>
      <c r="U47" s="5" t="s">
        <v>4682</v>
      </c>
      <c r="V47" s="3"/>
      <c r="W47" s="3" t="s">
        <v>191</v>
      </c>
      <c r="X47" s="14" t="s">
        <v>49</v>
      </c>
      <c r="Y47" s="27">
        <v>45090</v>
      </c>
      <c r="Z47" s="5" t="s">
        <v>4685</v>
      </c>
      <c r="AA47" s="5"/>
    </row>
    <row r="48" spans="1:27" ht="25" x14ac:dyDescent="0.2">
      <c r="A48" s="68">
        <v>9046</v>
      </c>
      <c r="B48" s="3" t="s">
        <v>31</v>
      </c>
      <c r="C48" s="3" t="s">
        <v>382</v>
      </c>
      <c r="D48" s="5" t="s">
        <v>2756</v>
      </c>
      <c r="E48" s="3" t="s">
        <v>61</v>
      </c>
      <c r="F48" s="5" t="s">
        <v>2756</v>
      </c>
      <c r="G48" s="5" t="s">
        <v>2510</v>
      </c>
      <c r="H48" s="5" t="s">
        <v>2757</v>
      </c>
      <c r="I48" s="5" t="s">
        <v>2758</v>
      </c>
      <c r="J48" s="5" t="s">
        <v>2759</v>
      </c>
      <c r="K48" s="5" t="s">
        <v>2649</v>
      </c>
      <c r="L48" s="3" t="s">
        <v>321</v>
      </c>
      <c r="M48" s="3" t="s">
        <v>2760</v>
      </c>
      <c r="N48" s="3">
        <v>14615</v>
      </c>
      <c r="O48" s="3" t="s">
        <v>117</v>
      </c>
      <c r="P48" s="8">
        <v>43.201962306288699</v>
      </c>
      <c r="Q48" s="8">
        <v>-77.629025076192093</v>
      </c>
      <c r="R48" s="17"/>
      <c r="S48" s="5" t="s">
        <v>2761</v>
      </c>
      <c r="T48" s="5" t="s">
        <v>2758</v>
      </c>
      <c r="U48" s="5" t="s">
        <v>2649</v>
      </c>
      <c r="V48" s="3" t="s">
        <v>321</v>
      </c>
      <c r="W48" s="3" t="s">
        <v>42</v>
      </c>
      <c r="X48" s="3" t="s">
        <v>49</v>
      </c>
      <c r="Y48" s="28">
        <v>44434</v>
      </c>
      <c r="Z48" s="5" t="s">
        <v>2762</v>
      </c>
      <c r="AA48" s="5"/>
    </row>
    <row r="49" spans="1:27" ht="37" x14ac:dyDescent="0.2">
      <c r="A49" s="68">
        <v>9047</v>
      </c>
      <c r="B49" s="3" t="s">
        <v>31</v>
      </c>
      <c r="C49" s="3" t="s">
        <v>382</v>
      </c>
      <c r="D49" s="5" t="s">
        <v>2763</v>
      </c>
      <c r="E49" s="3" t="s">
        <v>61</v>
      </c>
      <c r="F49" s="5" t="s">
        <v>2764</v>
      </c>
      <c r="G49" s="5" t="s">
        <v>2510</v>
      </c>
      <c r="H49" s="5" t="s">
        <v>2765</v>
      </c>
      <c r="I49" s="5" t="s">
        <v>442</v>
      </c>
      <c r="J49" s="5" t="s">
        <v>2766</v>
      </c>
      <c r="K49" s="5" t="s">
        <v>2767</v>
      </c>
      <c r="L49" s="14" t="s">
        <v>445</v>
      </c>
      <c r="M49" s="14" t="s">
        <v>42</v>
      </c>
      <c r="N49" s="14">
        <v>98837</v>
      </c>
      <c r="O49" s="3" t="s">
        <v>446</v>
      </c>
      <c r="P49" s="8">
        <v>47.135893560241797</v>
      </c>
      <c r="Q49" s="8">
        <v>-119.199546358134</v>
      </c>
      <c r="R49" s="57" t="s">
        <v>2768</v>
      </c>
      <c r="S49" s="5" t="s">
        <v>447</v>
      </c>
      <c r="T49" s="6" t="s">
        <v>442</v>
      </c>
      <c r="U49" s="6" t="s">
        <v>444</v>
      </c>
      <c r="V49" s="14" t="s">
        <v>445</v>
      </c>
      <c r="W49" s="14" t="s">
        <v>42</v>
      </c>
      <c r="X49" s="14" t="s">
        <v>49</v>
      </c>
      <c r="Y49" s="27">
        <v>44435</v>
      </c>
      <c r="Z49" s="5" t="s">
        <v>2769</v>
      </c>
      <c r="AA49" s="5" t="s">
        <v>2770</v>
      </c>
    </row>
    <row r="50" spans="1:27" ht="25" x14ac:dyDescent="0.2">
      <c r="A50" s="68">
        <v>9048</v>
      </c>
      <c r="B50" s="3" t="s">
        <v>31</v>
      </c>
      <c r="C50" s="3" t="s">
        <v>382</v>
      </c>
      <c r="D50" s="5" t="s">
        <v>2763</v>
      </c>
      <c r="E50" s="3" t="s">
        <v>61</v>
      </c>
      <c r="F50" s="5" t="s">
        <v>2771</v>
      </c>
      <c r="G50" s="5" t="s">
        <v>382</v>
      </c>
      <c r="H50" s="5" t="s">
        <v>2772</v>
      </c>
      <c r="I50" s="5" t="s">
        <v>442</v>
      </c>
      <c r="J50" s="5" t="s">
        <v>2773</v>
      </c>
      <c r="K50" s="5" t="s">
        <v>444</v>
      </c>
      <c r="L50" s="3" t="s">
        <v>445</v>
      </c>
      <c r="M50" s="3" t="s">
        <v>42</v>
      </c>
      <c r="N50" s="3">
        <v>98072</v>
      </c>
      <c r="O50" s="3" t="s">
        <v>446</v>
      </c>
      <c r="P50" s="8">
        <v>47.782048681228098</v>
      </c>
      <c r="Q50" s="8">
        <v>-122.15435580228799</v>
      </c>
      <c r="R50" s="17">
        <v>50</v>
      </c>
      <c r="S50" s="5" t="s">
        <v>447</v>
      </c>
      <c r="T50" s="6" t="s">
        <v>442</v>
      </c>
      <c r="U50" s="6" t="s">
        <v>444</v>
      </c>
      <c r="V50" s="14" t="s">
        <v>445</v>
      </c>
      <c r="W50" s="14" t="s">
        <v>42</v>
      </c>
      <c r="X50" s="14" t="s">
        <v>49</v>
      </c>
      <c r="Y50" s="27">
        <v>44435</v>
      </c>
      <c r="Z50" s="5" t="s">
        <v>2774</v>
      </c>
      <c r="AA50" s="5"/>
    </row>
    <row r="51" spans="1:27" ht="37" x14ac:dyDescent="0.2">
      <c r="A51" s="68">
        <v>9049</v>
      </c>
      <c r="B51" s="3" t="s">
        <v>31</v>
      </c>
      <c r="C51" s="3" t="s">
        <v>382</v>
      </c>
      <c r="D51" s="5" t="s">
        <v>2775</v>
      </c>
      <c r="E51" s="3" t="s">
        <v>61</v>
      </c>
      <c r="F51" s="5" t="s">
        <v>2776</v>
      </c>
      <c r="G51" s="5" t="s">
        <v>2412</v>
      </c>
      <c r="H51" s="5" t="s">
        <v>2777</v>
      </c>
      <c r="I51" s="5" t="s">
        <v>2778</v>
      </c>
      <c r="J51" s="5" t="s">
        <v>2779</v>
      </c>
      <c r="K51" s="5" t="s">
        <v>1459</v>
      </c>
      <c r="L51" s="3" t="s">
        <v>286</v>
      </c>
      <c r="M51" s="3" t="s">
        <v>42</v>
      </c>
      <c r="N51" s="3">
        <v>80503</v>
      </c>
      <c r="O51" s="3" t="s">
        <v>2780</v>
      </c>
      <c r="P51" s="8">
        <v>39.780937035996097</v>
      </c>
      <c r="Q51" s="8">
        <v>-105.166260060363</v>
      </c>
      <c r="R51" s="17"/>
      <c r="S51" s="5" t="s">
        <v>2781</v>
      </c>
      <c r="T51" s="5" t="s">
        <v>2778</v>
      </c>
      <c r="U51" s="5" t="s">
        <v>1459</v>
      </c>
      <c r="V51" s="3" t="s">
        <v>286</v>
      </c>
      <c r="W51" s="3" t="s">
        <v>42</v>
      </c>
      <c r="X51" s="3" t="s">
        <v>49</v>
      </c>
      <c r="Y51" s="28">
        <v>44425</v>
      </c>
      <c r="Z51" s="5" t="s">
        <v>2782</v>
      </c>
      <c r="AA51" s="5" t="s">
        <v>2783</v>
      </c>
    </row>
    <row r="52" spans="1:27" x14ac:dyDescent="0.2">
      <c r="A52" s="68">
        <v>9050</v>
      </c>
      <c r="B52" s="3" t="s">
        <v>31</v>
      </c>
      <c r="C52" s="3" t="s">
        <v>382</v>
      </c>
      <c r="D52" s="5" t="s">
        <v>2784</v>
      </c>
      <c r="E52" s="3" t="s">
        <v>61</v>
      </c>
      <c r="F52" s="5" t="s">
        <v>2785</v>
      </c>
      <c r="G52" s="5" t="s">
        <v>2475</v>
      </c>
      <c r="H52" s="5" t="s">
        <v>2786</v>
      </c>
      <c r="I52" s="5" t="s">
        <v>2787</v>
      </c>
      <c r="J52" s="5" t="s">
        <v>2788</v>
      </c>
      <c r="K52" s="5" t="s">
        <v>914</v>
      </c>
      <c r="L52" s="3" t="s">
        <v>394</v>
      </c>
      <c r="M52" s="3" t="s">
        <v>42</v>
      </c>
      <c r="N52" s="3">
        <v>95120</v>
      </c>
      <c r="O52" s="3" t="s">
        <v>2789</v>
      </c>
      <c r="P52" s="8">
        <v>37.2105942896738</v>
      </c>
      <c r="Q52" s="8">
        <v>-121.80717090120601</v>
      </c>
      <c r="R52" s="17"/>
      <c r="S52" s="5" t="s">
        <v>2784</v>
      </c>
      <c r="T52" s="5" t="s">
        <v>2787</v>
      </c>
      <c r="U52" s="5" t="s">
        <v>2790</v>
      </c>
      <c r="V52" s="3" t="s">
        <v>321</v>
      </c>
      <c r="W52" s="3" t="s">
        <v>42</v>
      </c>
      <c r="X52" s="3"/>
      <c r="Y52" s="28"/>
      <c r="Z52" s="5" t="s">
        <v>2787</v>
      </c>
      <c r="AA52" s="5"/>
    </row>
    <row r="53" spans="1:27" ht="25" x14ac:dyDescent="0.2">
      <c r="A53" s="68">
        <v>9051</v>
      </c>
      <c r="B53" s="3" t="s">
        <v>31</v>
      </c>
      <c r="C53" s="3" t="s">
        <v>382</v>
      </c>
      <c r="D53" s="5" t="s">
        <v>2795</v>
      </c>
      <c r="E53" s="3" t="s">
        <v>61</v>
      </c>
      <c r="F53" s="5" t="s">
        <v>2795</v>
      </c>
      <c r="G53" s="5" t="s">
        <v>2510</v>
      </c>
      <c r="H53" s="5" t="s">
        <v>2796</v>
      </c>
      <c r="I53" s="5" t="s">
        <v>2797</v>
      </c>
      <c r="J53" s="5" t="s">
        <v>2798</v>
      </c>
      <c r="K53" s="5" t="s">
        <v>1044</v>
      </c>
      <c r="L53" s="3" t="s">
        <v>286</v>
      </c>
      <c r="M53" s="3" t="s">
        <v>42</v>
      </c>
      <c r="N53" s="3">
        <v>80127</v>
      </c>
      <c r="O53" s="3" t="s">
        <v>2799</v>
      </c>
      <c r="P53" s="8">
        <v>39.5692339168925</v>
      </c>
      <c r="Q53" s="8">
        <v>-105.12648145852</v>
      </c>
      <c r="R53" s="17"/>
      <c r="S53" s="5" t="s">
        <v>2795</v>
      </c>
      <c r="T53" s="5" t="s">
        <v>2797</v>
      </c>
      <c r="U53" s="5" t="s">
        <v>1044</v>
      </c>
      <c r="V53" s="3" t="s">
        <v>286</v>
      </c>
      <c r="W53" s="3" t="s">
        <v>42</v>
      </c>
      <c r="X53" s="3" t="s">
        <v>49</v>
      </c>
      <c r="Y53" s="28">
        <v>44434</v>
      </c>
      <c r="Z53" s="5" t="s">
        <v>2800</v>
      </c>
      <c r="AA53" s="5" t="s">
        <v>2801</v>
      </c>
    </row>
    <row r="54" spans="1:27" ht="37" x14ac:dyDescent="0.2">
      <c r="A54" s="68">
        <v>9052</v>
      </c>
      <c r="B54" s="3" t="s">
        <v>59</v>
      </c>
      <c r="C54" s="3" t="s">
        <v>382</v>
      </c>
      <c r="D54" s="5" t="s">
        <v>4530</v>
      </c>
      <c r="E54" s="3" t="s">
        <v>34</v>
      </c>
      <c r="F54" s="5" t="s">
        <v>4531</v>
      </c>
      <c r="G54" s="5" t="s">
        <v>4532</v>
      </c>
      <c r="H54" s="5" t="s">
        <v>4533</v>
      </c>
      <c r="I54" s="5" t="s">
        <v>2808</v>
      </c>
      <c r="J54" s="5" t="s">
        <v>4534</v>
      </c>
      <c r="K54" s="5" t="s">
        <v>2805</v>
      </c>
      <c r="L54" s="3" t="s">
        <v>604</v>
      </c>
      <c r="M54" s="3" t="s">
        <v>4514</v>
      </c>
      <c r="N54" s="3" t="s">
        <v>4535</v>
      </c>
      <c r="O54" s="3" t="s">
        <v>2806</v>
      </c>
      <c r="P54" s="8">
        <v>45.067138911804797</v>
      </c>
      <c r="Q54" s="8">
        <v>-93.233446100719206</v>
      </c>
      <c r="R54" s="17">
        <v>3</v>
      </c>
      <c r="S54" s="5" t="s">
        <v>4530</v>
      </c>
      <c r="T54" s="5" t="s">
        <v>2808</v>
      </c>
      <c r="U54" s="5" t="s">
        <v>2805</v>
      </c>
      <c r="V54" s="3" t="s">
        <v>604</v>
      </c>
      <c r="W54" s="3" t="s">
        <v>42</v>
      </c>
      <c r="X54" s="3" t="s">
        <v>49</v>
      </c>
      <c r="Y54" s="28">
        <v>45087</v>
      </c>
      <c r="Z54" s="5" t="s">
        <v>4536</v>
      </c>
      <c r="AA54" s="5"/>
    </row>
    <row r="55" spans="1:27" ht="25" x14ac:dyDescent="0.2">
      <c r="A55" s="68">
        <v>9053</v>
      </c>
      <c r="B55" s="3" t="s">
        <v>31</v>
      </c>
      <c r="C55" s="3" t="s">
        <v>382</v>
      </c>
      <c r="D55" s="5" t="s">
        <v>2810</v>
      </c>
      <c r="E55" s="3" t="s">
        <v>61</v>
      </c>
      <c r="F55" s="5" t="s">
        <v>2811</v>
      </c>
      <c r="G55" s="5" t="s">
        <v>2510</v>
      </c>
      <c r="H55" s="5" t="s">
        <v>2812</v>
      </c>
      <c r="I55" s="5" t="s">
        <v>2813</v>
      </c>
      <c r="J55" s="5" t="s">
        <v>2814</v>
      </c>
      <c r="K55" s="5" t="s">
        <v>2815</v>
      </c>
      <c r="L55" s="3" t="s">
        <v>394</v>
      </c>
      <c r="M55" s="3" t="s">
        <v>42</v>
      </c>
      <c r="N55" s="3">
        <v>91109</v>
      </c>
      <c r="O55" s="3" t="s">
        <v>2816</v>
      </c>
      <c r="P55" s="8">
        <v>34.199395906872802</v>
      </c>
      <c r="Q55" s="8">
        <v>-118.17501864707199</v>
      </c>
      <c r="R55" s="17"/>
      <c r="S55" s="5" t="s">
        <v>2817</v>
      </c>
      <c r="T55" s="5" t="s">
        <v>2818</v>
      </c>
      <c r="U55" s="5" t="s">
        <v>2100</v>
      </c>
      <c r="V55" s="3" t="s">
        <v>2100</v>
      </c>
      <c r="W55" s="3" t="s">
        <v>42</v>
      </c>
      <c r="X55" s="3"/>
      <c r="Y55" s="28"/>
      <c r="Z55" s="5" t="s">
        <v>2818</v>
      </c>
      <c r="AA55" s="5"/>
    </row>
    <row r="56" spans="1:27" ht="37" x14ac:dyDescent="0.2">
      <c r="A56" s="68">
        <v>9054</v>
      </c>
      <c r="B56" s="3" t="s">
        <v>31</v>
      </c>
      <c r="C56" s="3" t="s">
        <v>382</v>
      </c>
      <c r="D56" s="5" t="s">
        <v>2819</v>
      </c>
      <c r="E56" s="3" t="s">
        <v>61</v>
      </c>
      <c r="F56" s="5" t="s">
        <v>2820</v>
      </c>
      <c r="G56" s="5" t="s">
        <v>649</v>
      </c>
      <c r="H56" s="5" t="s">
        <v>2821</v>
      </c>
      <c r="I56" s="5" t="s">
        <v>2822</v>
      </c>
      <c r="J56" s="5" t="s">
        <v>2823</v>
      </c>
      <c r="K56" s="5" t="s">
        <v>2649</v>
      </c>
      <c r="L56" s="14" t="s">
        <v>321</v>
      </c>
      <c r="M56" s="14" t="s">
        <v>42</v>
      </c>
      <c r="N56" s="14">
        <v>14652</v>
      </c>
      <c r="O56" s="24" t="s">
        <v>2824</v>
      </c>
      <c r="P56" s="8">
        <v>43.197004563942897</v>
      </c>
      <c r="Q56" s="8">
        <v>-77.630176554574206</v>
      </c>
      <c r="R56" s="17"/>
      <c r="S56" s="5" t="s">
        <v>2819</v>
      </c>
      <c r="T56" s="5" t="s">
        <v>2825</v>
      </c>
      <c r="U56" s="5" t="s">
        <v>2649</v>
      </c>
      <c r="V56" s="3" t="s">
        <v>321</v>
      </c>
      <c r="W56" s="3" t="s">
        <v>42</v>
      </c>
      <c r="X56" s="3" t="s">
        <v>49</v>
      </c>
      <c r="Y56" s="28">
        <v>44416</v>
      </c>
      <c r="Z56" s="22" t="s">
        <v>2826</v>
      </c>
      <c r="AA56" s="5"/>
    </row>
    <row r="57" spans="1:27" x14ac:dyDescent="0.2">
      <c r="A57" s="68">
        <v>9055</v>
      </c>
      <c r="B57" s="3" t="s">
        <v>31</v>
      </c>
      <c r="C57" s="3" t="s">
        <v>382</v>
      </c>
      <c r="D57" s="5" t="s">
        <v>2827</v>
      </c>
      <c r="E57" s="3" t="s">
        <v>34</v>
      </c>
      <c r="F57" s="5" t="s">
        <v>2828</v>
      </c>
      <c r="G57" s="5" t="s">
        <v>2475</v>
      </c>
      <c r="H57" s="5" t="s">
        <v>2829</v>
      </c>
      <c r="I57" s="5" t="s">
        <v>2267</v>
      </c>
      <c r="J57" s="5" t="s">
        <v>2830</v>
      </c>
      <c r="K57" s="5" t="s">
        <v>2486</v>
      </c>
      <c r="L57" s="3" t="s">
        <v>334</v>
      </c>
      <c r="M57" s="3" t="s">
        <v>42</v>
      </c>
      <c r="N57" s="58" t="s">
        <v>2831</v>
      </c>
      <c r="O57" s="3" t="s">
        <v>2832</v>
      </c>
      <c r="P57" s="8">
        <v>42.406539942543802</v>
      </c>
      <c r="Q57" s="8">
        <v>-71.272539773647097</v>
      </c>
      <c r="R57" s="17"/>
      <c r="S57" s="5" t="s">
        <v>2265</v>
      </c>
      <c r="T57" s="5" t="s">
        <v>2267</v>
      </c>
      <c r="U57" s="5" t="s">
        <v>2486</v>
      </c>
      <c r="V57" s="3" t="s">
        <v>334</v>
      </c>
      <c r="W57" s="3" t="s">
        <v>42</v>
      </c>
      <c r="X57" s="3" t="s">
        <v>49</v>
      </c>
      <c r="Y57" s="28">
        <v>44435</v>
      </c>
      <c r="Z57" s="5" t="s">
        <v>2833</v>
      </c>
      <c r="AA57" s="5" t="s">
        <v>2834</v>
      </c>
    </row>
    <row r="58" spans="1:27" x14ac:dyDescent="0.2">
      <c r="A58" s="68">
        <v>9056</v>
      </c>
      <c r="B58" s="3" t="s">
        <v>31</v>
      </c>
      <c r="C58" s="3" t="s">
        <v>382</v>
      </c>
      <c r="D58" s="5" t="s">
        <v>2827</v>
      </c>
      <c r="E58" s="3" t="s">
        <v>34</v>
      </c>
      <c r="F58" s="5" t="s">
        <v>4454</v>
      </c>
      <c r="G58" s="5" t="s">
        <v>2475</v>
      </c>
      <c r="H58" s="5" t="s">
        <v>2829</v>
      </c>
      <c r="I58" s="5" t="s">
        <v>2267</v>
      </c>
      <c r="J58" s="5" t="s">
        <v>2835</v>
      </c>
      <c r="K58" s="5" t="s">
        <v>2836</v>
      </c>
      <c r="L58" s="3" t="s">
        <v>2270</v>
      </c>
      <c r="M58" s="3" t="s">
        <v>42</v>
      </c>
      <c r="N58" s="3">
        <v>70776</v>
      </c>
      <c r="O58" s="3" t="s">
        <v>2832</v>
      </c>
      <c r="P58" s="8">
        <v>30.235844451886202</v>
      </c>
      <c r="Q58" s="8">
        <v>-91.099597389348105</v>
      </c>
      <c r="R58" s="17"/>
      <c r="S58" s="5" t="s">
        <v>2265</v>
      </c>
      <c r="T58" s="5" t="s">
        <v>2267</v>
      </c>
      <c r="U58" s="5" t="s">
        <v>2486</v>
      </c>
      <c r="V58" s="3" t="s">
        <v>334</v>
      </c>
      <c r="W58" s="3" t="s">
        <v>42</v>
      </c>
      <c r="X58" s="3" t="s">
        <v>49</v>
      </c>
      <c r="Y58" s="28">
        <v>44435</v>
      </c>
      <c r="Z58" s="5" t="s">
        <v>2833</v>
      </c>
      <c r="AA58" s="5" t="s">
        <v>2837</v>
      </c>
    </row>
    <row r="59" spans="1:27" ht="25" x14ac:dyDescent="0.2">
      <c r="A59" s="68">
        <v>9057</v>
      </c>
      <c r="B59" s="3" t="s">
        <v>31</v>
      </c>
      <c r="C59" s="3" t="s">
        <v>382</v>
      </c>
      <c r="D59" s="5" t="s">
        <v>2838</v>
      </c>
      <c r="E59" s="3" t="s">
        <v>34</v>
      </c>
      <c r="F59" s="5" t="s">
        <v>2839</v>
      </c>
      <c r="G59" s="5" t="s">
        <v>649</v>
      </c>
      <c r="H59" s="5" t="s">
        <v>2840</v>
      </c>
      <c r="I59" s="5" t="s">
        <v>866</v>
      </c>
      <c r="J59" s="5" t="s">
        <v>2841</v>
      </c>
      <c r="K59" s="5" t="s">
        <v>1451</v>
      </c>
      <c r="L59" s="3" t="s">
        <v>127</v>
      </c>
      <c r="M59" s="3" t="s">
        <v>42</v>
      </c>
      <c r="N59" s="3">
        <v>48083</v>
      </c>
      <c r="O59" s="3" t="s">
        <v>2842</v>
      </c>
      <c r="P59" s="8">
        <v>42.544073742966802</v>
      </c>
      <c r="Q59" s="8">
        <v>-83.1109337025825</v>
      </c>
      <c r="R59" s="17"/>
      <c r="S59" s="5" t="s">
        <v>2843</v>
      </c>
      <c r="T59" s="5" t="s">
        <v>858</v>
      </c>
      <c r="U59" s="5" t="s">
        <v>706</v>
      </c>
      <c r="V59" s="3" t="s">
        <v>831</v>
      </c>
      <c r="W59" s="3" t="s">
        <v>2844</v>
      </c>
      <c r="X59" s="3" t="s">
        <v>49</v>
      </c>
      <c r="Y59" s="28">
        <v>44414</v>
      </c>
      <c r="Z59" s="5" t="s">
        <v>2845</v>
      </c>
      <c r="AA59" s="5" t="s">
        <v>2846</v>
      </c>
    </row>
    <row r="60" spans="1:27" ht="37" x14ac:dyDescent="0.2">
      <c r="A60" s="68">
        <v>9058</v>
      </c>
      <c r="B60" s="3" t="s">
        <v>31</v>
      </c>
      <c r="C60" s="3" t="s">
        <v>382</v>
      </c>
      <c r="D60" s="5" t="s">
        <v>2869</v>
      </c>
      <c r="E60" s="3" t="s">
        <v>61</v>
      </c>
      <c r="F60" s="5" t="s">
        <v>2869</v>
      </c>
      <c r="G60" s="5" t="s">
        <v>2412</v>
      </c>
      <c r="H60" s="5" t="s">
        <v>2870</v>
      </c>
      <c r="I60" s="5" t="s">
        <v>2305</v>
      </c>
      <c r="J60" s="5" t="s">
        <v>2871</v>
      </c>
      <c r="K60" s="5" t="s">
        <v>2307</v>
      </c>
      <c r="L60" s="3" t="s">
        <v>496</v>
      </c>
      <c r="M60" s="3" t="s">
        <v>42</v>
      </c>
      <c r="N60" s="3">
        <v>19438</v>
      </c>
      <c r="O60" s="3" t="s">
        <v>2308</v>
      </c>
      <c r="P60" s="8">
        <v>40.2676691870779</v>
      </c>
      <c r="Q60" s="8">
        <v>-75.364094916046696</v>
      </c>
      <c r="R60" s="17">
        <v>25</v>
      </c>
      <c r="S60" s="5" t="s">
        <v>2869</v>
      </c>
      <c r="T60" s="5" t="s">
        <v>2305</v>
      </c>
      <c r="U60" s="5" t="s">
        <v>2307</v>
      </c>
      <c r="V60" s="3" t="s">
        <v>496</v>
      </c>
      <c r="W60" s="3" t="s">
        <v>42</v>
      </c>
      <c r="X60" s="3" t="s">
        <v>49</v>
      </c>
      <c r="Y60" s="28">
        <v>44437</v>
      </c>
      <c r="Z60" s="5" t="s">
        <v>2872</v>
      </c>
      <c r="AA60" s="5" t="s">
        <v>2310</v>
      </c>
    </row>
    <row r="61" spans="1:27" ht="25" x14ac:dyDescent="0.2">
      <c r="A61" s="68">
        <v>9059</v>
      </c>
      <c r="B61" s="3" t="s">
        <v>31</v>
      </c>
      <c r="C61" s="3" t="s">
        <v>382</v>
      </c>
      <c r="D61" s="5" t="s">
        <v>2873</v>
      </c>
      <c r="E61" s="3" t="s">
        <v>34</v>
      </c>
      <c r="F61" s="5" t="s">
        <v>2874</v>
      </c>
      <c r="G61" s="5" t="s">
        <v>2412</v>
      </c>
      <c r="H61" s="5" t="s">
        <v>2875</v>
      </c>
      <c r="I61" s="5" t="s">
        <v>2876</v>
      </c>
      <c r="J61" s="5" t="s">
        <v>2877</v>
      </c>
      <c r="K61" s="5" t="s">
        <v>2878</v>
      </c>
      <c r="L61" s="3" t="s">
        <v>1498</v>
      </c>
      <c r="M61" s="3" t="s">
        <v>42</v>
      </c>
      <c r="N61" s="3">
        <v>21666</v>
      </c>
      <c r="O61" s="3" t="s">
        <v>2879</v>
      </c>
      <c r="P61" s="8">
        <v>38.987132740466002</v>
      </c>
      <c r="Q61" s="8">
        <v>-76.319771046552404</v>
      </c>
      <c r="R61" s="57"/>
      <c r="S61" s="5" t="s">
        <v>2873</v>
      </c>
      <c r="T61" s="5" t="s">
        <v>2876</v>
      </c>
      <c r="U61" s="6" t="s">
        <v>2878</v>
      </c>
      <c r="V61" s="14" t="s">
        <v>1498</v>
      </c>
      <c r="W61" s="14" t="s">
        <v>42</v>
      </c>
      <c r="X61" s="14" t="s">
        <v>49</v>
      </c>
      <c r="Y61" s="28">
        <v>44437</v>
      </c>
      <c r="Z61" s="5" t="s">
        <v>2880</v>
      </c>
      <c r="AA61" s="5"/>
    </row>
    <row r="62" spans="1:27" ht="61" x14ac:dyDescent="0.2">
      <c r="A62" s="68">
        <v>9060</v>
      </c>
      <c r="B62" s="3" t="s">
        <v>31</v>
      </c>
      <c r="C62" s="3" t="s">
        <v>294</v>
      </c>
      <c r="D62" s="5" t="s">
        <v>2881</v>
      </c>
      <c r="E62" s="3" t="s">
        <v>61</v>
      </c>
      <c r="F62" s="5" t="s">
        <v>2882</v>
      </c>
      <c r="G62" s="5" t="s">
        <v>327</v>
      </c>
      <c r="H62" s="5" t="s">
        <v>4367</v>
      </c>
      <c r="I62" s="5" t="s">
        <v>2883</v>
      </c>
      <c r="J62" s="5" t="s">
        <v>2884</v>
      </c>
      <c r="K62" s="5" t="s">
        <v>2885</v>
      </c>
      <c r="L62" s="14" t="s">
        <v>241</v>
      </c>
      <c r="M62" s="14" t="s">
        <v>66</v>
      </c>
      <c r="N62" s="14" t="s">
        <v>2886</v>
      </c>
      <c r="O62" s="3" t="s">
        <v>2887</v>
      </c>
      <c r="P62" s="8">
        <v>49.251543007571698</v>
      </c>
      <c r="Q62" s="8">
        <v>-122.91391730223199</v>
      </c>
      <c r="R62" s="94">
        <v>45</v>
      </c>
      <c r="S62" s="318" t="s">
        <v>2888</v>
      </c>
      <c r="T62" s="6" t="s">
        <v>2883</v>
      </c>
      <c r="U62" s="5" t="s">
        <v>2885</v>
      </c>
      <c r="V62" s="3" t="s">
        <v>241</v>
      </c>
      <c r="W62" s="3" t="s">
        <v>66</v>
      </c>
      <c r="X62" s="3" t="s">
        <v>49</v>
      </c>
      <c r="Y62" s="28">
        <v>45094</v>
      </c>
      <c r="Z62" s="5" t="s">
        <v>2889</v>
      </c>
      <c r="AA62" s="5" t="s">
        <v>4368</v>
      </c>
    </row>
    <row r="63" spans="1:27" ht="25" x14ac:dyDescent="0.2">
      <c r="A63" s="68">
        <v>9061</v>
      </c>
      <c r="B63" s="3" t="s">
        <v>59</v>
      </c>
      <c r="C63" s="3" t="s">
        <v>382</v>
      </c>
      <c r="D63" s="5" t="s">
        <v>2890</v>
      </c>
      <c r="E63" s="3" t="s">
        <v>61</v>
      </c>
      <c r="F63" s="5" t="s">
        <v>2894</v>
      </c>
      <c r="G63" s="5" t="s">
        <v>2412</v>
      </c>
      <c r="H63" s="5" t="s">
        <v>2895</v>
      </c>
      <c r="I63" s="5" t="s">
        <v>2891</v>
      </c>
      <c r="J63" s="5" t="s">
        <v>2896</v>
      </c>
      <c r="K63" s="5" t="s">
        <v>314</v>
      </c>
      <c r="L63" s="14" t="s">
        <v>315</v>
      </c>
      <c r="M63" s="14" t="s">
        <v>42</v>
      </c>
      <c r="N63" s="14">
        <v>60642</v>
      </c>
      <c r="O63" s="3" t="s">
        <v>2893</v>
      </c>
      <c r="P63" s="8">
        <v>41.889312148552101</v>
      </c>
      <c r="Q63" s="8">
        <v>-87.6629349157771</v>
      </c>
      <c r="R63" s="17">
        <v>33</v>
      </c>
      <c r="S63" s="5" t="s">
        <v>2890</v>
      </c>
      <c r="T63" s="5" t="s">
        <v>2891</v>
      </c>
      <c r="U63" s="6" t="s">
        <v>314</v>
      </c>
      <c r="V63" s="14" t="s">
        <v>315</v>
      </c>
      <c r="W63" s="14" t="s">
        <v>42</v>
      </c>
      <c r="X63" s="14" t="s">
        <v>49</v>
      </c>
      <c r="Y63" s="28">
        <v>45092</v>
      </c>
      <c r="Z63" s="5" t="s">
        <v>2897</v>
      </c>
      <c r="AA63" s="5"/>
    </row>
    <row r="64" spans="1:27" x14ac:dyDescent="0.2">
      <c r="A64" s="68">
        <v>9062</v>
      </c>
      <c r="B64" s="3" t="s">
        <v>31</v>
      </c>
      <c r="C64" s="3" t="s">
        <v>382</v>
      </c>
      <c r="D64" s="5" t="s">
        <v>1531</v>
      </c>
      <c r="E64" s="3" t="s">
        <v>61</v>
      </c>
      <c r="F64" s="5" t="s">
        <v>1531</v>
      </c>
      <c r="G64" s="5" t="s">
        <v>2475</v>
      </c>
      <c r="H64" s="5" t="s">
        <v>2621</v>
      </c>
      <c r="I64" s="5" t="s">
        <v>1532</v>
      </c>
      <c r="J64" s="5" t="s">
        <v>2898</v>
      </c>
      <c r="K64" s="5" t="s">
        <v>1534</v>
      </c>
      <c r="L64" s="3" t="s">
        <v>334</v>
      </c>
      <c r="M64" s="3" t="s">
        <v>42</v>
      </c>
      <c r="N64" s="3" t="s">
        <v>1535</v>
      </c>
      <c r="O64" s="3" t="s">
        <v>1536</v>
      </c>
      <c r="P64" s="8">
        <v>42.344634023331601</v>
      </c>
      <c r="Q64" s="8">
        <v>-71.031059201739296</v>
      </c>
      <c r="R64" s="17">
        <v>74</v>
      </c>
      <c r="S64" s="5" t="s">
        <v>1531</v>
      </c>
      <c r="T64" s="5" t="s">
        <v>1532</v>
      </c>
      <c r="U64" s="5" t="s">
        <v>1534</v>
      </c>
      <c r="V64" s="3" t="s">
        <v>334</v>
      </c>
      <c r="W64" s="3" t="s">
        <v>42</v>
      </c>
      <c r="X64" s="14" t="s">
        <v>49</v>
      </c>
      <c r="Y64" s="27">
        <v>44779</v>
      </c>
      <c r="Z64" s="5" t="s">
        <v>2899</v>
      </c>
      <c r="AA64" s="5"/>
    </row>
    <row r="65" spans="1:27" ht="37" x14ac:dyDescent="0.2">
      <c r="A65" s="68">
        <v>9063</v>
      </c>
      <c r="B65" s="3" t="s">
        <v>31</v>
      </c>
      <c r="C65" s="3" t="s">
        <v>382</v>
      </c>
      <c r="D65" s="5" t="s">
        <v>893</v>
      </c>
      <c r="E65" s="3" t="s">
        <v>34</v>
      </c>
      <c r="F65" s="5" t="s">
        <v>2901</v>
      </c>
      <c r="G65" s="5" t="s">
        <v>2510</v>
      </c>
      <c r="H65" s="5" t="s">
        <v>2902</v>
      </c>
      <c r="I65" s="5" t="s">
        <v>889</v>
      </c>
      <c r="J65" s="5" t="s">
        <v>890</v>
      </c>
      <c r="K65" s="5" t="s">
        <v>891</v>
      </c>
      <c r="L65" s="3" t="s">
        <v>127</v>
      </c>
      <c r="M65" s="3" t="s">
        <v>42</v>
      </c>
      <c r="N65" s="3">
        <v>48108</v>
      </c>
      <c r="O65" s="3" t="s">
        <v>892</v>
      </c>
      <c r="P65" s="8">
        <v>42.288748284035002</v>
      </c>
      <c r="Q65" s="8">
        <v>-83.847235562115102</v>
      </c>
      <c r="R65" s="17"/>
      <c r="S65" s="5" t="s">
        <v>893</v>
      </c>
      <c r="T65" s="5" t="s">
        <v>889</v>
      </c>
      <c r="U65" s="5" t="s">
        <v>894</v>
      </c>
      <c r="V65" s="3" t="s">
        <v>315</v>
      </c>
      <c r="W65" s="3" t="s">
        <v>42</v>
      </c>
      <c r="X65" s="3" t="s">
        <v>49</v>
      </c>
      <c r="Y65" s="28">
        <v>44416</v>
      </c>
      <c r="Z65" s="5" t="s">
        <v>2903</v>
      </c>
      <c r="AA65" s="5"/>
    </row>
    <row r="66" spans="1:27" ht="25" x14ac:dyDescent="0.2">
      <c r="A66" s="68">
        <v>9064</v>
      </c>
      <c r="B66" s="3" t="s">
        <v>31</v>
      </c>
      <c r="C66" s="3" t="s">
        <v>382</v>
      </c>
      <c r="D66" s="5" t="s">
        <v>2325</v>
      </c>
      <c r="E66" s="3" t="s">
        <v>61</v>
      </c>
      <c r="F66" s="5" t="s">
        <v>2904</v>
      </c>
      <c r="G66" s="5" t="s">
        <v>2475</v>
      </c>
      <c r="H66" s="5" t="s">
        <v>2621</v>
      </c>
      <c r="I66" s="5" t="s">
        <v>2327</v>
      </c>
      <c r="J66" s="5" t="s">
        <v>2905</v>
      </c>
      <c r="K66" s="5" t="s">
        <v>2329</v>
      </c>
      <c r="L66" s="3" t="s">
        <v>345</v>
      </c>
      <c r="M66" s="3" t="s">
        <v>42</v>
      </c>
      <c r="N66" s="58" t="s">
        <v>2330</v>
      </c>
      <c r="O66" s="3" t="s">
        <v>2331</v>
      </c>
      <c r="P66" s="135">
        <v>40.542884562996399</v>
      </c>
      <c r="Q66" s="135">
        <v>-74.551605516154694</v>
      </c>
      <c r="R66" s="69">
        <v>20</v>
      </c>
      <c r="S66" s="98" t="s">
        <v>2325</v>
      </c>
      <c r="T66" s="98" t="s">
        <v>2327</v>
      </c>
      <c r="U66" s="98" t="s">
        <v>2329</v>
      </c>
      <c r="V66" s="136" t="s">
        <v>345</v>
      </c>
      <c r="W66" s="136" t="s">
        <v>42</v>
      </c>
      <c r="X66" s="136" t="s">
        <v>49</v>
      </c>
      <c r="Y66" s="137">
        <v>44430</v>
      </c>
      <c r="Z66" s="25" t="s">
        <v>2332</v>
      </c>
      <c r="AA66" s="5"/>
    </row>
    <row r="67" spans="1:27" ht="37" x14ac:dyDescent="0.2">
      <c r="A67" s="68">
        <v>9065</v>
      </c>
      <c r="B67" s="3" t="s">
        <v>31</v>
      </c>
      <c r="C67" s="3" t="s">
        <v>382</v>
      </c>
      <c r="D67" s="5" t="s">
        <v>4780</v>
      </c>
      <c r="E67" s="3" t="s">
        <v>34</v>
      </c>
      <c r="F67" s="165" t="s">
        <v>4781</v>
      </c>
      <c r="G67" s="165" t="s">
        <v>4782</v>
      </c>
      <c r="H67" s="165" t="s">
        <v>4784</v>
      </c>
      <c r="I67" s="167" t="s">
        <v>4783</v>
      </c>
      <c r="J67" s="165" t="s">
        <v>4785</v>
      </c>
      <c r="K67" s="5" t="s">
        <v>3155</v>
      </c>
      <c r="L67" s="3" t="s">
        <v>334</v>
      </c>
      <c r="M67" s="3" t="s">
        <v>42</v>
      </c>
      <c r="N67" s="58" t="s">
        <v>3156</v>
      </c>
      <c r="O67" s="3"/>
      <c r="P67" s="8">
        <v>42.487822581252203</v>
      </c>
      <c r="Q67" s="8">
        <v>-71.221144104899693</v>
      </c>
      <c r="R67" s="69">
        <v>42</v>
      </c>
      <c r="S67" s="5" t="s">
        <v>4517</v>
      </c>
      <c r="T67" s="165" t="s">
        <v>4520</v>
      </c>
      <c r="U67" s="5" t="s">
        <v>4518</v>
      </c>
      <c r="V67" s="3" t="s">
        <v>1167</v>
      </c>
      <c r="W67" s="3" t="s">
        <v>543</v>
      </c>
      <c r="X67" s="3" t="s">
        <v>49</v>
      </c>
      <c r="Y67" s="28">
        <v>45084</v>
      </c>
      <c r="Z67" s="5" t="s">
        <v>4519</v>
      </c>
      <c r="AA67" s="5"/>
    </row>
    <row r="68" spans="1:27" ht="25" x14ac:dyDescent="0.2">
      <c r="A68" s="68">
        <v>9066</v>
      </c>
      <c r="B68" s="3" t="s">
        <v>31</v>
      </c>
      <c r="C68" s="3" t="s">
        <v>382</v>
      </c>
      <c r="D68" s="5" t="s">
        <v>4631</v>
      </c>
      <c r="E68" s="3" t="s">
        <v>34</v>
      </c>
      <c r="F68" s="5" t="s">
        <v>4632</v>
      </c>
      <c r="G68" s="5" t="s">
        <v>4510</v>
      </c>
      <c r="H68" s="165" t="s">
        <v>4779</v>
      </c>
      <c r="I68" s="167" t="s">
        <v>4783</v>
      </c>
      <c r="J68" s="5" t="s">
        <v>4634</v>
      </c>
      <c r="K68" s="5" t="s">
        <v>1193</v>
      </c>
      <c r="L68" s="6" t="s">
        <v>496</v>
      </c>
      <c r="M68" s="5" t="s">
        <v>4514</v>
      </c>
      <c r="N68" s="412" t="s">
        <v>4515</v>
      </c>
      <c r="O68" s="5" t="s">
        <v>4516</v>
      </c>
      <c r="P68" s="8">
        <v>40.0596416265453</v>
      </c>
      <c r="Q68" s="8">
        <v>-75.642886545093603</v>
      </c>
      <c r="R68" s="20">
        <v>65</v>
      </c>
      <c r="S68" s="5" t="s">
        <v>4517</v>
      </c>
      <c r="T68" s="165" t="s">
        <v>4520</v>
      </c>
      <c r="U68" s="5" t="s">
        <v>4518</v>
      </c>
      <c r="V68" s="3" t="s">
        <v>1167</v>
      </c>
      <c r="W68" s="3" t="s">
        <v>543</v>
      </c>
      <c r="X68" s="3" t="s">
        <v>49</v>
      </c>
      <c r="Y68" s="28">
        <v>45084</v>
      </c>
      <c r="Z68" s="5" t="s">
        <v>4519</v>
      </c>
      <c r="AA68" s="5"/>
    </row>
    <row r="69" spans="1:27" ht="49" x14ac:dyDescent="0.2">
      <c r="A69" s="68">
        <v>9067</v>
      </c>
      <c r="B69" s="3" t="s">
        <v>31</v>
      </c>
      <c r="C69" s="3" t="s">
        <v>382</v>
      </c>
      <c r="D69" s="5" t="s">
        <v>2906</v>
      </c>
      <c r="E69" s="3" t="s">
        <v>61</v>
      </c>
      <c r="F69" s="5" t="s">
        <v>2907</v>
      </c>
      <c r="G69" s="5" t="s">
        <v>2475</v>
      </c>
      <c r="H69" s="5" t="s">
        <v>4328</v>
      </c>
      <c r="I69" s="5" t="s">
        <v>2908</v>
      </c>
      <c r="J69" s="5" t="s">
        <v>2909</v>
      </c>
      <c r="K69" s="5" t="s">
        <v>2907</v>
      </c>
      <c r="L69" s="3" t="s">
        <v>341</v>
      </c>
      <c r="M69" s="3" t="s">
        <v>42</v>
      </c>
      <c r="N69" s="3">
        <v>43035</v>
      </c>
      <c r="O69" s="3" t="s">
        <v>2910</v>
      </c>
      <c r="P69" s="8">
        <v>40.154128985146201</v>
      </c>
      <c r="Q69" s="8">
        <v>-83.008964129321598</v>
      </c>
      <c r="R69" s="17">
        <v>65</v>
      </c>
      <c r="S69" s="5" t="s">
        <v>2906</v>
      </c>
      <c r="T69" s="5" t="s">
        <v>2908</v>
      </c>
      <c r="U69" s="5" t="s">
        <v>2907</v>
      </c>
      <c r="V69" s="3" t="s">
        <v>341</v>
      </c>
      <c r="W69" s="3" t="s">
        <v>42</v>
      </c>
      <c r="X69" s="14" t="s">
        <v>49</v>
      </c>
      <c r="Y69" s="27">
        <v>44891</v>
      </c>
      <c r="Z69" s="5" t="s">
        <v>4326</v>
      </c>
      <c r="AA69" s="5" t="s">
        <v>4329</v>
      </c>
    </row>
    <row r="70" spans="1:27" ht="25" x14ac:dyDescent="0.2">
      <c r="A70" s="68">
        <v>9068</v>
      </c>
      <c r="B70" s="3" t="s">
        <v>31</v>
      </c>
      <c r="C70" s="3" t="s">
        <v>382</v>
      </c>
      <c r="D70" s="5" t="s">
        <v>2911</v>
      </c>
      <c r="E70" s="3" t="s">
        <v>34</v>
      </c>
      <c r="F70" s="5" t="s">
        <v>2912</v>
      </c>
      <c r="G70" s="5" t="s">
        <v>382</v>
      </c>
      <c r="H70" s="5" t="s">
        <v>2913</v>
      </c>
      <c r="I70" s="5" t="s">
        <v>1314</v>
      </c>
      <c r="J70" s="5" t="s">
        <v>2914</v>
      </c>
      <c r="K70" s="5" t="s">
        <v>2915</v>
      </c>
      <c r="L70" s="3" t="s">
        <v>127</v>
      </c>
      <c r="M70" s="3" t="s">
        <v>42</v>
      </c>
      <c r="N70" s="3">
        <v>48333</v>
      </c>
      <c r="O70" s="3" t="s">
        <v>2916</v>
      </c>
      <c r="P70" s="8">
        <v>42.493862152094103</v>
      </c>
      <c r="Q70" s="8">
        <v>-83.424923131315893</v>
      </c>
      <c r="R70" s="17"/>
      <c r="S70" s="5" t="s">
        <v>2917</v>
      </c>
      <c r="T70" s="5" t="s">
        <v>2918</v>
      </c>
      <c r="U70" s="5" t="s">
        <v>2919</v>
      </c>
      <c r="V70" s="3" t="s">
        <v>812</v>
      </c>
      <c r="W70" s="3" t="s">
        <v>356</v>
      </c>
      <c r="X70" s="14" t="s">
        <v>49</v>
      </c>
      <c r="Y70" s="27">
        <v>44430</v>
      </c>
      <c r="Z70" s="5" t="s">
        <v>1364</v>
      </c>
      <c r="AA70" s="5"/>
    </row>
    <row r="71" spans="1:27" ht="25" x14ac:dyDescent="0.2">
      <c r="A71" s="68">
        <v>9069</v>
      </c>
      <c r="B71" s="3" t="s">
        <v>31</v>
      </c>
      <c r="C71" s="3" t="s">
        <v>382</v>
      </c>
      <c r="D71" s="5" t="s">
        <v>4823</v>
      </c>
      <c r="E71" s="3" t="s">
        <v>61</v>
      </c>
      <c r="F71" s="5" t="s">
        <v>4824</v>
      </c>
      <c r="G71" s="5" t="s">
        <v>2412</v>
      </c>
      <c r="H71" s="5" t="s">
        <v>4699</v>
      </c>
      <c r="I71" s="5" t="s">
        <v>4700</v>
      </c>
      <c r="J71" s="5" t="s">
        <v>4705</v>
      </c>
      <c r="K71" s="5" t="s">
        <v>4703</v>
      </c>
      <c r="L71" s="3" t="s">
        <v>3967</v>
      </c>
      <c r="M71" s="3" t="s">
        <v>4704</v>
      </c>
      <c r="N71" s="3" t="s">
        <v>4707</v>
      </c>
      <c r="O71" s="3"/>
      <c r="P71" s="8">
        <v>44.716466072815997</v>
      </c>
      <c r="Q71" s="8">
        <v>-63.603146534729099</v>
      </c>
      <c r="R71" s="17"/>
      <c r="S71" s="5" t="s">
        <v>4204</v>
      </c>
      <c r="T71" s="5" t="s">
        <v>4700</v>
      </c>
      <c r="U71" s="5" t="s">
        <v>395</v>
      </c>
      <c r="V71" s="3" t="s">
        <v>4706</v>
      </c>
      <c r="W71" s="3" t="s">
        <v>121</v>
      </c>
      <c r="X71" s="3" t="s">
        <v>49</v>
      </c>
      <c r="Y71" s="28">
        <v>45091</v>
      </c>
      <c r="Z71" s="5" t="s">
        <v>4701</v>
      </c>
      <c r="AA71" s="5" t="s">
        <v>4702</v>
      </c>
    </row>
    <row r="72" spans="1:27" ht="49" x14ac:dyDescent="0.2">
      <c r="A72" s="68">
        <v>9070</v>
      </c>
      <c r="B72" s="3" t="s">
        <v>31</v>
      </c>
      <c r="C72" s="3" t="s">
        <v>382</v>
      </c>
      <c r="D72" s="5" t="s">
        <v>2335</v>
      </c>
      <c r="E72" s="3" t="s">
        <v>34</v>
      </c>
      <c r="F72" s="5" t="s">
        <v>2924</v>
      </c>
      <c r="G72" s="5" t="s">
        <v>2475</v>
      </c>
      <c r="H72" s="5" t="s">
        <v>2925</v>
      </c>
      <c r="I72" s="5" t="s">
        <v>2337</v>
      </c>
      <c r="J72" s="5" t="s">
        <v>2926</v>
      </c>
      <c r="K72" s="5" t="s">
        <v>2339</v>
      </c>
      <c r="L72" s="3" t="s">
        <v>341</v>
      </c>
      <c r="M72" s="3" t="s">
        <v>42</v>
      </c>
      <c r="N72" s="3">
        <v>44128</v>
      </c>
      <c r="O72" s="3" t="s">
        <v>2927</v>
      </c>
      <c r="P72" s="8">
        <v>41.439239725449703</v>
      </c>
      <c r="Q72" s="8">
        <v>-81.550268146479397</v>
      </c>
      <c r="R72" s="57" t="s">
        <v>2928</v>
      </c>
      <c r="S72" s="5" t="s">
        <v>2335</v>
      </c>
      <c r="T72" s="5" t="s">
        <v>2337</v>
      </c>
      <c r="U72" s="5" t="s">
        <v>2929</v>
      </c>
      <c r="V72" s="3" t="s">
        <v>341</v>
      </c>
      <c r="W72" s="3" t="s">
        <v>42</v>
      </c>
      <c r="X72" s="3" t="s">
        <v>49</v>
      </c>
      <c r="Y72" s="28">
        <v>44773</v>
      </c>
      <c r="Z72" s="5" t="s">
        <v>2341</v>
      </c>
      <c r="AA72" s="5"/>
    </row>
    <row r="73" spans="1:27" x14ac:dyDescent="0.2">
      <c r="A73" s="68">
        <v>9071</v>
      </c>
      <c r="B73" s="3" t="s">
        <v>31</v>
      </c>
      <c r="C73" s="3" t="s">
        <v>382</v>
      </c>
      <c r="D73" s="5" t="s">
        <v>2930</v>
      </c>
      <c r="E73" s="3" t="s">
        <v>34</v>
      </c>
      <c r="F73" s="5" t="s">
        <v>2930</v>
      </c>
      <c r="G73" s="5" t="s">
        <v>2510</v>
      </c>
      <c r="H73" s="5" t="s">
        <v>2492</v>
      </c>
      <c r="I73" s="5" t="s">
        <v>2931</v>
      </c>
      <c r="J73" s="5" t="s">
        <v>2932</v>
      </c>
      <c r="K73" s="5" t="s">
        <v>2687</v>
      </c>
      <c r="L73" s="14" t="s">
        <v>394</v>
      </c>
      <c r="M73" s="14" t="s">
        <v>42</v>
      </c>
      <c r="N73" s="14">
        <v>94304</v>
      </c>
      <c r="O73" s="3"/>
      <c r="P73" s="8">
        <v>37.418659224064697</v>
      </c>
      <c r="Q73" s="8">
        <v>-122.147846038534</v>
      </c>
      <c r="R73" s="17"/>
      <c r="S73" s="6" t="s">
        <v>2930</v>
      </c>
      <c r="T73" s="6" t="s">
        <v>2931</v>
      </c>
      <c r="U73" s="6" t="s">
        <v>966</v>
      </c>
      <c r="V73" s="14" t="s">
        <v>394</v>
      </c>
      <c r="W73" s="14" t="s">
        <v>42</v>
      </c>
      <c r="X73" s="14"/>
      <c r="Y73" s="27"/>
      <c r="Z73" s="6" t="s">
        <v>2931</v>
      </c>
      <c r="AA73" s="5"/>
    </row>
    <row r="74" spans="1:27" x14ac:dyDescent="0.2">
      <c r="A74" s="68">
        <v>9072</v>
      </c>
      <c r="B74" s="3" t="s">
        <v>31</v>
      </c>
      <c r="C74" s="3" t="s">
        <v>382</v>
      </c>
      <c r="D74" s="22" t="s">
        <v>2933</v>
      </c>
      <c r="E74" s="3" t="s">
        <v>61</v>
      </c>
      <c r="F74" s="5" t="s">
        <v>2934</v>
      </c>
      <c r="G74" s="5" t="s">
        <v>2032</v>
      </c>
      <c r="H74" s="22" t="s">
        <v>2935</v>
      </c>
      <c r="I74" s="22" t="s">
        <v>4766</v>
      </c>
      <c r="J74" s="5" t="s">
        <v>2937</v>
      </c>
      <c r="K74" s="5" t="s">
        <v>2938</v>
      </c>
      <c r="L74" s="3" t="s">
        <v>1814</v>
      </c>
      <c r="M74" s="3" t="s">
        <v>42</v>
      </c>
      <c r="N74" s="3">
        <v>97703</v>
      </c>
      <c r="O74" s="26" t="s">
        <v>2939</v>
      </c>
      <c r="P74" s="8">
        <v>44.095618410179497</v>
      </c>
      <c r="Q74" s="8">
        <v>-121.30634383125999</v>
      </c>
      <c r="R74" s="21">
        <v>6</v>
      </c>
      <c r="S74" s="22" t="s">
        <v>2933</v>
      </c>
      <c r="T74" s="121" t="s">
        <v>2936</v>
      </c>
      <c r="U74" s="5" t="s">
        <v>2938</v>
      </c>
      <c r="V74" s="3" t="s">
        <v>1814</v>
      </c>
      <c r="W74" s="3" t="s">
        <v>42</v>
      </c>
      <c r="X74" s="3" t="s">
        <v>49</v>
      </c>
      <c r="Y74" s="28">
        <v>44779</v>
      </c>
      <c r="Z74" s="5" t="s">
        <v>2940</v>
      </c>
      <c r="AA74" s="5" t="s">
        <v>2941</v>
      </c>
    </row>
    <row r="75" spans="1:27" x14ac:dyDescent="0.2">
      <c r="A75" s="68">
        <v>9073</v>
      </c>
      <c r="B75" s="3" t="s">
        <v>31</v>
      </c>
      <c r="C75" s="3" t="s">
        <v>294</v>
      </c>
      <c r="D75" s="5" t="s">
        <v>4759</v>
      </c>
      <c r="E75" s="3" t="s">
        <v>61</v>
      </c>
      <c r="F75" s="5" t="s">
        <v>767</v>
      </c>
      <c r="G75" s="5" t="s">
        <v>4760</v>
      </c>
      <c r="H75" s="5" t="s">
        <v>4762</v>
      </c>
      <c r="I75" s="5" t="s">
        <v>4761</v>
      </c>
      <c r="J75" s="5" t="s">
        <v>4765</v>
      </c>
      <c r="K75" s="5" t="s">
        <v>4758</v>
      </c>
      <c r="L75" s="3" t="s">
        <v>675</v>
      </c>
      <c r="M75" s="3" t="s">
        <v>42</v>
      </c>
      <c r="N75" s="3">
        <v>84098</v>
      </c>
      <c r="O75" s="3"/>
      <c r="P75" s="8">
        <v>40.748399691177902</v>
      </c>
      <c r="Q75" s="8">
        <v>-111.563123520367</v>
      </c>
      <c r="R75" s="17">
        <v>10</v>
      </c>
      <c r="S75" s="5" t="s">
        <v>4763</v>
      </c>
      <c r="T75" s="5" t="s">
        <v>4761</v>
      </c>
      <c r="U75" s="5" t="s">
        <v>4758</v>
      </c>
      <c r="V75" s="3" t="s">
        <v>675</v>
      </c>
      <c r="W75" s="3" t="s">
        <v>42</v>
      </c>
      <c r="X75" s="5" t="s">
        <v>49</v>
      </c>
      <c r="Y75" s="12">
        <v>45092</v>
      </c>
      <c r="Z75" s="5" t="s">
        <v>4764</v>
      </c>
      <c r="AA75" s="5"/>
    </row>
    <row r="76" spans="1:27" x14ac:dyDescent="0.2">
      <c r="A76" s="68">
        <v>9074</v>
      </c>
      <c r="B76" s="3" t="s">
        <v>31</v>
      </c>
      <c r="C76" s="3" t="s">
        <v>382</v>
      </c>
      <c r="D76" s="5" t="s">
        <v>2942</v>
      </c>
      <c r="E76" s="3" t="s">
        <v>61</v>
      </c>
      <c r="F76" s="5" t="s">
        <v>2942</v>
      </c>
      <c r="G76" s="5" t="s">
        <v>2475</v>
      </c>
      <c r="H76" s="5" t="s">
        <v>2601</v>
      </c>
      <c r="I76" s="5" t="s">
        <v>2351</v>
      </c>
      <c r="J76" s="5" t="s">
        <v>2352</v>
      </c>
      <c r="K76" s="5" t="s">
        <v>2353</v>
      </c>
      <c r="L76" s="14" t="s">
        <v>341</v>
      </c>
      <c r="M76" s="14" t="s">
        <v>42</v>
      </c>
      <c r="N76" s="14">
        <v>43229</v>
      </c>
      <c r="O76" s="3" t="s">
        <v>2354</v>
      </c>
      <c r="P76" s="8">
        <v>40.101088578290302</v>
      </c>
      <c r="Q76" s="8">
        <v>-82.991832772879505</v>
      </c>
      <c r="R76" s="17">
        <v>5</v>
      </c>
      <c r="S76" s="6" t="s">
        <v>2349</v>
      </c>
      <c r="T76" s="6" t="s">
        <v>2351</v>
      </c>
      <c r="U76" s="6" t="s">
        <v>2353</v>
      </c>
      <c r="V76" s="14" t="s">
        <v>341</v>
      </c>
      <c r="W76" s="14" t="s">
        <v>42</v>
      </c>
      <c r="X76" s="14" t="s">
        <v>49</v>
      </c>
      <c r="Y76" s="27">
        <v>44773</v>
      </c>
      <c r="Z76" s="5" t="s">
        <v>2355</v>
      </c>
      <c r="AA76" s="5"/>
    </row>
    <row r="77" spans="1:27" ht="37" x14ac:dyDescent="0.2">
      <c r="A77" s="68">
        <v>9075</v>
      </c>
      <c r="B77" s="3" t="s">
        <v>31</v>
      </c>
      <c r="C77" s="3" t="s">
        <v>382</v>
      </c>
      <c r="D77" s="5" t="s">
        <v>4195</v>
      </c>
      <c r="E77" s="3" t="s">
        <v>34</v>
      </c>
      <c r="F77" s="5" t="s">
        <v>4203</v>
      </c>
      <c r="G77" s="5" t="s">
        <v>2475</v>
      </c>
      <c r="H77" s="5" t="s">
        <v>4196</v>
      </c>
      <c r="I77" s="5" t="s">
        <v>4197</v>
      </c>
      <c r="J77" s="5" t="s">
        <v>4201</v>
      </c>
      <c r="K77" s="5" t="s">
        <v>4202</v>
      </c>
      <c r="L77" s="3" t="s">
        <v>1915</v>
      </c>
      <c r="M77" s="3" t="s">
        <v>42</v>
      </c>
      <c r="N77" s="3">
        <v>74003</v>
      </c>
      <c r="O77" s="3" t="s">
        <v>4200</v>
      </c>
      <c r="P77" s="8">
        <v>36.751349287227001</v>
      </c>
      <c r="Q77" s="8">
        <v>-96.002732246868902</v>
      </c>
      <c r="R77" s="17"/>
      <c r="S77" s="5" t="s">
        <v>4195</v>
      </c>
      <c r="T77" s="5" t="s">
        <v>4197</v>
      </c>
      <c r="U77" s="5" t="s">
        <v>886</v>
      </c>
      <c r="V77" s="3" t="s">
        <v>741</v>
      </c>
      <c r="W77" s="3" t="s">
        <v>42</v>
      </c>
      <c r="X77" s="3" t="s">
        <v>49</v>
      </c>
      <c r="Y77" s="28">
        <v>44801</v>
      </c>
      <c r="Z77" s="5" t="s">
        <v>4198</v>
      </c>
      <c r="AA77" s="5" t="s">
        <v>4199</v>
      </c>
    </row>
    <row r="78" spans="1:27" ht="25" x14ac:dyDescent="0.2">
      <c r="A78" s="68">
        <v>9076</v>
      </c>
      <c r="B78" s="3" t="s">
        <v>31</v>
      </c>
      <c r="C78" s="3" t="s">
        <v>382</v>
      </c>
      <c r="D78" s="5" t="s">
        <v>2943</v>
      </c>
      <c r="E78" s="3" t="s">
        <v>61</v>
      </c>
      <c r="F78" s="5" t="s">
        <v>2944</v>
      </c>
      <c r="G78" s="5" t="s">
        <v>2475</v>
      </c>
      <c r="H78" s="5" t="s">
        <v>2945</v>
      </c>
      <c r="I78" s="5" t="s">
        <v>2946</v>
      </c>
      <c r="J78" s="5" t="s">
        <v>2947</v>
      </c>
      <c r="K78" s="5" t="s">
        <v>2599</v>
      </c>
      <c r="L78" s="3" t="s">
        <v>334</v>
      </c>
      <c r="M78" s="3" t="s">
        <v>42</v>
      </c>
      <c r="N78" s="58" t="s">
        <v>2948</v>
      </c>
      <c r="O78" s="3" t="s">
        <v>117</v>
      </c>
      <c r="P78" s="8">
        <v>42.605109953744403</v>
      </c>
      <c r="Q78" s="8">
        <v>-71.158055460148006</v>
      </c>
      <c r="R78" s="17"/>
      <c r="S78" s="5" t="s">
        <v>2949</v>
      </c>
      <c r="T78" s="5" t="s">
        <v>2950</v>
      </c>
      <c r="U78" s="5" t="s">
        <v>2951</v>
      </c>
      <c r="V78" s="3" t="s">
        <v>334</v>
      </c>
      <c r="W78" s="3" t="s">
        <v>42</v>
      </c>
      <c r="X78" s="3" t="s">
        <v>49</v>
      </c>
      <c r="Y78" s="28">
        <v>44435</v>
      </c>
      <c r="Z78" s="5" t="s">
        <v>2952</v>
      </c>
      <c r="AA78" s="5" t="s">
        <v>2953</v>
      </c>
    </row>
    <row r="79" spans="1:27" ht="25" x14ac:dyDescent="0.2">
      <c r="A79" s="68">
        <v>9077</v>
      </c>
      <c r="B79" s="3" t="s">
        <v>31</v>
      </c>
      <c r="C79" s="3" t="s">
        <v>382</v>
      </c>
      <c r="D79" s="5" t="s">
        <v>2943</v>
      </c>
      <c r="E79" s="3" t="s">
        <v>61</v>
      </c>
      <c r="F79" s="5" t="s">
        <v>2944</v>
      </c>
      <c r="G79" s="5" t="s">
        <v>2412</v>
      </c>
      <c r="H79" s="5" t="s">
        <v>2954</v>
      </c>
      <c r="I79" s="5" t="s">
        <v>2946</v>
      </c>
      <c r="J79" s="5" t="s">
        <v>2947</v>
      </c>
      <c r="K79" s="5" t="s">
        <v>2599</v>
      </c>
      <c r="L79" s="3" t="s">
        <v>334</v>
      </c>
      <c r="M79" s="3" t="s">
        <v>42</v>
      </c>
      <c r="N79" s="58" t="s">
        <v>2948</v>
      </c>
      <c r="O79" s="3" t="s">
        <v>117</v>
      </c>
      <c r="P79" s="8">
        <v>42.605109953744403</v>
      </c>
      <c r="Q79" s="8">
        <v>-71.158055460148006</v>
      </c>
      <c r="R79" s="17"/>
      <c r="S79" s="5" t="s">
        <v>2949</v>
      </c>
      <c r="T79" s="5" t="s">
        <v>2950</v>
      </c>
      <c r="U79" s="5" t="s">
        <v>2951</v>
      </c>
      <c r="V79" s="3" t="s">
        <v>334</v>
      </c>
      <c r="W79" s="3" t="s">
        <v>42</v>
      </c>
      <c r="X79" s="3" t="s">
        <v>49</v>
      </c>
      <c r="Y79" s="28">
        <v>44435</v>
      </c>
      <c r="Z79" s="5" t="s">
        <v>2952</v>
      </c>
      <c r="AA79" s="5"/>
    </row>
    <row r="80" spans="1:27" ht="25" x14ac:dyDescent="0.2">
      <c r="A80" s="68">
        <v>9078</v>
      </c>
      <c r="B80" s="3" t="s">
        <v>31</v>
      </c>
      <c r="C80" s="3" t="s">
        <v>382</v>
      </c>
      <c r="D80" s="5" t="s">
        <v>2955</v>
      </c>
      <c r="E80" s="3" t="s">
        <v>34</v>
      </c>
      <c r="F80" s="5" t="s">
        <v>2956</v>
      </c>
      <c r="G80" s="5" t="s">
        <v>2412</v>
      </c>
      <c r="H80" s="5" t="s">
        <v>2957</v>
      </c>
      <c r="I80" s="5" t="s">
        <v>2358</v>
      </c>
      <c r="J80" s="5" t="s">
        <v>2359</v>
      </c>
      <c r="K80" s="5" t="s">
        <v>2315</v>
      </c>
      <c r="L80" s="3" t="s">
        <v>1814</v>
      </c>
      <c r="M80" s="3" t="s">
        <v>42</v>
      </c>
      <c r="N80" s="3">
        <v>97008</v>
      </c>
      <c r="O80" s="3" t="s">
        <v>2360</v>
      </c>
      <c r="P80" s="8">
        <v>45.460783808025496</v>
      </c>
      <c r="Q80" s="8">
        <v>-122.78842645828099</v>
      </c>
      <c r="R80" s="17">
        <v>11</v>
      </c>
      <c r="S80" s="5" t="s">
        <v>2356</v>
      </c>
      <c r="T80" s="5" t="s">
        <v>2358</v>
      </c>
      <c r="U80" s="5" t="s">
        <v>2315</v>
      </c>
      <c r="V80" s="3" t="s">
        <v>1814</v>
      </c>
      <c r="W80" s="3" t="s">
        <v>42</v>
      </c>
      <c r="X80" s="3" t="s">
        <v>49</v>
      </c>
      <c r="Y80" s="28">
        <v>44773</v>
      </c>
      <c r="Z80" s="5" t="s">
        <v>2361</v>
      </c>
      <c r="AA80" s="85"/>
    </row>
    <row r="81" spans="1:27" x14ac:dyDescent="0.2">
      <c r="A81" s="68">
        <v>9079</v>
      </c>
      <c r="B81" s="3" t="s">
        <v>31</v>
      </c>
      <c r="C81" s="3" t="s">
        <v>382</v>
      </c>
      <c r="D81" s="5" t="s">
        <v>1592</v>
      </c>
      <c r="E81" s="3" t="s">
        <v>61</v>
      </c>
      <c r="F81" s="5" t="s">
        <v>1592</v>
      </c>
      <c r="G81" s="5" t="s">
        <v>649</v>
      </c>
      <c r="H81" s="5" t="s">
        <v>2504</v>
      </c>
      <c r="I81" s="5" t="s">
        <v>1594</v>
      </c>
      <c r="J81" s="5" t="s">
        <v>2964</v>
      </c>
      <c r="K81" s="5" t="s">
        <v>1598</v>
      </c>
      <c r="L81" s="3" t="s">
        <v>394</v>
      </c>
      <c r="M81" s="3" t="s">
        <v>42</v>
      </c>
      <c r="N81" s="3">
        <v>94010</v>
      </c>
      <c r="O81" s="3" t="s">
        <v>1597</v>
      </c>
      <c r="P81" s="8">
        <v>37.597481488111598</v>
      </c>
      <c r="Q81" s="8">
        <v>-122.38028596031</v>
      </c>
      <c r="R81" s="17"/>
      <c r="S81" s="5" t="s">
        <v>1592</v>
      </c>
      <c r="T81" s="5" t="s">
        <v>1594</v>
      </c>
      <c r="U81" s="5" t="s">
        <v>1598</v>
      </c>
      <c r="V81" s="3" t="s">
        <v>394</v>
      </c>
      <c r="W81" s="3" t="s">
        <v>42</v>
      </c>
      <c r="X81" s="3"/>
      <c r="Y81" s="28"/>
      <c r="Z81" s="5" t="s">
        <v>1594</v>
      </c>
      <c r="AA81" s="5"/>
    </row>
    <row r="82" spans="1:27" ht="61" x14ac:dyDescent="0.2">
      <c r="A82" s="68">
        <v>9080</v>
      </c>
      <c r="B82" s="3" t="s">
        <v>31</v>
      </c>
      <c r="C82" s="3" t="s">
        <v>382</v>
      </c>
      <c r="D82" s="5" t="s">
        <v>2981</v>
      </c>
      <c r="E82" s="3" t="s">
        <v>61</v>
      </c>
      <c r="F82" s="5" t="s">
        <v>2981</v>
      </c>
      <c r="G82" s="5" t="s">
        <v>2510</v>
      </c>
      <c r="H82" s="5" t="s">
        <v>2982</v>
      </c>
      <c r="I82" s="5" t="s">
        <v>2983</v>
      </c>
      <c r="J82" s="5" t="s">
        <v>2984</v>
      </c>
      <c r="K82" s="5" t="s">
        <v>1360</v>
      </c>
      <c r="L82" s="3" t="s">
        <v>334</v>
      </c>
      <c r="M82" s="3" t="s">
        <v>42</v>
      </c>
      <c r="N82" s="58" t="s">
        <v>2985</v>
      </c>
      <c r="O82" s="3" t="s">
        <v>2986</v>
      </c>
      <c r="P82" s="8">
        <v>42.511522101194203</v>
      </c>
      <c r="Q82" s="8">
        <v>-71.137783842421797</v>
      </c>
      <c r="R82" s="17">
        <v>70</v>
      </c>
      <c r="S82" s="5" t="s">
        <v>2981</v>
      </c>
      <c r="T82" s="5" t="s">
        <v>2983</v>
      </c>
      <c r="U82" s="5" t="s">
        <v>2987</v>
      </c>
      <c r="V82" s="3" t="s">
        <v>2987</v>
      </c>
      <c r="W82" s="3" t="s">
        <v>42</v>
      </c>
      <c r="X82" s="3" t="s">
        <v>49</v>
      </c>
      <c r="Y82" s="28">
        <v>44891</v>
      </c>
      <c r="Z82" s="5" t="s">
        <v>4363</v>
      </c>
      <c r="AA82" s="5" t="s">
        <v>4364</v>
      </c>
    </row>
    <row r="83" spans="1:27" ht="37" x14ac:dyDescent="0.2">
      <c r="A83" s="68">
        <v>9081</v>
      </c>
      <c r="B83" s="3" t="s">
        <v>31</v>
      </c>
      <c r="C83" s="3" t="s">
        <v>382</v>
      </c>
      <c r="D83" s="5" t="s">
        <v>3004</v>
      </c>
      <c r="E83" s="3" t="s">
        <v>34</v>
      </c>
      <c r="F83" s="5" t="s">
        <v>3004</v>
      </c>
      <c r="G83" s="5" t="s">
        <v>2475</v>
      </c>
      <c r="H83" s="5" t="s">
        <v>3005</v>
      </c>
      <c r="I83" s="5" t="s">
        <v>3006</v>
      </c>
      <c r="J83" s="5" t="s">
        <v>3007</v>
      </c>
      <c r="K83" s="5" t="s">
        <v>1603</v>
      </c>
      <c r="L83" s="3" t="s">
        <v>1162</v>
      </c>
      <c r="M83" s="3" t="s">
        <v>42</v>
      </c>
      <c r="N83" s="3">
        <v>29615</v>
      </c>
      <c r="O83" s="3" t="s">
        <v>3008</v>
      </c>
      <c r="P83" s="8">
        <v>34.852517976519103</v>
      </c>
      <c r="Q83" s="8">
        <v>-82.253679416363397</v>
      </c>
      <c r="R83" s="17">
        <v>10</v>
      </c>
      <c r="S83" s="5" t="s">
        <v>3004</v>
      </c>
      <c r="T83" s="5" t="s">
        <v>3006</v>
      </c>
      <c r="U83" s="5" t="s">
        <v>1603</v>
      </c>
      <c r="V83" s="3" t="s">
        <v>1162</v>
      </c>
      <c r="W83" s="3" t="s">
        <v>42</v>
      </c>
      <c r="X83" s="3" t="s">
        <v>49</v>
      </c>
      <c r="Y83" s="28">
        <v>44773</v>
      </c>
      <c r="Z83" s="5" t="s">
        <v>3009</v>
      </c>
      <c r="AA83" s="5" t="s">
        <v>3010</v>
      </c>
    </row>
    <row r="84" spans="1:27" ht="37" x14ac:dyDescent="0.2">
      <c r="A84" s="68">
        <v>9082</v>
      </c>
      <c r="B84" s="3" t="s">
        <v>31</v>
      </c>
      <c r="C84" s="3" t="s">
        <v>382</v>
      </c>
      <c r="D84" s="5" t="s">
        <v>2395</v>
      </c>
      <c r="E84" s="3" t="s">
        <v>61</v>
      </c>
      <c r="F84" s="5" t="s">
        <v>3016</v>
      </c>
      <c r="G84" s="5" t="s">
        <v>2657</v>
      </c>
      <c r="H84" s="5" t="s">
        <v>3017</v>
      </c>
      <c r="I84" s="5" t="s">
        <v>2396</v>
      </c>
      <c r="J84" s="5" t="s">
        <v>2397</v>
      </c>
      <c r="K84" s="5" t="s">
        <v>891</v>
      </c>
      <c r="L84" s="3" t="s">
        <v>127</v>
      </c>
      <c r="M84" s="3" t="s">
        <v>42</v>
      </c>
      <c r="N84" s="3">
        <v>48108</v>
      </c>
      <c r="O84" s="3" t="s">
        <v>2398</v>
      </c>
      <c r="P84" s="8">
        <v>42.2194334622002</v>
      </c>
      <c r="Q84" s="8">
        <v>-83.732290200744899</v>
      </c>
      <c r="R84" s="17"/>
      <c r="S84" s="5" t="s">
        <v>2395</v>
      </c>
      <c r="T84" s="5" t="s">
        <v>2396</v>
      </c>
      <c r="U84" s="5" t="s">
        <v>2399</v>
      </c>
      <c r="V84" s="3" t="s">
        <v>741</v>
      </c>
      <c r="W84" s="3" t="s">
        <v>42</v>
      </c>
      <c r="X84" s="3" t="s">
        <v>49</v>
      </c>
      <c r="Y84" s="28">
        <v>44773</v>
      </c>
      <c r="Z84" s="5" t="s">
        <v>2400</v>
      </c>
      <c r="AA84" s="5" t="s">
        <v>3018</v>
      </c>
    </row>
    <row r="85" spans="1:27" s="22" customFormat="1" ht="36" x14ac:dyDescent="0.15">
      <c r="A85" s="68">
        <v>9083</v>
      </c>
      <c r="B85" s="3" t="s">
        <v>31</v>
      </c>
      <c r="C85" s="3" t="s">
        <v>382</v>
      </c>
      <c r="D85" s="5" t="s">
        <v>590</v>
      </c>
      <c r="E85" s="3" t="s">
        <v>61</v>
      </c>
      <c r="F85" s="5" t="s">
        <v>3028</v>
      </c>
      <c r="G85" s="5" t="s">
        <v>2475</v>
      </c>
      <c r="H85" s="5" t="s">
        <v>3029</v>
      </c>
      <c r="I85" s="5" t="s">
        <v>3030</v>
      </c>
      <c r="J85" s="5" t="s">
        <v>593</v>
      </c>
      <c r="K85" s="5" t="s">
        <v>594</v>
      </c>
      <c r="L85" s="14" t="s">
        <v>315</v>
      </c>
      <c r="M85" s="14" t="s">
        <v>42</v>
      </c>
      <c r="N85" s="14">
        <v>60638</v>
      </c>
      <c r="O85" s="3" t="s">
        <v>600</v>
      </c>
      <c r="P85" s="8">
        <v>41.773344110620798</v>
      </c>
      <c r="Q85" s="8">
        <v>-87.752246344006295</v>
      </c>
      <c r="R85" s="17"/>
      <c r="S85" s="5" t="s">
        <v>590</v>
      </c>
      <c r="T85" s="5" t="s">
        <v>592</v>
      </c>
      <c r="U85" s="5" t="s">
        <v>314</v>
      </c>
      <c r="V85" s="3" t="s">
        <v>315</v>
      </c>
      <c r="W85" s="3" t="s">
        <v>42</v>
      </c>
      <c r="X85" s="3"/>
      <c r="Y85" s="28"/>
      <c r="Z85" s="5" t="s">
        <v>3031</v>
      </c>
      <c r="AA85" s="5"/>
    </row>
    <row r="86" spans="1:27" ht="37" x14ac:dyDescent="0.2">
      <c r="A86" s="68">
        <v>9084</v>
      </c>
      <c r="B86" s="3" t="s">
        <v>31</v>
      </c>
      <c r="C86" s="3" t="s">
        <v>382</v>
      </c>
      <c r="D86" s="5" t="s">
        <v>3032</v>
      </c>
      <c r="E86" s="3" t="s">
        <v>34</v>
      </c>
      <c r="F86" s="5" t="s">
        <v>3033</v>
      </c>
      <c r="G86" s="5" t="s">
        <v>2475</v>
      </c>
      <c r="H86" s="5" t="s">
        <v>3034</v>
      </c>
      <c r="I86" s="5" t="s">
        <v>3035</v>
      </c>
      <c r="J86" s="5" t="s">
        <v>3036</v>
      </c>
      <c r="K86" s="5" t="s">
        <v>1914</v>
      </c>
      <c r="L86" s="3" t="s">
        <v>1915</v>
      </c>
      <c r="M86" s="3" t="s">
        <v>42</v>
      </c>
      <c r="N86" s="3">
        <v>74120</v>
      </c>
      <c r="O86" s="3" t="s">
        <v>3037</v>
      </c>
      <c r="P86" s="8">
        <v>36.159410877972803</v>
      </c>
      <c r="Q86" s="8">
        <v>-95.9861081026813</v>
      </c>
      <c r="R86" s="17">
        <v>15</v>
      </c>
      <c r="S86" s="5" t="s">
        <v>3038</v>
      </c>
      <c r="T86" s="17" t="s">
        <v>3035</v>
      </c>
      <c r="U86" s="5" t="s">
        <v>1914</v>
      </c>
      <c r="V86" s="3" t="s">
        <v>1915</v>
      </c>
      <c r="W86" s="3" t="s">
        <v>42</v>
      </c>
      <c r="X86" s="3" t="s">
        <v>49</v>
      </c>
      <c r="Y86" s="28">
        <v>44773</v>
      </c>
      <c r="Z86" s="5" t="s">
        <v>3039</v>
      </c>
      <c r="AA86" s="5" t="s">
        <v>3040</v>
      </c>
    </row>
    <row r="87" spans="1:27" ht="25" x14ac:dyDescent="0.2">
      <c r="A87" s="68">
        <v>9085</v>
      </c>
      <c r="B87" s="3" t="s">
        <v>31</v>
      </c>
      <c r="C87" s="3" t="s">
        <v>382</v>
      </c>
      <c r="D87" s="5" t="s">
        <v>3041</v>
      </c>
      <c r="E87" s="3" t="s">
        <v>34</v>
      </c>
      <c r="F87" s="5" t="s">
        <v>3042</v>
      </c>
      <c r="G87" s="5" t="s">
        <v>2475</v>
      </c>
      <c r="H87" s="5" t="s">
        <v>3043</v>
      </c>
      <c r="I87" s="5" t="s">
        <v>3044</v>
      </c>
      <c r="J87" s="5" t="s">
        <v>3045</v>
      </c>
      <c r="K87" s="5" t="s">
        <v>559</v>
      </c>
      <c r="L87" s="3" t="s">
        <v>405</v>
      </c>
      <c r="M87" s="3" t="s">
        <v>66</v>
      </c>
      <c r="N87" s="3" t="s">
        <v>3046</v>
      </c>
      <c r="O87" s="3" t="s">
        <v>3047</v>
      </c>
      <c r="P87" s="8">
        <v>53.721793859303098</v>
      </c>
      <c r="Q87" s="8">
        <v>-113.18992646931299</v>
      </c>
      <c r="R87" s="17"/>
      <c r="S87" s="5" t="s">
        <v>3048</v>
      </c>
      <c r="T87" s="5" t="s">
        <v>3044</v>
      </c>
      <c r="U87" s="5" t="s">
        <v>3049</v>
      </c>
      <c r="V87" s="3" t="s">
        <v>3050</v>
      </c>
      <c r="W87" s="3" t="s">
        <v>3051</v>
      </c>
      <c r="X87" s="3" t="s">
        <v>49</v>
      </c>
      <c r="Y87" s="28">
        <v>44424</v>
      </c>
      <c r="Z87" s="5" t="s">
        <v>3052</v>
      </c>
      <c r="AA87" s="5" t="s">
        <v>3053</v>
      </c>
    </row>
    <row r="88" spans="1:27" ht="25" x14ac:dyDescent="0.2">
      <c r="A88" s="68">
        <v>9086</v>
      </c>
      <c r="B88" s="3" t="s">
        <v>31</v>
      </c>
      <c r="C88" s="3" t="s">
        <v>382</v>
      </c>
      <c r="D88" s="5" t="s">
        <v>3054</v>
      </c>
      <c r="E88" s="3" t="s">
        <v>34</v>
      </c>
      <c r="F88" s="22" t="s">
        <v>3055</v>
      </c>
      <c r="G88" s="5" t="s">
        <v>2475</v>
      </c>
      <c r="H88" s="22" t="s">
        <v>3056</v>
      </c>
      <c r="I88" s="22" t="s">
        <v>3057</v>
      </c>
      <c r="J88" s="22" t="s">
        <v>3058</v>
      </c>
      <c r="K88" s="22" t="s">
        <v>909</v>
      </c>
      <c r="L88" s="3" t="s">
        <v>127</v>
      </c>
      <c r="M88" s="3" t="s">
        <v>42</v>
      </c>
      <c r="N88" s="3">
        <v>48326</v>
      </c>
      <c r="O88" s="22" t="s">
        <v>3059</v>
      </c>
      <c r="P88" s="8">
        <v>42.676052435739699</v>
      </c>
      <c r="Q88" s="8">
        <v>-83.2443406656988</v>
      </c>
      <c r="R88" s="17"/>
      <c r="S88" s="5" t="s">
        <v>3048</v>
      </c>
      <c r="T88" s="17" t="s">
        <v>3044</v>
      </c>
      <c r="U88" s="5" t="s">
        <v>3049</v>
      </c>
      <c r="V88" s="3" t="s">
        <v>3050</v>
      </c>
      <c r="W88" s="3" t="s">
        <v>3051</v>
      </c>
      <c r="X88" s="3" t="s">
        <v>49</v>
      </c>
      <c r="Y88" s="28">
        <v>44424</v>
      </c>
      <c r="Z88" s="5" t="s">
        <v>3060</v>
      </c>
      <c r="AA88" s="5" t="s">
        <v>3061</v>
      </c>
    </row>
    <row r="89" spans="1:27" ht="37" x14ac:dyDescent="0.2">
      <c r="A89" s="68">
        <v>9087</v>
      </c>
      <c r="B89" s="3" t="s">
        <v>31</v>
      </c>
      <c r="C89" s="3" t="s">
        <v>382</v>
      </c>
      <c r="D89" s="5" t="s">
        <v>3069</v>
      </c>
      <c r="E89" s="3" t="s">
        <v>61</v>
      </c>
      <c r="F89" s="5" t="s">
        <v>3070</v>
      </c>
      <c r="G89" s="5" t="s">
        <v>2475</v>
      </c>
      <c r="H89" s="5" t="s">
        <v>2621</v>
      </c>
      <c r="I89" s="5" t="s">
        <v>3071</v>
      </c>
      <c r="J89" s="5" t="s">
        <v>3072</v>
      </c>
      <c r="K89" s="5" t="s">
        <v>80</v>
      </c>
      <c r="L89" s="3" t="s">
        <v>25</v>
      </c>
      <c r="M89" s="3" t="s">
        <v>66</v>
      </c>
      <c r="N89" s="3" t="s">
        <v>3073</v>
      </c>
      <c r="O89" s="3" t="s">
        <v>3074</v>
      </c>
      <c r="P89" s="8">
        <v>45.5028529292372</v>
      </c>
      <c r="Q89" s="8">
        <v>-73.614762858194396</v>
      </c>
      <c r="R89" s="17"/>
      <c r="S89" s="5" t="s">
        <v>3075</v>
      </c>
      <c r="T89" s="5" t="s">
        <v>3071</v>
      </c>
      <c r="U89" s="5" t="s">
        <v>80</v>
      </c>
      <c r="V89" s="3" t="s">
        <v>25</v>
      </c>
      <c r="W89" s="3" t="s">
        <v>66</v>
      </c>
      <c r="X89" s="3"/>
      <c r="Y89" s="28"/>
      <c r="Z89" s="5" t="s">
        <v>3076</v>
      </c>
      <c r="AA89" s="5"/>
    </row>
    <row r="90" spans="1:27" ht="25" x14ac:dyDescent="0.2">
      <c r="A90" s="68">
        <v>9088</v>
      </c>
      <c r="B90" s="3" t="s">
        <v>31</v>
      </c>
      <c r="C90" s="3" t="s">
        <v>382</v>
      </c>
      <c r="D90" s="5" t="s">
        <v>3077</v>
      </c>
      <c r="E90" s="3" t="s">
        <v>34</v>
      </c>
      <c r="F90" s="5" t="s">
        <v>3077</v>
      </c>
      <c r="G90" s="5" t="s">
        <v>2510</v>
      </c>
      <c r="H90" s="5" t="s">
        <v>4010</v>
      </c>
      <c r="I90" s="5" t="s">
        <v>3078</v>
      </c>
      <c r="J90" s="5" t="s">
        <v>3079</v>
      </c>
      <c r="K90" s="5" t="s">
        <v>964</v>
      </c>
      <c r="L90" s="3" t="s">
        <v>394</v>
      </c>
      <c r="M90" s="3" t="s">
        <v>42</v>
      </c>
      <c r="N90" s="3">
        <v>94538</v>
      </c>
      <c r="O90" s="3" t="s">
        <v>3080</v>
      </c>
      <c r="P90" s="8">
        <v>37.506632522917499</v>
      </c>
      <c r="Q90" s="8">
        <v>-121.94869351613301</v>
      </c>
      <c r="R90" s="17"/>
      <c r="S90" s="5" t="s">
        <v>3077</v>
      </c>
      <c r="T90" s="5" t="s">
        <v>3078</v>
      </c>
      <c r="U90" s="5" t="s">
        <v>964</v>
      </c>
      <c r="V90" s="3" t="s">
        <v>394</v>
      </c>
      <c r="W90" s="3" t="s">
        <v>42</v>
      </c>
      <c r="X90" s="3" t="s">
        <v>49</v>
      </c>
      <c r="Y90" s="28">
        <v>44443</v>
      </c>
      <c r="Z90" s="5" t="s">
        <v>3078</v>
      </c>
      <c r="AA90" s="5"/>
    </row>
    <row r="91" spans="1:27" ht="25" x14ac:dyDescent="0.2">
      <c r="A91" s="68">
        <v>9089</v>
      </c>
      <c r="B91" s="3" t="s">
        <v>31</v>
      </c>
      <c r="C91" s="3" t="s">
        <v>382</v>
      </c>
      <c r="D91" s="5" t="s">
        <v>3089</v>
      </c>
      <c r="E91" s="3" t="s">
        <v>61</v>
      </c>
      <c r="F91" s="5"/>
      <c r="G91" s="5" t="s">
        <v>2475</v>
      </c>
      <c r="H91" s="5" t="s">
        <v>2621</v>
      </c>
      <c r="I91" s="5" t="s">
        <v>3090</v>
      </c>
      <c r="J91" s="5" t="s">
        <v>3091</v>
      </c>
      <c r="K91" s="5" t="s">
        <v>3014</v>
      </c>
      <c r="L91" s="3" t="s">
        <v>394</v>
      </c>
      <c r="M91" s="3" t="s">
        <v>42</v>
      </c>
      <c r="N91" s="3">
        <v>92121</v>
      </c>
      <c r="O91" s="3" t="s">
        <v>3092</v>
      </c>
      <c r="P91" s="8">
        <v>32.890361481885897</v>
      </c>
      <c r="Q91" s="8">
        <v>-117.182207958757</v>
      </c>
      <c r="R91" s="17"/>
      <c r="S91" s="5" t="s">
        <v>3093</v>
      </c>
      <c r="T91" s="5" t="s">
        <v>3090</v>
      </c>
      <c r="U91" s="5" t="s">
        <v>3014</v>
      </c>
      <c r="V91" s="3" t="s">
        <v>394</v>
      </c>
      <c r="W91" s="3" t="s">
        <v>42</v>
      </c>
      <c r="X91" s="3"/>
      <c r="Y91" s="28"/>
      <c r="Z91" s="5" t="s">
        <v>3090</v>
      </c>
      <c r="AA91" s="5"/>
    </row>
    <row r="92" spans="1:27" x14ac:dyDescent="0.2">
      <c r="A92" s="68">
        <v>9090</v>
      </c>
      <c r="B92" s="3" t="s">
        <v>31</v>
      </c>
      <c r="C92" s="3" t="s">
        <v>382</v>
      </c>
      <c r="D92" s="25" t="s">
        <v>989</v>
      </c>
      <c r="E92" s="3" t="s">
        <v>61</v>
      </c>
      <c r="F92" s="5" t="s">
        <v>3094</v>
      </c>
      <c r="G92" s="5" t="s">
        <v>2475</v>
      </c>
      <c r="H92" s="5" t="s">
        <v>3095</v>
      </c>
      <c r="I92" s="25" t="s">
        <v>991</v>
      </c>
      <c r="J92" s="5" t="s">
        <v>3096</v>
      </c>
      <c r="K92" s="5" t="s">
        <v>909</v>
      </c>
      <c r="L92" s="3" t="s">
        <v>127</v>
      </c>
      <c r="M92" s="3" t="s">
        <v>42</v>
      </c>
      <c r="N92" s="3">
        <v>48326</v>
      </c>
      <c r="O92" s="3" t="s">
        <v>994</v>
      </c>
      <c r="P92" s="8">
        <v>42.6553478978256</v>
      </c>
      <c r="Q92" s="8">
        <v>-83.249396288769503</v>
      </c>
      <c r="R92" s="17"/>
      <c r="S92" s="6" t="s">
        <v>995</v>
      </c>
      <c r="T92" s="6" t="s">
        <v>991</v>
      </c>
      <c r="U92" s="6" t="s">
        <v>993</v>
      </c>
      <c r="V92" s="14" t="s">
        <v>127</v>
      </c>
      <c r="W92" s="14" t="s">
        <v>42</v>
      </c>
      <c r="X92" s="14" t="s">
        <v>49</v>
      </c>
      <c r="Y92" s="27">
        <v>44414</v>
      </c>
      <c r="Z92" s="7" t="s">
        <v>3097</v>
      </c>
      <c r="AA92" s="5"/>
    </row>
    <row r="93" spans="1:27" ht="25" x14ac:dyDescent="0.2">
      <c r="A93" s="68">
        <v>9091</v>
      </c>
      <c r="B93" s="3" t="s">
        <v>31</v>
      </c>
      <c r="C93" s="3" t="s">
        <v>382</v>
      </c>
      <c r="D93" s="5" t="s">
        <v>3103</v>
      </c>
      <c r="E93" s="3" t="s">
        <v>61</v>
      </c>
      <c r="F93" s="5" t="s">
        <v>3103</v>
      </c>
      <c r="G93" s="5" t="s">
        <v>2510</v>
      </c>
      <c r="H93" s="5" t="s">
        <v>3104</v>
      </c>
      <c r="I93" s="5" t="s">
        <v>3105</v>
      </c>
      <c r="J93" s="5" t="s">
        <v>3106</v>
      </c>
      <c r="K93" s="5" t="s">
        <v>3107</v>
      </c>
      <c r="L93" s="3" t="s">
        <v>334</v>
      </c>
      <c r="M93" s="3" t="s">
        <v>42</v>
      </c>
      <c r="N93" s="58" t="s">
        <v>3108</v>
      </c>
      <c r="O93" s="3" t="s">
        <v>3109</v>
      </c>
      <c r="P93" s="8">
        <v>41.680588886986797</v>
      </c>
      <c r="Q93" s="8">
        <v>-71.126901716000006</v>
      </c>
      <c r="R93" s="17"/>
      <c r="S93" s="5" t="s">
        <v>3110</v>
      </c>
      <c r="T93" s="5" t="s">
        <v>3105</v>
      </c>
      <c r="U93" s="5" t="s">
        <v>3107</v>
      </c>
      <c r="V93" s="3" t="s">
        <v>334</v>
      </c>
      <c r="W93" s="58" t="s">
        <v>3108</v>
      </c>
      <c r="X93" s="3" t="s">
        <v>49</v>
      </c>
      <c r="Y93" s="28">
        <v>44437</v>
      </c>
      <c r="Z93" s="5" t="s">
        <v>3111</v>
      </c>
      <c r="AA93" s="12"/>
    </row>
    <row r="94" spans="1:27" x14ac:dyDescent="0.2">
      <c r="A94" s="9"/>
      <c r="B94" s="9"/>
      <c r="C94" s="9"/>
      <c r="E94" s="9"/>
      <c r="I94" s="9"/>
      <c r="L94" s="9"/>
      <c r="M94" s="9"/>
      <c r="N94" s="9"/>
      <c r="O94" s="9"/>
      <c r="R94" s="9"/>
      <c r="S94" s="9"/>
      <c r="T94" s="9"/>
      <c r="U94" s="9"/>
      <c r="V94" s="9"/>
      <c r="W94" s="9"/>
      <c r="Y94" s="9"/>
    </row>
    <row r="95" spans="1:27" x14ac:dyDescent="0.2">
      <c r="A95" s="68" t="s">
        <v>3959</v>
      </c>
      <c r="B95" s="3"/>
      <c r="C95" s="3"/>
      <c r="D95" s="86"/>
      <c r="F95" s="86"/>
      <c r="G95" s="86"/>
      <c r="H95" s="86"/>
      <c r="J95" s="86"/>
      <c r="K95" s="86"/>
      <c r="P95" s="86"/>
      <c r="Q95" s="86"/>
      <c r="R95" s="122"/>
      <c r="U95" s="3"/>
      <c r="X95" s="86"/>
      <c r="Y95" s="124"/>
      <c r="Z95" s="86"/>
      <c r="AA95" s="86"/>
    </row>
    <row r="96" spans="1:27" x14ac:dyDescent="0.2">
      <c r="A96" s="68" t="s">
        <v>3959</v>
      </c>
      <c r="B96" s="3"/>
      <c r="C96" s="3"/>
    </row>
    <row r="97" spans="1:3" x14ac:dyDescent="0.2">
      <c r="A97" s="68" t="s">
        <v>3959</v>
      </c>
      <c r="B97" s="3"/>
      <c r="C97" s="3"/>
    </row>
    <row r="98" spans="1:3" x14ac:dyDescent="0.2">
      <c r="A98" s="68" t="s">
        <v>3959</v>
      </c>
      <c r="B98" s="3"/>
      <c r="C98" s="3"/>
    </row>
    <row r="99" spans="1:3" x14ac:dyDescent="0.2">
      <c r="A99" s="68" t="s">
        <v>3959</v>
      </c>
      <c r="B99" s="3"/>
      <c r="C99" s="3"/>
    </row>
    <row r="100" spans="1:3" x14ac:dyDescent="0.2">
      <c r="A100" s="68" t="s">
        <v>3959</v>
      </c>
      <c r="B100" s="3"/>
      <c r="C100" s="3"/>
    </row>
    <row r="101" spans="1:3" x14ac:dyDescent="0.2">
      <c r="A101" s="68" t="s">
        <v>3959</v>
      </c>
      <c r="B101" s="3"/>
      <c r="C101" s="3"/>
    </row>
    <row r="102" spans="1:3" x14ac:dyDescent="0.2">
      <c r="A102" s="68" t="s">
        <v>3959</v>
      </c>
      <c r="B102" s="3"/>
      <c r="C102" s="3"/>
    </row>
    <row r="103" spans="1:3" x14ac:dyDescent="0.2">
      <c r="A103" s="68" t="s">
        <v>3959</v>
      </c>
      <c r="B103" s="3"/>
      <c r="C103" s="3"/>
    </row>
    <row r="104" spans="1:3" x14ac:dyDescent="0.2">
      <c r="A104" s="68" t="s">
        <v>3959</v>
      </c>
      <c r="B104" s="3"/>
      <c r="C104" s="3"/>
    </row>
    <row r="105" spans="1:3" x14ac:dyDescent="0.2">
      <c r="A105" s="68" t="s">
        <v>3959</v>
      </c>
      <c r="B105" s="3"/>
      <c r="C105" s="3"/>
    </row>
    <row r="106" spans="1:3" x14ac:dyDescent="0.2">
      <c r="A106" s="68" t="s">
        <v>3959</v>
      </c>
      <c r="B106" s="3"/>
      <c r="C106" s="3"/>
    </row>
    <row r="107" spans="1:3" x14ac:dyDescent="0.2">
      <c r="A107" s="68" t="s">
        <v>3959</v>
      </c>
      <c r="B107" s="3"/>
      <c r="C107" s="3"/>
    </row>
    <row r="108" spans="1:3" x14ac:dyDescent="0.2">
      <c r="A108" s="68" t="s">
        <v>3959</v>
      </c>
      <c r="B108" s="3"/>
      <c r="C108" s="3"/>
    </row>
    <row r="109" spans="1:3" x14ac:dyDescent="0.2">
      <c r="A109" s="68" t="s">
        <v>3959</v>
      </c>
      <c r="B109" s="3"/>
      <c r="C109" s="3"/>
    </row>
    <row r="110" spans="1:3" x14ac:dyDescent="0.2">
      <c r="A110" s="68" t="s">
        <v>3959</v>
      </c>
      <c r="B110" s="3"/>
      <c r="C110" s="3"/>
    </row>
    <row r="111" spans="1:3" x14ac:dyDescent="0.2">
      <c r="A111" s="68" t="s">
        <v>3959</v>
      </c>
      <c r="B111" s="3"/>
      <c r="C111" s="3"/>
    </row>
    <row r="112" spans="1:3" x14ac:dyDescent="0.2">
      <c r="A112" s="68" t="s">
        <v>3959</v>
      </c>
      <c r="B112" s="3"/>
      <c r="C112" s="3"/>
    </row>
    <row r="113" spans="1:3" x14ac:dyDescent="0.2">
      <c r="A113" s="68" t="s">
        <v>3959</v>
      </c>
      <c r="B113" s="3"/>
      <c r="C113" s="3"/>
    </row>
    <row r="114" spans="1:3" x14ac:dyDescent="0.2">
      <c r="A114" s="68" t="s">
        <v>3959</v>
      </c>
      <c r="B114" s="3"/>
      <c r="C114" s="3"/>
    </row>
    <row r="115" spans="1:3" x14ac:dyDescent="0.2">
      <c r="A115" s="68" t="s">
        <v>3959</v>
      </c>
      <c r="B115" s="3"/>
      <c r="C115" s="3"/>
    </row>
    <row r="116" spans="1:3" x14ac:dyDescent="0.2">
      <c r="A116" s="68" t="s">
        <v>3959</v>
      </c>
      <c r="B116" s="3"/>
      <c r="C116" s="3"/>
    </row>
    <row r="117" spans="1:3" x14ac:dyDescent="0.2">
      <c r="A117" s="68" t="s">
        <v>3959</v>
      </c>
      <c r="B117" s="3"/>
      <c r="C117" s="3"/>
    </row>
    <row r="118" spans="1:3" x14ac:dyDescent="0.2">
      <c r="A118" s="68" t="s">
        <v>3959</v>
      </c>
      <c r="B118" s="3"/>
      <c r="C118" s="3"/>
    </row>
    <row r="119" spans="1:3" x14ac:dyDescent="0.2">
      <c r="A119" s="68" t="s">
        <v>3959</v>
      </c>
      <c r="B119" s="3"/>
      <c r="C119" s="3"/>
    </row>
    <row r="120" spans="1:3" x14ac:dyDescent="0.2">
      <c r="A120" s="68" t="s">
        <v>3959</v>
      </c>
      <c r="B120" s="3"/>
      <c r="C120" s="3"/>
    </row>
    <row r="121" spans="1:3" x14ac:dyDescent="0.2">
      <c r="A121" s="68" t="s">
        <v>3959</v>
      </c>
      <c r="B121" s="3"/>
      <c r="C121" s="3"/>
    </row>
    <row r="122" spans="1:3" x14ac:dyDescent="0.2">
      <c r="A122" s="68" t="s">
        <v>3959</v>
      </c>
      <c r="B122" s="3"/>
      <c r="C122" s="3"/>
    </row>
    <row r="123" spans="1:3" x14ac:dyDescent="0.2">
      <c r="A123" s="68" t="s">
        <v>3959</v>
      </c>
      <c r="B123" s="3"/>
      <c r="C123" s="3"/>
    </row>
    <row r="124" spans="1:3" x14ac:dyDescent="0.2">
      <c r="A124" s="68" t="s">
        <v>3959</v>
      </c>
      <c r="B124" s="3"/>
      <c r="C124" s="3"/>
    </row>
    <row r="125" spans="1:3" x14ac:dyDescent="0.2">
      <c r="A125" s="68" t="s">
        <v>3959</v>
      </c>
      <c r="B125" s="3"/>
      <c r="C125" s="3"/>
    </row>
    <row r="126" spans="1:3" x14ac:dyDescent="0.2">
      <c r="A126" s="68" t="s">
        <v>3959</v>
      </c>
      <c r="B126" s="3"/>
      <c r="C126" s="3"/>
    </row>
    <row r="127" spans="1:3" x14ac:dyDescent="0.2">
      <c r="A127" s="68" t="s">
        <v>3959</v>
      </c>
      <c r="B127" s="3"/>
      <c r="C127" s="3"/>
    </row>
    <row r="128" spans="1:3" x14ac:dyDescent="0.2">
      <c r="A128" s="68" t="s">
        <v>3959</v>
      </c>
      <c r="B128" s="3"/>
      <c r="C128" s="3"/>
    </row>
    <row r="129" spans="1:3" x14ac:dyDescent="0.2">
      <c r="A129" s="68" t="s">
        <v>3959</v>
      </c>
      <c r="B129" s="3"/>
      <c r="C129" s="3"/>
    </row>
    <row r="130" spans="1:3" x14ac:dyDescent="0.2">
      <c r="A130" s="68" t="s">
        <v>3959</v>
      </c>
      <c r="B130" s="3"/>
      <c r="C130" s="3"/>
    </row>
    <row r="131" spans="1:3" x14ac:dyDescent="0.2">
      <c r="A131" s="68" t="s">
        <v>3959</v>
      </c>
      <c r="B131" s="3"/>
      <c r="C131" s="3"/>
    </row>
    <row r="132" spans="1:3" x14ac:dyDescent="0.2">
      <c r="A132" s="68" t="s">
        <v>3959</v>
      </c>
      <c r="B132" s="3"/>
      <c r="C132" s="3"/>
    </row>
    <row r="133" spans="1:3" x14ac:dyDescent="0.2">
      <c r="A133" s="68" t="s">
        <v>3959</v>
      </c>
      <c r="B133" s="3"/>
      <c r="C133" s="3"/>
    </row>
    <row r="134" spans="1:3" x14ac:dyDescent="0.2">
      <c r="A134" s="68" t="s">
        <v>3959</v>
      </c>
      <c r="B134" s="3"/>
      <c r="C134" s="3"/>
    </row>
    <row r="135" spans="1:3" x14ac:dyDescent="0.2">
      <c r="A135" s="68" t="s">
        <v>3959</v>
      </c>
      <c r="B135" s="3"/>
      <c r="C135" s="3"/>
    </row>
    <row r="136" spans="1:3" x14ac:dyDescent="0.2">
      <c r="A136" s="68" t="s">
        <v>3959</v>
      </c>
      <c r="B136" s="3"/>
      <c r="C136" s="3"/>
    </row>
    <row r="137" spans="1:3" x14ac:dyDescent="0.2">
      <c r="A137" s="68" t="s">
        <v>3959</v>
      </c>
      <c r="B137" s="3"/>
      <c r="C137" s="3"/>
    </row>
    <row r="138" spans="1:3" x14ac:dyDescent="0.2">
      <c r="A138" s="68" t="s">
        <v>3959</v>
      </c>
      <c r="B138" s="3"/>
      <c r="C138" s="3"/>
    </row>
    <row r="139" spans="1:3" x14ac:dyDescent="0.2">
      <c r="A139" s="68" t="s">
        <v>3959</v>
      </c>
      <c r="B139" s="3"/>
      <c r="C139" s="3"/>
    </row>
    <row r="140" spans="1:3" x14ac:dyDescent="0.2">
      <c r="A140" s="68" t="s">
        <v>3959</v>
      </c>
      <c r="B140" s="3"/>
      <c r="C140" s="3"/>
    </row>
    <row r="141" spans="1:3" x14ac:dyDescent="0.2">
      <c r="A141" s="68" t="s">
        <v>3959</v>
      </c>
      <c r="B141" s="3"/>
      <c r="C141" s="3"/>
    </row>
    <row r="142" spans="1:3" x14ac:dyDescent="0.2">
      <c r="A142" s="68" t="s">
        <v>3959</v>
      </c>
      <c r="B142" s="3"/>
      <c r="C142" s="3"/>
    </row>
    <row r="143" spans="1:3" x14ac:dyDescent="0.2">
      <c r="A143" s="68" t="s">
        <v>3959</v>
      </c>
      <c r="B143" s="3"/>
      <c r="C143" s="3"/>
    </row>
    <row r="144" spans="1:3" x14ac:dyDescent="0.2">
      <c r="A144" s="68" t="s">
        <v>3959</v>
      </c>
      <c r="B144" s="3"/>
      <c r="C144" s="3"/>
    </row>
    <row r="145" spans="1:3" x14ac:dyDescent="0.2">
      <c r="A145" s="68" t="s">
        <v>3959</v>
      </c>
      <c r="B145" s="3"/>
      <c r="C145" s="3"/>
    </row>
    <row r="146" spans="1:3" x14ac:dyDescent="0.2">
      <c r="A146" s="68" t="s">
        <v>3959</v>
      </c>
      <c r="B146" s="3"/>
      <c r="C146" s="3"/>
    </row>
    <row r="147" spans="1:3" x14ac:dyDescent="0.2">
      <c r="A147" s="68" t="s">
        <v>3959</v>
      </c>
      <c r="B147" s="3"/>
      <c r="C147" s="3"/>
    </row>
    <row r="148" spans="1:3" x14ac:dyDescent="0.2">
      <c r="A148" s="68" t="s">
        <v>3959</v>
      </c>
      <c r="B148" s="3"/>
      <c r="C148" s="3"/>
    </row>
    <row r="149" spans="1:3" x14ac:dyDescent="0.2">
      <c r="A149" s="68" t="s">
        <v>3959</v>
      </c>
      <c r="B149" s="3"/>
      <c r="C149" s="3"/>
    </row>
    <row r="150" spans="1:3" x14ac:dyDescent="0.2">
      <c r="A150" s="68" t="s">
        <v>3959</v>
      </c>
      <c r="B150" s="3"/>
      <c r="C150" s="3"/>
    </row>
    <row r="151" spans="1:3" x14ac:dyDescent="0.2">
      <c r="A151" s="68" t="s">
        <v>3959</v>
      </c>
      <c r="B151" s="3"/>
      <c r="C151" s="3"/>
    </row>
    <row r="152" spans="1:3" x14ac:dyDescent="0.2">
      <c r="A152" s="68" t="s">
        <v>3959</v>
      </c>
      <c r="B152" s="3"/>
      <c r="C152" s="3"/>
    </row>
    <row r="153" spans="1:3" x14ac:dyDescent="0.2">
      <c r="A153" s="68" t="s">
        <v>3959</v>
      </c>
      <c r="B153" s="3"/>
      <c r="C153" s="3"/>
    </row>
    <row r="154" spans="1:3" x14ac:dyDescent="0.2">
      <c r="A154" s="68" t="s">
        <v>3959</v>
      </c>
      <c r="B154" s="3"/>
      <c r="C154" s="3"/>
    </row>
    <row r="155" spans="1:3" x14ac:dyDescent="0.2">
      <c r="A155" s="68" t="s">
        <v>3959</v>
      </c>
      <c r="B155" s="3"/>
      <c r="C155" s="3"/>
    </row>
    <row r="156" spans="1:3" x14ac:dyDescent="0.2">
      <c r="A156" s="68" t="s">
        <v>3959</v>
      </c>
      <c r="B156" s="3"/>
      <c r="C156" s="3"/>
    </row>
    <row r="157" spans="1:3" x14ac:dyDescent="0.2">
      <c r="A157" s="68" t="s">
        <v>3959</v>
      </c>
      <c r="B157" s="3"/>
      <c r="C157" s="3"/>
    </row>
    <row r="158" spans="1:3" x14ac:dyDescent="0.2">
      <c r="A158" s="68" t="s">
        <v>3959</v>
      </c>
      <c r="B158" s="3"/>
      <c r="C158" s="3"/>
    </row>
    <row r="159" spans="1:3" x14ac:dyDescent="0.2">
      <c r="A159" s="68" t="s">
        <v>3959</v>
      </c>
      <c r="B159" s="3"/>
      <c r="C159" s="3"/>
    </row>
    <row r="160" spans="1:3" x14ac:dyDescent="0.2">
      <c r="A160" s="68" t="s">
        <v>3959</v>
      </c>
      <c r="B160" s="3"/>
      <c r="C160" s="3"/>
    </row>
    <row r="161" spans="1:3" x14ac:dyDescent="0.2">
      <c r="A161" s="68" t="s">
        <v>3959</v>
      </c>
      <c r="B161" s="3"/>
      <c r="C161" s="3"/>
    </row>
    <row r="162" spans="1:3" x14ac:dyDescent="0.2">
      <c r="A162" s="68" t="s">
        <v>3959</v>
      </c>
      <c r="B162" s="3"/>
      <c r="C162" s="3"/>
    </row>
    <row r="163" spans="1:3" x14ac:dyDescent="0.2">
      <c r="A163" s="68" t="s">
        <v>3959</v>
      </c>
      <c r="B163" s="3"/>
      <c r="C163" s="3"/>
    </row>
    <row r="164" spans="1:3" x14ac:dyDescent="0.2">
      <c r="A164" s="68" t="s">
        <v>3959</v>
      </c>
      <c r="B164" s="3"/>
      <c r="C164" s="3"/>
    </row>
    <row r="165" spans="1:3" x14ac:dyDescent="0.2">
      <c r="A165" s="68" t="s">
        <v>3959</v>
      </c>
      <c r="B165" s="3"/>
      <c r="C165" s="3"/>
    </row>
    <row r="166" spans="1:3" x14ac:dyDescent="0.2">
      <c r="A166" s="68" t="s">
        <v>3959</v>
      </c>
      <c r="B166" s="3"/>
      <c r="C166" s="3"/>
    </row>
    <row r="167" spans="1:3" x14ac:dyDescent="0.2">
      <c r="A167" s="68" t="s">
        <v>3959</v>
      </c>
      <c r="B167" s="3"/>
      <c r="C167" s="3"/>
    </row>
    <row r="168" spans="1:3" x14ac:dyDescent="0.2">
      <c r="A168" s="68" t="s">
        <v>3959</v>
      </c>
      <c r="B168" s="3"/>
      <c r="C168" s="3"/>
    </row>
    <row r="169" spans="1:3" x14ac:dyDescent="0.2">
      <c r="A169" s="68" t="s">
        <v>3959</v>
      </c>
      <c r="B169" s="3"/>
      <c r="C169" s="3"/>
    </row>
    <row r="170" spans="1:3" x14ac:dyDescent="0.2">
      <c r="A170" s="68" t="s">
        <v>3959</v>
      </c>
      <c r="B170" s="3"/>
      <c r="C170" s="3"/>
    </row>
    <row r="171" spans="1:3" x14ac:dyDescent="0.2">
      <c r="A171" s="68" t="s">
        <v>3959</v>
      </c>
      <c r="B171" s="3"/>
      <c r="C171" s="3"/>
    </row>
    <row r="172" spans="1:3" x14ac:dyDescent="0.2">
      <c r="A172" s="68" t="s">
        <v>3959</v>
      </c>
      <c r="B172" s="3"/>
      <c r="C172" s="3"/>
    </row>
    <row r="173" spans="1:3" x14ac:dyDescent="0.2">
      <c r="A173" s="68" t="s">
        <v>3959</v>
      </c>
      <c r="B173" s="3"/>
      <c r="C173" s="3"/>
    </row>
    <row r="174" spans="1:3" x14ac:dyDescent="0.2">
      <c r="A174" s="68" t="s">
        <v>3959</v>
      </c>
      <c r="B174" s="3"/>
      <c r="C174" s="3"/>
    </row>
    <row r="175" spans="1:3" x14ac:dyDescent="0.2">
      <c r="A175" s="68" t="s">
        <v>3959</v>
      </c>
      <c r="B175" s="3"/>
      <c r="C175" s="3"/>
    </row>
    <row r="176" spans="1:3" x14ac:dyDescent="0.2">
      <c r="A176" s="68" t="s">
        <v>3959</v>
      </c>
      <c r="B176" s="3"/>
      <c r="C176" s="3"/>
    </row>
    <row r="177" spans="1:3" x14ac:dyDescent="0.2">
      <c r="A177" s="68" t="s">
        <v>3959</v>
      </c>
      <c r="B177" s="3"/>
      <c r="C177" s="3"/>
    </row>
    <row r="178" spans="1:3" x14ac:dyDescent="0.2">
      <c r="A178" s="68" t="s">
        <v>3959</v>
      </c>
      <c r="B178" s="3"/>
      <c r="C178" s="3"/>
    </row>
    <row r="179" spans="1:3" x14ac:dyDescent="0.2">
      <c r="A179" s="68" t="s">
        <v>3959</v>
      </c>
      <c r="B179" s="3"/>
      <c r="C179" s="3"/>
    </row>
    <row r="180" spans="1:3" x14ac:dyDescent="0.2">
      <c r="A180" s="68" t="s">
        <v>3959</v>
      </c>
      <c r="B180" s="3"/>
      <c r="C180" s="3"/>
    </row>
    <row r="181" spans="1:3" x14ac:dyDescent="0.2">
      <c r="A181" s="68" t="s">
        <v>3959</v>
      </c>
      <c r="B181" s="3"/>
      <c r="C181" s="3"/>
    </row>
    <row r="182" spans="1:3" x14ac:dyDescent="0.2">
      <c r="A182" s="68" t="s">
        <v>3959</v>
      </c>
      <c r="B182" s="3"/>
      <c r="C182" s="3"/>
    </row>
    <row r="183" spans="1:3" x14ac:dyDescent="0.2">
      <c r="A183" s="68" t="s">
        <v>3959</v>
      </c>
      <c r="B183" s="3"/>
      <c r="C183" s="3"/>
    </row>
    <row r="184" spans="1:3" x14ac:dyDescent="0.2">
      <c r="A184" s="68" t="s">
        <v>3959</v>
      </c>
      <c r="B184" s="3"/>
      <c r="C184" s="3"/>
    </row>
    <row r="185" spans="1:3" x14ac:dyDescent="0.2">
      <c r="A185" s="68" t="s">
        <v>3959</v>
      </c>
      <c r="B185" s="3"/>
      <c r="C185" s="3"/>
    </row>
    <row r="186" spans="1:3" x14ac:dyDescent="0.2">
      <c r="A186" s="68" t="s">
        <v>3959</v>
      </c>
      <c r="B186" s="3"/>
      <c r="C186" s="3"/>
    </row>
    <row r="187" spans="1:3" x14ac:dyDescent="0.2">
      <c r="A187" s="68" t="s">
        <v>3959</v>
      </c>
      <c r="B187" s="3"/>
      <c r="C187" s="3"/>
    </row>
    <row r="188" spans="1:3" x14ac:dyDescent="0.2">
      <c r="A188" s="68" t="s">
        <v>3959</v>
      </c>
      <c r="B188" s="3"/>
      <c r="C188" s="3"/>
    </row>
    <row r="189" spans="1:3" x14ac:dyDescent="0.2">
      <c r="A189" s="68" t="s">
        <v>3959</v>
      </c>
      <c r="B189" s="3"/>
      <c r="C189" s="3"/>
    </row>
    <row r="190" spans="1:3" x14ac:dyDescent="0.2">
      <c r="A190" s="68" t="s">
        <v>3959</v>
      </c>
      <c r="B190" s="3"/>
      <c r="C190" s="3"/>
    </row>
    <row r="191" spans="1:3" x14ac:dyDescent="0.2">
      <c r="A191" s="68" t="s">
        <v>3959</v>
      </c>
      <c r="B191" s="3"/>
      <c r="C191" s="3"/>
    </row>
    <row r="192" spans="1:3" x14ac:dyDescent="0.2">
      <c r="A192" s="68" t="s">
        <v>3959</v>
      </c>
      <c r="B192" s="3"/>
      <c r="C192" s="3"/>
    </row>
    <row r="193" spans="1:3" x14ac:dyDescent="0.2">
      <c r="A193" s="68" t="s">
        <v>3959</v>
      </c>
      <c r="B193" s="3"/>
      <c r="C193" s="3"/>
    </row>
    <row r="194" spans="1:3" x14ac:dyDescent="0.2">
      <c r="A194" s="68" t="s">
        <v>3959</v>
      </c>
      <c r="B194" s="3"/>
      <c r="C194" s="3"/>
    </row>
    <row r="195" spans="1:3" x14ac:dyDescent="0.2">
      <c r="A195" s="68" t="s">
        <v>3959</v>
      </c>
      <c r="B195" s="3"/>
      <c r="C195" s="3"/>
    </row>
    <row r="196" spans="1:3" x14ac:dyDescent="0.2">
      <c r="A196" s="68" t="s">
        <v>3959</v>
      </c>
      <c r="B196" s="3"/>
      <c r="C196" s="3"/>
    </row>
    <row r="197" spans="1:3" x14ac:dyDescent="0.2">
      <c r="A197" s="68" t="s">
        <v>3959</v>
      </c>
      <c r="B197" s="3"/>
      <c r="C197" s="3"/>
    </row>
    <row r="198" spans="1:3" x14ac:dyDescent="0.2">
      <c r="A198" s="68" t="s">
        <v>3959</v>
      </c>
      <c r="B198" s="3"/>
      <c r="C198" s="3"/>
    </row>
    <row r="199" spans="1:3" x14ac:dyDescent="0.2">
      <c r="A199" s="68" t="s">
        <v>3959</v>
      </c>
      <c r="B199" s="3"/>
      <c r="C199" s="3"/>
    </row>
    <row r="200" spans="1:3" x14ac:dyDescent="0.2">
      <c r="A200" s="68" t="s">
        <v>3959</v>
      </c>
      <c r="B200" s="3"/>
      <c r="C200" s="3"/>
    </row>
    <row r="201" spans="1:3" x14ac:dyDescent="0.2">
      <c r="A201" s="68" t="s">
        <v>3959</v>
      </c>
      <c r="B201" s="3"/>
      <c r="C201" s="3"/>
    </row>
    <row r="202" spans="1:3" x14ac:dyDescent="0.2">
      <c r="A202" s="68" t="s">
        <v>3959</v>
      </c>
      <c r="B202" s="3"/>
      <c r="C202" s="3"/>
    </row>
    <row r="203" spans="1:3" x14ac:dyDescent="0.2">
      <c r="A203" s="68" t="s">
        <v>3959</v>
      </c>
      <c r="B203" s="3"/>
      <c r="C203" s="3"/>
    </row>
    <row r="204" spans="1:3" x14ac:dyDescent="0.2">
      <c r="A204" s="68" t="s">
        <v>3959</v>
      </c>
      <c r="B204" s="3"/>
      <c r="C204" s="3"/>
    </row>
    <row r="205" spans="1:3" x14ac:dyDescent="0.2">
      <c r="A205" s="68" t="s">
        <v>3959</v>
      </c>
      <c r="B205" s="3"/>
      <c r="C205" s="3"/>
    </row>
    <row r="206" spans="1:3" x14ac:dyDescent="0.2">
      <c r="A206" s="68" t="s">
        <v>3959</v>
      </c>
      <c r="B206" s="3"/>
      <c r="C206" s="3"/>
    </row>
    <row r="207" spans="1:3" x14ac:dyDescent="0.2">
      <c r="A207" s="68" t="s">
        <v>3959</v>
      </c>
      <c r="B207" s="3"/>
      <c r="C207" s="3"/>
    </row>
    <row r="208" spans="1:3" x14ac:dyDescent="0.2">
      <c r="A208" s="68" t="s">
        <v>3959</v>
      </c>
      <c r="B208" s="3"/>
      <c r="C208" s="3"/>
    </row>
    <row r="209" spans="1:3" x14ac:dyDescent="0.2">
      <c r="A209" s="68" t="s">
        <v>3959</v>
      </c>
      <c r="B209" s="3"/>
      <c r="C209" s="3"/>
    </row>
    <row r="210" spans="1:3" x14ac:dyDescent="0.2">
      <c r="A210" s="68" t="s">
        <v>3959</v>
      </c>
      <c r="B210" s="3"/>
      <c r="C210" s="3"/>
    </row>
    <row r="211" spans="1:3" x14ac:dyDescent="0.2">
      <c r="A211" s="68" t="s">
        <v>3959</v>
      </c>
      <c r="B211" s="3"/>
      <c r="C211" s="3"/>
    </row>
    <row r="212" spans="1:3" x14ac:dyDescent="0.2">
      <c r="A212" s="68" t="s">
        <v>3959</v>
      </c>
      <c r="B212" s="3"/>
      <c r="C212" s="3"/>
    </row>
    <row r="213" spans="1:3" x14ac:dyDescent="0.2">
      <c r="A213" s="68" t="s">
        <v>3959</v>
      </c>
      <c r="B213" s="3"/>
      <c r="C213" s="3"/>
    </row>
    <row r="214" spans="1:3" x14ac:dyDescent="0.2">
      <c r="A214" s="68" t="s">
        <v>3959</v>
      </c>
      <c r="B214" s="3"/>
      <c r="C214" s="3"/>
    </row>
    <row r="215" spans="1:3" x14ac:dyDescent="0.2">
      <c r="A215" s="68" t="s">
        <v>3959</v>
      </c>
      <c r="B215" s="3"/>
      <c r="C215" s="3"/>
    </row>
    <row r="216" spans="1:3" x14ac:dyDescent="0.2">
      <c r="A216" s="68" t="s">
        <v>3959</v>
      </c>
      <c r="B216" s="3"/>
      <c r="C216" s="3"/>
    </row>
    <row r="217" spans="1:3" x14ac:dyDescent="0.2">
      <c r="A217" s="68" t="s">
        <v>3959</v>
      </c>
      <c r="B217" s="3"/>
      <c r="C217" s="3"/>
    </row>
    <row r="218" spans="1:3" x14ac:dyDescent="0.2">
      <c r="A218" s="68" t="s">
        <v>3959</v>
      </c>
      <c r="B218" s="3"/>
      <c r="C218" s="3"/>
    </row>
    <row r="219" spans="1:3" x14ac:dyDescent="0.2">
      <c r="A219" s="68" t="s">
        <v>3959</v>
      </c>
      <c r="B219" s="3"/>
      <c r="C219" s="3"/>
    </row>
    <row r="220" spans="1:3" x14ac:dyDescent="0.2">
      <c r="A220" s="68" t="s">
        <v>3959</v>
      </c>
      <c r="B220" s="3"/>
      <c r="C220" s="3"/>
    </row>
    <row r="221" spans="1:3" x14ac:dyDescent="0.2">
      <c r="A221" s="68" t="s">
        <v>3959</v>
      </c>
      <c r="B221" s="3"/>
      <c r="C221" s="3"/>
    </row>
    <row r="222" spans="1:3" x14ac:dyDescent="0.2">
      <c r="A222" s="68" t="s">
        <v>3959</v>
      </c>
      <c r="B222" s="3"/>
      <c r="C222" s="3"/>
    </row>
    <row r="223" spans="1:3" x14ac:dyDescent="0.2">
      <c r="A223" s="68" t="s">
        <v>3959</v>
      </c>
      <c r="B223" s="3"/>
      <c r="C223" s="3"/>
    </row>
    <row r="224" spans="1:3" x14ac:dyDescent="0.2">
      <c r="A224" s="68" t="s">
        <v>3959</v>
      </c>
      <c r="B224" s="3"/>
      <c r="C224" s="3"/>
    </row>
    <row r="225" spans="1:3" x14ac:dyDescent="0.2">
      <c r="A225" s="68" t="s">
        <v>3959</v>
      </c>
      <c r="B225" s="3"/>
      <c r="C225" s="3"/>
    </row>
    <row r="226" spans="1:3" x14ac:dyDescent="0.2">
      <c r="A226" s="68" t="s">
        <v>3959</v>
      </c>
      <c r="B226" s="3"/>
      <c r="C226" s="3"/>
    </row>
    <row r="227" spans="1:3" x14ac:dyDescent="0.2">
      <c r="A227" s="68" t="s">
        <v>3959</v>
      </c>
      <c r="B227" s="3"/>
      <c r="C227" s="3"/>
    </row>
    <row r="228" spans="1:3" x14ac:dyDescent="0.2">
      <c r="A228" s="68" t="s">
        <v>3959</v>
      </c>
      <c r="B228" s="3"/>
      <c r="C228" s="3"/>
    </row>
    <row r="229" spans="1:3" x14ac:dyDescent="0.2">
      <c r="A229" s="68" t="s">
        <v>3959</v>
      </c>
      <c r="B229" s="3"/>
      <c r="C229" s="3"/>
    </row>
    <row r="230" spans="1:3" x14ac:dyDescent="0.2">
      <c r="A230" s="68" t="s">
        <v>3959</v>
      </c>
      <c r="B230" s="3"/>
      <c r="C230" s="3"/>
    </row>
    <row r="231" spans="1:3" x14ac:dyDescent="0.2">
      <c r="A231" s="68" t="s">
        <v>3959</v>
      </c>
      <c r="B231" s="3"/>
      <c r="C231" s="3"/>
    </row>
    <row r="232" spans="1:3" x14ac:dyDescent="0.2">
      <c r="A232" s="68" t="s">
        <v>3959</v>
      </c>
      <c r="B232" s="3"/>
      <c r="C232" s="3"/>
    </row>
    <row r="233" spans="1:3" x14ac:dyDescent="0.2">
      <c r="A233" s="68" t="s">
        <v>3959</v>
      </c>
      <c r="B233" s="3"/>
      <c r="C233" s="3"/>
    </row>
    <row r="234" spans="1:3" x14ac:dyDescent="0.2">
      <c r="A234" s="68" t="s">
        <v>3959</v>
      </c>
      <c r="B234" s="3"/>
      <c r="C234" s="3"/>
    </row>
    <row r="235" spans="1:3" x14ac:dyDescent="0.2">
      <c r="A235" s="68" t="s">
        <v>3959</v>
      </c>
      <c r="B235" s="3"/>
      <c r="C235" s="3"/>
    </row>
    <row r="236" spans="1:3" x14ac:dyDescent="0.2">
      <c r="A236" s="68" t="s">
        <v>3959</v>
      </c>
      <c r="B236" s="3"/>
      <c r="C236" s="3"/>
    </row>
    <row r="237" spans="1:3" x14ac:dyDescent="0.2">
      <c r="A237" s="68" t="s">
        <v>3959</v>
      </c>
      <c r="B237" s="3"/>
      <c r="C237" s="3"/>
    </row>
    <row r="238" spans="1:3" x14ac:dyDescent="0.2">
      <c r="A238" s="68" t="s">
        <v>3959</v>
      </c>
      <c r="B238" s="3"/>
      <c r="C238" s="3"/>
    </row>
    <row r="239" spans="1:3" x14ac:dyDescent="0.2">
      <c r="A239" s="68" t="s">
        <v>3959</v>
      </c>
      <c r="B239" s="3"/>
      <c r="C239" s="3"/>
    </row>
    <row r="240" spans="1:3" x14ac:dyDescent="0.2">
      <c r="A240" s="68" t="s">
        <v>3959</v>
      </c>
      <c r="B240" s="3"/>
      <c r="C240" s="3"/>
    </row>
    <row r="241" spans="1:3" x14ac:dyDescent="0.2">
      <c r="A241" s="68" t="s">
        <v>3959</v>
      </c>
      <c r="B241" s="3"/>
      <c r="C241" s="3"/>
    </row>
    <row r="242" spans="1:3" x14ac:dyDescent="0.2">
      <c r="A242" s="68" t="s">
        <v>3959</v>
      </c>
      <c r="B242" s="3"/>
      <c r="C242" s="3"/>
    </row>
    <row r="243" spans="1:3" x14ac:dyDescent="0.2">
      <c r="A243" s="68" t="s">
        <v>3959</v>
      </c>
      <c r="B243" s="3"/>
      <c r="C243" s="3"/>
    </row>
    <row r="244" spans="1:3" x14ac:dyDescent="0.2">
      <c r="A244" s="68" t="s">
        <v>3959</v>
      </c>
      <c r="B244" s="3"/>
      <c r="C244" s="3"/>
    </row>
    <row r="245" spans="1:3" x14ac:dyDescent="0.2">
      <c r="A245" s="68" t="s">
        <v>3959</v>
      </c>
      <c r="B245" s="3"/>
      <c r="C245" s="3"/>
    </row>
    <row r="246" spans="1:3" x14ac:dyDescent="0.2">
      <c r="A246" s="68" t="s">
        <v>3959</v>
      </c>
      <c r="B246" s="3"/>
      <c r="C246" s="3"/>
    </row>
    <row r="247" spans="1:3" x14ac:dyDescent="0.2">
      <c r="A247" s="68" t="s">
        <v>3959</v>
      </c>
      <c r="B247" s="3"/>
      <c r="C247" s="3"/>
    </row>
    <row r="248" spans="1:3" x14ac:dyDescent="0.2">
      <c r="A248" s="68" t="s">
        <v>3959</v>
      </c>
      <c r="B248" s="3"/>
      <c r="C248" s="3"/>
    </row>
    <row r="249" spans="1:3" x14ac:dyDescent="0.2">
      <c r="A249" s="68" t="s">
        <v>3959</v>
      </c>
      <c r="B249" s="3"/>
      <c r="C249" s="3"/>
    </row>
    <row r="250" spans="1:3" x14ac:dyDescent="0.2">
      <c r="A250" s="68" t="s">
        <v>3959</v>
      </c>
      <c r="B250" s="3"/>
      <c r="C250" s="3"/>
    </row>
    <row r="251" spans="1:3" x14ac:dyDescent="0.2">
      <c r="A251" s="68" t="s">
        <v>3959</v>
      </c>
      <c r="B251" s="3"/>
      <c r="C251" s="3"/>
    </row>
    <row r="252" spans="1:3" x14ac:dyDescent="0.2">
      <c r="A252" s="68" t="s">
        <v>3959</v>
      </c>
      <c r="B252" s="3"/>
      <c r="C252" s="3"/>
    </row>
    <row r="253" spans="1:3" x14ac:dyDescent="0.2">
      <c r="A253" s="68" t="s">
        <v>3959</v>
      </c>
      <c r="B253" s="3"/>
      <c r="C253" s="3"/>
    </row>
    <row r="254" spans="1:3" x14ac:dyDescent="0.2">
      <c r="A254" s="68" t="s">
        <v>3959</v>
      </c>
      <c r="B254" s="3"/>
      <c r="C254" s="3"/>
    </row>
    <row r="255" spans="1:3" x14ac:dyDescent="0.2">
      <c r="A255" s="68" t="s">
        <v>3959</v>
      </c>
      <c r="B255" s="3"/>
      <c r="C255" s="3"/>
    </row>
    <row r="256" spans="1:3" x14ac:dyDescent="0.2">
      <c r="A256" s="68" t="s">
        <v>3959</v>
      </c>
      <c r="B256" s="3"/>
      <c r="C256" s="3"/>
    </row>
    <row r="257" spans="1:3" x14ac:dyDescent="0.2">
      <c r="A257" s="68" t="s">
        <v>3959</v>
      </c>
      <c r="B257" s="3"/>
      <c r="C257" s="3"/>
    </row>
    <row r="258" spans="1:3" x14ac:dyDescent="0.2">
      <c r="A258" s="68" t="s">
        <v>3959</v>
      </c>
      <c r="B258" s="3"/>
      <c r="C258" s="3"/>
    </row>
    <row r="259" spans="1:3" x14ac:dyDescent="0.2">
      <c r="A259" s="68" t="s">
        <v>3959</v>
      </c>
      <c r="B259" s="3"/>
      <c r="C259" s="3"/>
    </row>
    <row r="260" spans="1:3" x14ac:dyDescent="0.2">
      <c r="A260" s="68" t="s">
        <v>3959</v>
      </c>
      <c r="B260" s="3"/>
      <c r="C260" s="3"/>
    </row>
    <row r="261" spans="1:3" x14ac:dyDescent="0.2">
      <c r="A261" s="68" t="s">
        <v>3959</v>
      </c>
      <c r="B261" s="3"/>
      <c r="C261" s="3"/>
    </row>
    <row r="262" spans="1:3" x14ac:dyDescent="0.2">
      <c r="A262" s="68" t="s">
        <v>3959</v>
      </c>
      <c r="B262" s="3"/>
      <c r="C262" s="3"/>
    </row>
    <row r="263" spans="1:3" x14ac:dyDescent="0.2">
      <c r="A263" s="68" t="s">
        <v>3959</v>
      </c>
      <c r="B263" s="3"/>
      <c r="C263" s="3"/>
    </row>
    <row r="264" spans="1:3" x14ac:dyDescent="0.2">
      <c r="A264" s="68" t="s">
        <v>3959</v>
      </c>
      <c r="B264" s="3"/>
      <c r="C264" s="3"/>
    </row>
    <row r="265" spans="1:3" x14ac:dyDescent="0.2">
      <c r="A265" s="68" t="s">
        <v>3959</v>
      </c>
      <c r="B265" s="3"/>
      <c r="C265" s="3"/>
    </row>
    <row r="266" spans="1:3" x14ac:dyDescent="0.2">
      <c r="A266" s="68" t="s">
        <v>3959</v>
      </c>
      <c r="B266" s="3"/>
      <c r="C266" s="3"/>
    </row>
    <row r="267" spans="1:3" x14ac:dyDescent="0.2">
      <c r="A267" s="68" t="s">
        <v>3959</v>
      </c>
      <c r="B267" s="3"/>
      <c r="C267" s="3"/>
    </row>
    <row r="268" spans="1:3" x14ac:dyDescent="0.2">
      <c r="A268" s="68" t="s">
        <v>3959</v>
      </c>
      <c r="B268" s="3"/>
      <c r="C268" s="3"/>
    </row>
    <row r="269" spans="1:3" x14ac:dyDescent="0.2">
      <c r="A269" s="68" t="s">
        <v>3959</v>
      </c>
      <c r="B269" s="3"/>
      <c r="C269" s="3"/>
    </row>
    <row r="270" spans="1:3" x14ac:dyDescent="0.2">
      <c r="A270" s="68" t="s">
        <v>3959</v>
      </c>
      <c r="B270" s="3"/>
      <c r="C270" s="3"/>
    </row>
    <row r="271" spans="1:3" x14ac:dyDescent="0.2">
      <c r="A271" s="68" t="s">
        <v>3959</v>
      </c>
      <c r="B271" s="3"/>
      <c r="C271" s="3"/>
    </row>
    <row r="272" spans="1:3" x14ac:dyDescent="0.2">
      <c r="A272" s="68" t="s">
        <v>3959</v>
      </c>
      <c r="B272" s="3"/>
      <c r="C272" s="3"/>
    </row>
    <row r="273" spans="1:3" x14ac:dyDescent="0.2">
      <c r="A273" s="68" t="s">
        <v>3959</v>
      </c>
      <c r="B273" s="3"/>
      <c r="C273" s="3"/>
    </row>
    <row r="274" spans="1:3" x14ac:dyDescent="0.2">
      <c r="A274" s="68" t="s">
        <v>3959</v>
      </c>
      <c r="B274" s="3"/>
      <c r="C274" s="3"/>
    </row>
    <row r="275" spans="1:3" x14ac:dyDescent="0.2">
      <c r="A275" s="68" t="s">
        <v>3959</v>
      </c>
      <c r="B275" s="3"/>
      <c r="C275" s="3"/>
    </row>
    <row r="276" spans="1:3" x14ac:dyDescent="0.2">
      <c r="A276" s="68" t="s">
        <v>3959</v>
      </c>
      <c r="B276" s="3"/>
      <c r="C276" s="3"/>
    </row>
    <row r="277" spans="1:3" x14ac:dyDescent="0.2">
      <c r="A277" s="68" t="s">
        <v>3959</v>
      </c>
      <c r="B277" s="3"/>
      <c r="C277" s="3"/>
    </row>
    <row r="278" spans="1:3" x14ac:dyDescent="0.2">
      <c r="A278" s="68" t="s">
        <v>3959</v>
      </c>
      <c r="B278" s="3"/>
      <c r="C278" s="3"/>
    </row>
    <row r="279" spans="1:3" x14ac:dyDescent="0.2">
      <c r="A279" s="68" t="s">
        <v>3959</v>
      </c>
      <c r="B279" s="3"/>
      <c r="C279" s="3"/>
    </row>
    <row r="280" spans="1:3" x14ac:dyDescent="0.2">
      <c r="A280" s="68" t="s">
        <v>3959</v>
      </c>
      <c r="B280" s="3"/>
      <c r="C280" s="3"/>
    </row>
    <row r="281" spans="1:3" x14ac:dyDescent="0.2">
      <c r="A281" s="68" t="s">
        <v>3959</v>
      </c>
      <c r="B281" s="3"/>
      <c r="C281" s="3"/>
    </row>
    <row r="282" spans="1:3" x14ac:dyDescent="0.2">
      <c r="A282" s="68" t="s">
        <v>3959</v>
      </c>
      <c r="B282" s="3"/>
      <c r="C282" s="3"/>
    </row>
    <row r="283" spans="1:3" x14ac:dyDescent="0.2">
      <c r="A283" s="68" t="s">
        <v>3959</v>
      </c>
      <c r="B283" s="3"/>
      <c r="C283" s="3"/>
    </row>
    <row r="284" spans="1:3" x14ac:dyDescent="0.2">
      <c r="A284" s="68" t="s">
        <v>3959</v>
      </c>
      <c r="B284" s="3"/>
      <c r="C284" s="3"/>
    </row>
    <row r="285" spans="1:3" x14ac:dyDescent="0.2">
      <c r="A285" s="68" t="s">
        <v>3959</v>
      </c>
      <c r="B285" s="3"/>
      <c r="C285" s="3"/>
    </row>
    <row r="286" spans="1:3" x14ac:dyDescent="0.2">
      <c r="A286" s="68" t="s">
        <v>3959</v>
      </c>
      <c r="B286" s="3"/>
      <c r="C286" s="3"/>
    </row>
    <row r="287" spans="1:3" x14ac:dyDescent="0.2">
      <c r="A287" s="68" t="s">
        <v>3959</v>
      </c>
      <c r="B287" s="3"/>
      <c r="C287" s="3"/>
    </row>
    <row r="288" spans="1:3" x14ac:dyDescent="0.2">
      <c r="A288" s="68" t="s">
        <v>3959</v>
      </c>
      <c r="B288" s="3"/>
      <c r="C288" s="3"/>
    </row>
    <row r="289" spans="1:3" x14ac:dyDescent="0.2">
      <c r="A289" s="68" t="s">
        <v>3959</v>
      </c>
      <c r="B289" s="3"/>
      <c r="C289" s="3"/>
    </row>
    <row r="290" spans="1:3" x14ac:dyDescent="0.2">
      <c r="A290" s="68" t="s">
        <v>3959</v>
      </c>
      <c r="B290" s="3"/>
      <c r="C290" s="3"/>
    </row>
    <row r="291" spans="1:3" x14ac:dyDescent="0.2">
      <c r="A291" s="68" t="s">
        <v>3959</v>
      </c>
      <c r="B291" s="3"/>
      <c r="C291" s="3"/>
    </row>
    <row r="292" spans="1:3" x14ac:dyDescent="0.2">
      <c r="A292" s="68" t="s">
        <v>3959</v>
      </c>
      <c r="B292" s="3"/>
      <c r="C292" s="3"/>
    </row>
    <row r="293" spans="1:3" x14ac:dyDescent="0.2">
      <c r="A293" s="68" t="s">
        <v>3959</v>
      </c>
      <c r="B293" s="3"/>
      <c r="C293" s="3"/>
    </row>
    <row r="294" spans="1:3" x14ac:dyDescent="0.2">
      <c r="A294" s="68" t="s">
        <v>3959</v>
      </c>
      <c r="B294" s="3"/>
      <c r="C294" s="3"/>
    </row>
    <row r="295" spans="1:3" x14ac:dyDescent="0.2">
      <c r="A295" s="68" t="s">
        <v>3959</v>
      </c>
      <c r="B295" s="3"/>
      <c r="C295" s="3"/>
    </row>
    <row r="296" spans="1:3" x14ac:dyDescent="0.2">
      <c r="A296" s="68" t="s">
        <v>3959</v>
      </c>
      <c r="B296" s="3"/>
      <c r="C296" s="3"/>
    </row>
    <row r="297" spans="1:3" x14ac:dyDescent="0.2">
      <c r="A297" s="68" t="s">
        <v>3959</v>
      </c>
      <c r="B297" s="3"/>
      <c r="C297" s="3"/>
    </row>
    <row r="298" spans="1:3" x14ac:dyDescent="0.2">
      <c r="A298" s="68" t="s">
        <v>3959</v>
      </c>
      <c r="B298" s="3"/>
      <c r="C298" s="3"/>
    </row>
    <row r="299" spans="1:3" x14ac:dyDescent="0.2">
      <c r="A299" s="68" t="s">
        <v>3959</v>
      </c>
      <c r="B299" s="3"/>
      <c r="C299" s="3"/>
    </row>
    <row r="300" spans="1:3" x14ac:dyDescent="0.2">
      <c r="A300" s="68" t="s">
        <v>3959</v>
      </c>
      <c r="B300" s="3"/>
      <c r="C300" s="3"/>
    </row>
    <row r="301" spans="1:3" x14ac:dyDescent="0.2">
      <c r="A301" s="68" t="s">
        <v>3959</v>
      </c>
      <c r="B301" s="3"/>
      <c r="C301" s="3"/>
    </row>
    <row r="302" spans="1:3" x14ac:dyDescent="0.2">
      <c r="A302" s="68" t="s">
        <v>3959</v>
      </c>
      <c r="B302" s="3"/>
      <c r="C302" s="3"/>
    </row>
    <row r="303" spans="1:3" x14ac:dyDescent="0.2">
      <c r="A303" s="68" t="s">
        <v>3959</v>
      </c>
      <c r="B303" s="3"/>
      <c r="C303" s="3"/>
    </row>
    <row r="304" spans="1:3" x14ac:dyDescent="0.2">
      <c r="A304" s="68" t="s">
        <v>3959</v>
      </c>
      <c r="B304" s="3"/>
      <c r="C304" s="3"/>
    </row>
    <row r="305" spans="1:3" x14ac:dyDescent="0.2">
      <c r="A305" s="68" t="s">
        <v>3959</v>
      </c>
      <c r="B305" s="3"/>
      <c r="C305" s="3"/>
    </row>
    <row r="306" spans="1:3" x14ac:dyDescent="0.2">
      <c r="A306" s="68" t="s">
        <v>3959</v>
      </c>
      <c r="B306" s="3"/>
      <c r="C306" s="3"/>
    </row>
    <row r="307" spans="1:3" x14ac:dyDescent="0.2">
      <c r="A307" s="68" t="s">
        <v>3959</v>
      </c>
      <c r="B307" s="3"/>
      <c r="C307" s="3"/>
    </row>
    <row r="308" spans="1:3" x14ac:dyDescent="0.2">
      <c r="A308" s="68" t="s">
        <v>3959</v>
      </c>
      <c r="B308" s="3"/>
      <c r="C308" s="3"/>
    </row>
    <row r="309" spans="1:3" x14ac:dyDescent="0.2">
      <c r="A309" s="68" t="s">
        <v>3959</v>
      </c>
      <c r="B309" s="3"/>
      <c r="C309" s="3"/>
    </row>
    <row r="310" spans="1:3" x14ac:dyDescent="0.2">
      <c r="A310" s="68" t="s">
        <v>3959</v>
      </c>
      <c r="B310" s="3"/>
      <c r="C310" s="3"/>
    </row>
    <row r="311" spans="1:3" x14ac:dyDescent="0.2">
      <c r="A311" s="68" t="s">
        <v>3959</v>
      </c>
      <c r="B311" s="3"/>
      <c r="C311" s="3"/>
    </row>
    <row r="312" spans="1:3" x14ac:dyDescent="0.2">
      <c r="A312" s="68" t="s">
        <v>3959</v>
      </c>
      <c r="B312" s="3"/>
      <c r="C312" s="3"/>
    </row>
    <row r="313" spans="1:3" x14ac:dyDescent="0.2">
      <c r="A313" s="68" t="s">
        <v>3959</v>
      </c>
      <c r="B313" s="3"/>
      <c r="C313" s="3"/>
    </row>
    <row r="314" spans="1:3" x14ac:dyDescent="0.2">
      <c r="A314" s="68" t="s">
        <v>3959</v>
      </c>
      <c r="B314" s="3"/>
      <c r="C314" s="3"/>
    </row>
    <row r="315" spans="1:3" x14ac:dyDescent="0.2">
      <c r="A315" s="68" t="s">
        <v>3959</v>
      </c>
      <c r="B315" s="3"/>
      <c r="C315" s="3"/>
    </row>
    <row r="316" spans="1:3" x14ac:dyDescent="0.2">
      <c r="A316" s="68" t="s">
        <v>3959</v>
      </c>
      <c r="B316" s="3"/>
      <c r="C316" s="3"/>
    </row>
    <row r="317" spans="1:3" x14ac:dyDescent="0.2">
      <c r="A317" s="68" t="s">
        <v>3959</v>
      </c>
      <c r="B317" s="3"/>
      <c r="C317" s="3"/>
    </row>
    <row r="318" spans="1:3" x14ac:dyDescent="0.2">
      <c r="A318" s="68" t="s">
        <v>3959</v>
      </c>
      <c r="B318" s="3"/>
      <c r="C318" s="3"/>
    </row>
    <row r="319" spans="1:3" x14ac:dyDescent="0.2">
      <c r="A319" s="68" t="s">
        <v>3959</v>
      </c>
      <c r="B319" s="3"/>
      <c r="C319" s="3"/>
    </row>
    <row r="320" spans="1:3" x14ac:dyDescent="0.2">
      <c r="A320" s="68" t="s">
        <v>3959</v>
      </c>
      <c r="B320" s="3"/>
      <c r="C320" s="3"/>
    </row>
    <row r="321" spans="1:3" x14ac:dyDescent="0.2">
      <c r="A321" s="68" t="s">
        <v>3959</v>
      </c>
      <c r="B321" s="3"/>
      <c r="C321" s="3"/>
    </row>
    <row r="322" spans="1:3" x14ac:dyDescent="0.2">
      <c r="A322" s="68" t="s">
        <v>3959</v>
      </c>
      <c r="B322" s="3"/>
      <c r="C322" s="3"/>
    </row>
    <row r="323" spans="1:3" x14ac:dyDescent="0.2">
      <c r="A323" s="68" t="s">
        <v>3959</v>
      </c>
      <c r="B323" s="3"/>
      <c r="C323" s="3"/>
    </row>
    <row r="324" spans="1:3" x14ac:dyDescent="0.2">
      <c r="A324" s="68" t="s">
        <v>3959</v>
      </c>
      <c r="B324" s="3"/>
      <c r="C324" s="3"/>
    </row>
    <row r="325" spans="1:3" x14ac:dyDescent="0.2">
      <c r="A325" s="68" t="s">
        <v>3959</v>
      </c>
      <c r="B325" s="3"/>
      <c r="C325" s="3"/>
    </row>
    <row r="326" spans="1:3" x14ac:dyDescent="0.2">
      <c r="A326" s="68" t="s">
        <v>3959</v>
      </c>
      <c r="B326" s="3"/>
      <c r="C326" s="3"/>
    </row>
    <row r="327" spans="1:3" x14ac:dyDescent="0.2">
      <c r="A327" s="68" t="s">
        <v>3959</v>
      </c>
      <c r="B327" s="3"/>
      <c r="C327" s="3"/>
    </row>
    <row r="328" spans="1:3" x14ac:dyDescent="0.2">
      <c r="A328" s="68" t="s">
        <v>3959</v>
      </c>
      <c r="B328" s="3"/>
      <c r="C328" s="3"/>
    </row>
    <row r="329" spans="1:3" x14ac:dyDescent="0.2">
      <c r="A329" s="68" t="s">
        <v>3959</v>
      </c>
      <c r="B329" s="3"/>
      <c r="C329" s="3"/>
    </row>
    <row r="330" spans="1:3" x14ac:dyDescent="0.2">
      <c r="A330" s="68" t="s">
        <v>3959</v>
      </c>
      <c r="B330" s="3"/>
      <c r="C330" s="3"/>
    </row>
    <row r="331" spans="1:3" x14ac:dyDescent="0.2">
      <c r="A331" s="68" t="s">
        <v>3959</v>
      </c>
      <c r="B331" s="3"/>
      <c r="C331" s="3"/>
    </row>
    <row r="332" spans="1:3" x14ac:dyDescent="0.2">
      <c r="A332" s="68" t="s">
        <v>3959</v>
      </c>
      <c r="B332" s="3"/>
      <c r="C332" s="3"/>
    </row>
    <row r="333" spans="1:3" x14ac:dyDescent="0.2">
      <c r="A333" s="68" t="s">
        <v>3959</v>
      </c>
      <c r="B333" s="3"/>
      <c r="C333" s="3"/>
    </row>
    <row r="334" spans="1:3" x14ac:dyDescent="0.2">
      <c r="A334" s="68" t="s">
        <v>3959</v>
      </c>
      <c r="B334" s="3"/>
      <c r="C334" s="3"/>
    </row>
    <row r="335" spans="1:3" x14ac:dyDescent="0.2">
      <c r="A335" s="68" t="s">
        <v>3959</v>
      </c>
      <c r="B335" s="3"/>
      <c r="C335" s="3"/>
    </row>
    <row r="336" spans="1:3" x14ac:dyDescent="0.2">
      <c r="A336" s="68" t="s">
        <v>3959</v>
      </c>
      <c r="B336" s="3"/>
      <c r="C336" s="3"/>
    </row>
    <row r="337" spans="1:3" x14ac:dyDescent="0.2">
      <c r="A337" s="68" t="s">
        <v>3959</v>
      </c>
      <c r="B337" s="3"/>
      <c r="C337" s="3"/>
    </row>
    <row r="338" spans="1:3" x14ac:dyDescent="0.2">
      <c r="A338" s="68" t="s">
        <v>3959</v>
      </c>
      <c r="B338" s="3"/>
      <c r="C338" s="3"/>
    </row>
    <row r="339" spans="1:3" x14ac:dyDescent="0.2">
      <c r="A339" s="68" t="s">
        <v>3959</v>
      </c>
      <c r="B339" s="3"/>
      <c r="C339" s="3"/>
    </row>
    <row r="340" spans="1:3" x14ac:dyDescent="0.2">
      <c r="A340" s="68" t="s">
        <v>3959</v>
      </c>
      <c r="B340" s="3"/>
      <c r="C340" s="3"/>
    </row>
    <row r="341" spans="1:3" x14ac:dyDescent="0.2">
      <c r="A341" s="68" t="s">
        <v>3959</v>
      </c>
      <c r="B341" s="3"/>
      <c r="C341" s="3"/>
    </row>
    <row r="342" spans="1:3" x14ac:dyDescent="0.2">
      <c r="A342" s="68" t="s">
        <v>3959</v>
      </c>
      <c r="B342" s="3"/>
      <c r="C342" s="3"/>
    </row>
    <row r="343" spans="1:3" x14ac:dyDescent="0.2">
      <c r="A343" s="68" t="s">
        <v>3959</v>
      </c>
      <c r="B343" s="3"/>
      <c r="C343" s="3"/>
    </row>
    <row r="344" spans="1:3" x14ac:dyDescent="0.2">
      <c r="A344" s="68" t="s">
        <v>3959</v>
      </c>
      <c r="B344" s="3"/>
      <c r="C344" s="3"/>
    </row>
    <row r="345" spans="1:3" x14ac:dyDescent="0.2">
      <c r="A345" s="68" t="s">
        <v>3959</v>
      </c>
      <c r="B345" s="3"/>
      <c r="C345" s="3"/>
    </row>
    <row r="346" spans="1:3" x14ac:dyDescent="0.2">
      <c r="A346" s="68" t="s">
        <v>3959</v>
      </c>
      <c r="B346" s="3"/>
      <c r="C346" s="3"/>
    </row>
    <row r="347" spans="1:3" x14ac:dyDescent="0.2">
      <c r="A347" s="68" t="s">
        <v>3959</v>
      </c>
      <c r="B347" s="3"/>
      <c r="C347" s="3"/>
    </row>
    <row r="348" spans="1:3" x14ac:dyDescent="0.2">
      <c r="A348" s="68" t="s">
        <v>3959</v>
      </c>
      <c r="B348" s="3"/>
      <c r="C348" s="3"/>
    </row>
    <row r="349" spans="1:3" x14ac:dyDescent="0.2">
      <c r="A349" s="68" t="s">
        <v>3959</v>
      </c>
      <c r="B349" s="3"/>
      <c r="C349" s="3"/>
    </row>
    <row r="350" spans="1:3" x14ac:dyDescent="0.2">
      <c r="A350" s="68" t="s">
        <v>3959</v>
      </c>
      <c r="B350" s="3"/>
      <c r="C350" s="3"/>
    </row>
    <row r="351" spans="1:3" x14ac:dyDescent="0.2">
      <c r="A351" s="68" t="s">
        <v>3959</v>
      </c>
      <c r="B351" s="3"/>
      <c r="C351" s="3"/>
    </row>
    <row r="352" spans="1:3" x14ac:dyDescent="0.2">
      <c r="A352" s="68" t="s">
        <v>3959</v>
      </c>
      <c r="B352" s="3"/>
      <c r="C352" s="3"/>
    </row>
    <row r="353" spans="1:3" x14ac:dyDescent="0.2">
      <c r="A353" s="68" t="s">
        <v>3959</v>
      </c>
      <c r="B353" s="3"/>
      <c r="C353" s="3"/>
    </row>
    <row r="354" spans="1:3" x14ac:dyDescent="0.2">
      <c r="A354" s="68" t="s">
        <v>3959</v>
      </c>
      <c r="B354" s="3"/>
      <c r="C354" s="3"/>
    </row>
    <row r="355" spans="1:3" x14ac:dyDescent="0.2">
      <c r="A355" s="68" t="s">
        <v>3959</v>
      </c>
      <c r="B355" s="3"/>
      <c r="C355" s="3"/>
    </row>
    <row r="356" spans="1:3" x14ac:dyDescent="0.2">
      <c r="A356" s="68" t="s">
        <v>3959</v>
      </c>
      <c r="B356" s="3"/>
      <c r="C356" s="3"/>
    </row>
    <row r="357" spans="1:3" x14ac:dyDescent="0.2">
      <c r="A357" s="68" t="s">
        <v>3959</v>
      </c>
      <c r="B357" s="3"/>
      <c r="C357" s="3"/>
    </row>
    <row r="358" spans="1:3" x14ac:dyDescent="0.2">
      <c r="A358" s="68" t="s">
        <v>3959</v>
      </c>
      <c r="B358" s="3"/>
      <c r="C358" s="3"/>
    </row>
    <row r="359" spans="1:3" x14ac:dyDescent="0.2">
      <c r="A359" s="68" t="s">
        <v>3959</v>
      </c>
      <c r="B359" s="3"/>
      <c r="C359" s="3"/>
    </row>
    <row r="360" spans="1:3" x14ac:dyDescent="0.2">
      <c r="A360" s="68" t="s">
        <v>3959</v>
      </c>
      <c r="B360" s="3"/>
      <c r="C360" s="3"/>
    </row>
    <row r="361" spans="1:3" x14ac:dyDescent="0.2">
      <c r="A361" s="68" t="s">
        <v>3959</v>
      </c>
      <c r="B361" s="3"/>
      <c r="C361" s="3"/>
    </row>
    <row r="362" spans="1:3" x14ac:dyDescent="0.2">
      <c r="A362" s="68" t="s">
        <v>3959</v>
      </c>
      <c r="B362" s="3"/>
      <c r="C362" s="3"/>
    </row>
    <row r="363" spans="1:3" x14ac:dyDescent="0.2">
      <c r="A363" s="68" t="s">
        <v>3959</v>
      </c>
      <c r="B363" s="3"/>
      <c r="C363" s="3"/>
    </row>
    <row r="364" spans="1:3" x14ac:dyDescent="0.2">
      <c r="A364" s="68" t="s">
        <v>3959</v>
      </c>
      <c r="B364" s="3"/>
      <c r="C364" s="3"/>
    </row>
    <row r="365" spans="1:3" x14ac:dyDescent="0.2">
      <c r="A365" s="68" t="s">
        <v>3959</v>
      </c>
      <c r="B365" s="3"/>
      <c r="C365" s="3"/>
    </row>
    <row r="366" spans="1:3" x14ac:dyDescent="0.2">
      <c r="A366" s="68" t="s">
        <v>3959</v>
      </c>
      <c r="B366" s="3"/>
      <c r="C366" s="3"/>
    </row>
    <row r="367" spans="1:3" x14ac:dyDescent="0.2">
      <c r="A367" s="68" t="s">
        <v>3959</v>
      </c>
      <c r="B367" s="3"/>
      <c r="C367" s="3"/>
    </row>
    <row r="368" spans="1:3" x14ac:dyDescent="0.2">
      <c r="A368" s="68" t="s">
        <v>3959</v>
      </c>
      <c r="B368" s="3"/>
      <c r="C368" s="3"/>
    </row>
    <row r="369" spans="1:3" x14ac:dyDescent="0.2">
      <c r="A369" s="68" t="s">
        <v>3959</v>
      </c>
      <c r="B369" s="3"/>
      <c r="C369" s="3"/>
    </row>
    <row r="370" spans="1:3" x14ac:dyDescent="0.2">
      <c r="A370" s="68" t="s">
        <v>3959</v>
      </c>
      <c r="B370" s="3"/>
      <c r="C370" s="3"/>
    </row>
    <row r="371" spans="1:3" x14ac:dyDescent="0.2">
      <c r="A371" s="68" t="s">
        <v>3959</v>
      </c>
      <c r="B371" s="3"/>
      <c r="C371" s="3"/>
    </row>
    <row r="372" spans="1:3" x14ac:dyDescent="0.2">
      <c r="A372" s="68" t="s">
        <v>3959</v>
      </c>
      <c r="B372" s="3"/>
      <c r="C372" s="3"/>
    </row>
    <row r="373" spans="1:3" x14ac:dyDescent="0.2">
      <c r="A373" s="68" t="s">
        <v>3959</v>
      </c>
      <c r="B373" s="3"/>
      <c r="C373" s="3"/>
    </row>
    <row r="374" spans="1:3" x14ac:dyDescent="0.2">
      <c r="A374" s="68" t="s">
        <v>3959</v>
      </c>
      <c r="B374" s="3"/>
      <c r="C374" s="3"/>
    </row>
    <row r="375" spans="1:3" x14ac:dyDescent="0.2">
      <c r="A375" s="68" t="s">
        <v>3959</v>
      </c>
      <c r="B375" s="3"/>
      <c r="C375" s="3"/>
    </row>
    <row r="376" spans="1:3" x14ac:dyDescent="0.2">
      <c r="A376" s="68" t="s">
        <v>3959</v>
      </c>
      <c r="B376" s="3"/>
      <c r="C376" s="3"/>
    </row>
    <row r="377" spans="1:3" x14ac:dyDescent="0.2">
      <c r="A377" s="68" t="s">
        <v>3959</v>
      </c>
      <c r="B377" s="3"/>
      <c r="C377" s="3"/>
    </row>
    <row r="378" spans="1:3" x14ac:dyDescent="0.2">
      <c r="A378" s="68" t="s">
        <v>3959</v>
      </c>
      <c r="B378" s="3"/>
      <c r="C378" s="3"/>
    </row>
    <row r="379" spans="1:3" x14ac:dyDescent="0.2">
      <c r="A379" s="68" t="s">
        <v>3959</v>
      </c>
      <c r="B379" s="3"/>
      <c r="C379" s="3"/>
    </row>
    <row r="380" spans="1:3" x14ac:dyDescent="0.2">
      <c r="A380" s="68" t="s">
        <v>3959</v>
      </c>
      <c r="B380" s="3"/>
      <c r="C380" s="3"/>
    </row>
    <row r="381" spans="1:3" x14ac:dyDescent="0.2">
      <c r="A381" s="68" t="s">
        <v>3959</v>
      </c>
      <c r="B381" s="3"/>
      <c r="C381" s="3"/>
    </row>
    <row r="382" spans="1:3" x14ac:dyDescent="0.2">
      <c r="A382" s="68" t="s">
        <v>3959</v>
      </c>
      <c r="B382" s="3"/>
      <c r="C382" s="3"/>
    </row>
    <row r="383" spans="1:3" x14ac:dyDescent="0.2">
      <c r="A383" s="68" t="s">
        <v>3959</v>
      </c>
      <c r="B383" s="3"/>
      <c r="C383" s="3"/>
    </row>
    <row r="384" spans="1:3" x14ac:dyDescent="0.2">
      <c r="A384" s="68" t="s">
        <v>3959</v>
      </c>
      <c r="B384" s="3"/>
      <c r="C384" s="3"/>
    </row>
    <row r="385" spans="1:3" x14ac:dyDescent="0.2">
      <c r="A385" s="68" t="s">
        <v>3959</v>
      </c>
      <c r="B385" s="3"/>
      <c r="C385" s="3"/>
    </row>
    <row r="386" spans="1:3" x14ac:dyDescent="0.2">
      <c r="A386" s="68" t="s">
        <v>3959</v>
      </c>
      <c r="B386" s="3"/>
      <c r="C386" s="3"/>
    </row>
    <row r="387" spans="1:3" x14ac:dyDescent="0.2">
      <c r="A387" s="68" t="s">
        <v>3959</v>
      </c>
      <c r="B387" s="3"/>
      <c r="C387" s="3"/>
    </row>
    <row r="388" spans="1:3" x14ac:dyDescent="0.2">
      <c r="A388" s="68" t="s">
        <v>3959</v>
      </c>
      <c r="B388" s="3"/>
      <c r="C388" s="3"/>
    </row>
    <row r="389" spans="1:3" x14ac:dyDescent="0.2">
      <c r="A389" s="68" t="s">
        <v>3959</v>
      </c>
      <c r="B389" s="3"/>
      <c r="C389" s="3"/>
    </row>
    <row r="390" spans="1:3" x14ac:dyDescent="0.2">
      <c r="A390" s="68" t="s">
        <v>3959</v>
      </c>
      <c r="B390" s="3"/>
      <c r="C390" s="3"/>
    </row>
    <row r="391" spans="1:3" x14ac:dyDescent="0.2">
      <c r="A391" s="68" t="s">
        <v>3959</v>
      </c>
      <c r="B391" s="3"/>
      <c r="C391" s="3"/>
    </row>
    <row r="392" spans="1:3" x14ac:dyDescent="0.2">
      <c r="A392" s="68" t="s">
        <v>3959</v>
      </c>
      <c r="B392" s="3"/>
      <c r="C392" s="3"/>
    </row>
    <row r="393" spans="1:3" x14ac:dyDescent="0.2">
      <c r="A393" s="68" t="s">
        <v>3959</v>
      </c>
      <c r="B393" s="3"/>
      <c r="C393" s="3"/>
    </row>
    <row r="394" spans="1:3" x14ac:dyDescent="0.2">
      <c r="A394" s="68" t="s">
        <v>3959</v>
      </c>
      <c r="B394" s="3"/>
      <c r="C394" s="3"/>
    </row>
    <row r="395" spans="1:3" x14ac:dyDescent="0.2">
      <c r="A395" s="68" t="s">
        <v>3959</v>
      </c>
      <c r="B395" s="3"/>
      <c r="C395" s="3"/>
    </row>
    <row r="396" spans="1:3" x14ac:dyDescent="0.2">
      <c r="A396" s="68" t="s">
        <v>3959</v>
      </c>
      <c r="B396" s="3"/>
      <c r="C396" s="3"/>
    </row>
    <row r="397" spans="1:3" x14ac:dyDescent="0.2">
      <c r="A397" s="68" t="s">
        <v>3959</v>
      </c>
      <c r="B397" s="3"/>
      <c r="C397" s="3"/>
    </row>
    <row r="398" spans="1:3" x14ac:dyDescent="0.2">
      <c r="A398" s="68" t="s">
        <v>3959</v>
      </c>
      <c r="B398" s="3"/>
      <c r="C398" s="3"/>
    </row>
    <row r="399" spans="1:3" x14ac:dyDescent="0.2">
      <c r="A399" s="68" t="s">
        <v>3959</v>
      </c>
      <c r="B399" s="3"/>
      <c r="C399" s="3"/>
    </row>
    <row r="400" spans="1:3" x14ac:dyDescent="0.2">
      <c r="A400" s="68" t="s">
        <v>3959</v>
      </c>
      <c r="B400" s="3"/>
      <c r="C400" s="3"/>
    </row>
    <row r="401" spans="1:3" x14ac:dyDescent="0.2">
      <c r="A401" s="68" t="s">
        <v>3959</v>
      </c>
      <c r="B401" s="3"/>
      <c r="C401" s="3"/>
    </row>
    <row r="402" spans="1:3" x14ac:dyDescent="0.2">
      <c r="A402" s="68" t="s">
        <v>3959</v>
      </c>
      <c r="B402" s="3"/>
      <c r="C402" s="3"/>
    </row>
    <row r="403" spans="1:3" x14ac:dyDescent="0.2">
      <c r="A403" s="68" t="s">
        <v>3959</v>
      </c>
      <c r="B403" s="3"/>
      <c r="C403" s="3"/>
    </row>
    <row r="404" spans="1:3" x14ac:dyDescent="0.2">
      <c r="A404" s="68" t="s">
        <v>3959</v>
      </c>
      <c r="B404" s="3"/>
      <c r="C404" s="3"/>
    </row>
    <row r="405" spans="1:3" x14ac:dyDescent="0.2">
      <c r="A405" s="68" t="s">
        <v>3959</v>
      </c>
      <c r="B405" s="3"/>
      <c r="C405" s="3"/>
    </row>
    <row r="406" spans="1:3" x14ac:dyDescent="0.2">
      <c r="A406" s="68" t="s">
        <v>3959</v>
      </c>
      <c r="B406" s="3"/>
      <c r="C406" s="3"/>
    </row>
    <row r="407" spans="1:3" x14ac:dyDescent="0.2">
      <c r="A407" s="68" t="s">
        <v>3959</v>
      </c>
      <c r="B407" s="3"/>
      <c r="C407" s="3"/>
    </row>
    <row r="408" spans="1:3" x14ac:dyDescent="0.2">
      <c r="A408" s="68" t="s">
        <v>3959</v>
      </c>
      <c r="B408" s="3"/>
      <c r="C408" s="3"/>
    </row>
    <row r="409" spans="1:3" x14ac:dyDescent="0.2">
      <c r="A409" s="68" t="s">
        <v>3959</v>
      </c>
      <c r="B409" s="3"/>
      <c r="C409" s="3"/>
    </row>
    <row r="410" spans="1:3" x14ac:dyDescent="0.2">
      <c r="A410" s="68" t="s">
        <v>3959</v>
      </c>
      <c r="B410" s="3"/>
      <c r="C410" s="3"/>
    </row>
    <row r="411" spans="1:3" x14ac:dyDescent="0.2">
      <c r="A411" s="68" t="s">
        <v>3959</v>
      </c>
      <c r="B411" s="3"/>
      <c r="C411" s="3"/>
    </row>
    <row r="412" spans="1:3" x14ac:dyDescent="0.2">
      <c r="A412" s="68" t="s">
        <v>3959</v>
      </c>
      <c r="B412" s="3"/>
      <c r="C412" s="3"/>
    </row>
    <row r="413" spans="1:3" x14ac:dyDescent="0.2">
      <c r="A413" s="68" t="s">
        <v>3959</v>
      </c>
      <c r="B413" s="3"/>
      <c r="C413" s="3"/>
    </row>
    <row r="414" spans="1:3" x14ac:dyDescent="0.2">
      <c r="A414" s="68" t="s">
        <v>3959</v>
      </c>
      <c r="B414" s="3"/>
      <c r="C414" s="3"/>
    </row>
    <row r="415" spans="1:3" x14ac:dyDescent="0.2">
      <c r="A415" s="68" t="s">
        <v>3959</v>
      </c>
      <c r="B415" s="3"/>
      <c r="C415" s="3"/>
    </row>
    <row r="416" spans="1:3" x14ac:dyDescent="0.2">
      <c r="A416" s="68" t="s">
        <v>3959</v>
      </c>
      <c r="B416" s="3"/>
      <c r="C416" s="3"/>
    </row>
    <row r="417" spans="1:3" x14ac:dyDescent="0.2">
      <c r="A417" s="68" t="s">
        <v>3959</v>
      </c>
      <c r="B417" s="3"/>
      <c r="C417" s="3"/>
    </row>
    <row r="418" spans="1:3" x14ac:dyDescent="0.2">
      <c r="A418" s="68" t="s">
        <v>3959</v>
      </c>
      <c r="B418" s="3"/>
      <c r="C418" s="3"/>
    </row>
    <row r="419" spans="1:3" x14ac:dyDescent="0.2">
      <c r="A419" s="68" t="s">
        <v>3959</v>
      </c>
      <c r="B419" s="3"/>
      <c r="C419" s="3"/>
    </row>
    <row r="420" spans="1:3" x14ac:dyDescent="0.2">
      <c r="A420" s="68" t="s">
        <v>3959</v>
      </c>
      <c r="B420" s="3"/>
      <c r="C420" s="3"/>
    </row>
    <row r="421" spans="1:3" x14ac:dyDescent="0.2">
      <c r="A421" s="68" t="s">
        <v>3959</v>
      </c>
      <c r="B421" s="3"/>
      <c r="C421" s="3"/>
    </row>
    <row r="422" spans="1:3" x14ac:dyDescent="0.2">
      <c r="A422" s="68" t="s">
        <v>3959</v>
      </c>
      <c r="B422" s="3"/>
      <c r="C422" s="3"/>
    </row>
    <row r="423" spans="1:3" x14ac:dyDescent="0.2">
      <c r="A423" s="68" t="s">
        <v>3959</v>
      </c>
      <c r="B423" s="3"/>
      <c r="C423" s="3"/>
    </row>
    <row r="424" spans="1:3" x14ac:dyDescent="0.2">
      <c r="A424" s="68" t="s">
        <v>3959</v>
      </c>
      <c r="B424" s="3"/>
      <c r="C424" s="3"/>
    </row>
    <row r="425" spans="1:3" x14ac:dyDescent="0.2">
      <c r="A425" s="68" t="s">
        <v>3959</v>
      </c>
      <c r="B425" s="3"/>
      <c r="C425" s="3"/>
    </row>
    <row r="426" spans="1:3" x14ac:dyDescent="0.2">
      <c r="A426" s="68" t="s">
        <v>3959</v>
      </c>
      <c r="B426" s="3"/>
      <c r="C426" s="3"/>
    </row>
    <row r="427" spans="1:3" x14ac:dyDescent="0.2">
      <c r="A427" s="68" t="s">
        <v>3959</v>
      </c>
      <c r="B427" s="3"/>
      <c r="C427" s="3"/>
    </row>
    <row r="428" spans="1:3" x14ac:dyDescent="0.2">
      <c r="A428" s="68" t="s">
        <v>3959</v>
      </c>
      <c r="B428" s="3"/>
      <c r="C428" s="3"/>
    </row>
    <row r="429" spans="1:3" x14ac:dyDescent="0.2">
      <c r="A429" s="68" t="s">
        <v>3959</v>
      </c>
      <c r="B429" s="3"/>
      <c r="C429" s="3"/>
    </row>
    <row r="430" spans="1:3" x14ac:dyDescent="0.2">
      <c r="A430" s="68" t="s">
        <v>3959</v>
      </c>
      <c r="B430" s="3"/>
      <c r="C430" s="3"/>
    </row>
    <row r="431" spans="1:3" x14ac:dyDescent="0.2">
      <c r="A431" s="68" t="s">
        <v>3959</v>
      </c>
      <c r="B431" s="3"/>
      <c r="C431" s="3"/>
    </row>
    <row r="432" spans="1:3" x14ac:dyDescent="0.2">
      <c r="A432" s="68" t="s">
        <v>3959</v>
      </c>
      <c r="B432" s="3"/>
      <c r="C432" s="3"/>
    </row>
    <row r="433" spans="1:3" x14ac:dyDescent="0.2">
      <c r="A433" s="68" t="s">
        <v>3959</v>
      </c>
      <c r="B433" s="3"/>
      <c r="C433" s="3"/>
    </row>
    <row r="434" spans="1:3" x14ac:dyDescent="0.2">
      <c r="A434" s="68" t="s">
        <v>3959</v>
      </c>
      <c r="B434" s="3"/>
      <c r="C434" s="3"/>
    </row>
    <row r="435" spans="1:3" x14ac:dyDescent="0.2">
      <c r="A435" s="68" t="s">
        <v>3959</v>
      </c>
      <c r="B435" s="3"/>
      <c r="C435" s="3"/>
    </row>
    <row r="436" spans="1:3" x14ac:dyDescent="0.2">
      <c r="A436" s="68" t="s">
        <v>3959</v>
      </c>
      <c r="B436" s="3"/>
      <c r="C436" s="3"/>
    </row>
    <row r="437" spans="1:3" x14ac:dyDescent="0.2">
      <c r="A437" s="68" t="s">
        <v>3959</v>
      </c>
      <c r="B437" s="3"/>
      <c r="C437" s="3"/>
    </row>
    <row r="438" spans="1:3" x14ac:dyDescent="0.2">
      <c r="A438" s="68" t="s">
        <v>3959</v>
      </c>
      <c r="B438" s="3"/>
      <c r="C438" s="3"/>
    </row>
    <row r="439" spans="1:3" x14ac:dyDescent="0.2">
      <c r="A439" s="68" t="s">
        <v>3959</v>
      </c>
      <c r="B439" s="3"/>
      <c r="C439" s="3"/>
    </row>
    <row r="440" spans="1:3" x14ac:dyDescent="0.2">
      <c r="A440" s="68" t="s">
        <v>3959</v>
      </c>
      <c r="B440" s="3"/>
      <c r="C440" s="3"/>
    </row>
    <row r="441" spans="1:3" x14ac:dyDescent="0.2">
      <c r="A441" s="68" t="s">
        <v>3959</v>
      </c>
      <c r="B441" s="3"/>
      <c r="C441" s="3"/>
    </row>
    <row r="442" spans="1:3" x14ac:dyDescent="0.2">
      <c r="A442" s="68" t="s">
        <v>3959</v>
      </c>
      <c r="B442" s="3"/>
      <c r="C442" s="3"/>
    </row>
    <row r="443" spans="1:3" x14ac:dyDescent="0.2">
      <c r="A443" s="68" t="s">
        <v>3959</v>
      </c>
      <c r="B443" s="3"/>
      <c r="C443" s="3"/>
    </row>
    <row r="444" spans="1:3" x14ac:dyDescent="0.2">
      <c r="A444" s="68" t="s">
        <v>3959</v>
      </c>
      <c r="B444" s="3"/>
      <c r="C444" s="3"/>
    </row>
    <row r="445" spans="1:3" x14ac:dyDescent="0.2">
      <c r="A445" s="68" t="s">
        <v>3959</v>
      </c>
      <c r="B445" s="3"/>
      <c r="C445" s="3"/>
    </row>
    <row r="446" spans="1:3" x14ac:dyDescent="0.2">
      <c r="A446" s="68" t="s">
        <v>3959</v>
      </c>
      <c r="B446" s="3"/>
      <c r="C446" s="3"/>
    </row>
    <row r="447" spans="1:3" x14ac:dyDescent="0.2">
      <c r="A447" s="68" t="s">
        <v>3959</v>
      </c>
      <c r="B447" s="3"/>
      <c r="C447" s="3"/>
    </row>
    <row r="448" spans="1:3" x14ac:dyDescent="0.2">
      <c r="A448" s="68" t="s">
        <v>3959</v>
      </c>
      <c r="B448" s="3"/>
      <c r="C448" s="3"/>
    </row>
    <row r="449" spans="1:3" x14ac:dyDescent="0.2">
      <c r="A449" s="68" t="s">
        <v>3959</v>
      </c>
      <c r="B449" s="3"/>
      <c r="C449" s="3"/>
    </row>
    <row r="450" spans="1:3" x14ac:dyDescent="0.2">
      <c r="A450" s="68" t="s">
        <v>3959</v>
      </c>
      <c r="B450" s="3"/>
      <c r="C450" s="3"/>
    </row>
    <row r="451" spans="1:3" x14ac:dyDescent="0.2">
      <c r="A451" s="68" t="s">
        <v>3959</v>
      </c>
      <c r="B451" s="3"/>
      <c r="C451" s="3"/>
    </row>
    <row r="452" spans="1:3" x14ac:dyDescent="0.2">
      <c r="A452" s="68" t="s">
        <v>3959</v>
      </c>
      <c r="B452" s="3"/>
      <c r="C452" s="3"/>
    </row>
    <row r="453" spans="1:3" x14ac:dyDescent="0.2">
      <c r="A453" s="68" t="s">
        <v>3959</v>
      </c>
      <c r="B453" s="3"/>
      <c r="C453" s="3"/>
    </row>
    <row r="454" spans="1:3" x14ac:dyDescent="0.2">
      <c r="A454" s="68" t="s">
        <v>3959</v>
      </c>
      <c r="B454" s="3"/>
      <c r="C454" s="3"/>
    </row>
    <row r="455" spans="1:3" x14ac:dyDescent="0.2">
      <c r="A455" s="68" t="s">
        <v>3959</v>
      </c>
      <c r="B455" s="3"/>
      <c r="C455" s="3"/>
    </row>
    <row r="456" spans="1:3" x14ac:dyDescent="0.2">
      <c r="A456" s="68" t="s">
        <v>3959</v>
      </c>
      <c r="B456" s="3"/>
      <c r="C456" s="3"/>
    </row>
    <row r="457" spans="1:3" x14ac:dyDescent="0.2">
      <c r="A457" s="68" t="s">
        <v>3959</v>
      </c>
      <c r="B457" s="3"/>
      <c r="C457" s="3"/>
    </row>
    <row r="458" spans="1:3" x14ac:dyDescent="0.2">
      <c r="A458" s="68" t="s">
        <v>3959</v>
      </c>
      <c r="B458" s="3"/>
      <c r="C458" s="3"/>
    </row>
    <row r="459" spans="1:3" x14ac:dyDescent="0.2">
      <c r="A459" s="68" t="s">
        <v>3959</v>
      </c>
      <c r="B459" s="3"/>
      <c r="C459" s="3"/>
    </row>
    <row r="460" spans="1:3" x14ac:dyDescent="0.2">
      <c r="A460" s="68" t="s">
        <v>3959</v>
      </c>
      <c r="B460" s="3"/>
      <c r="C460" s="3"/>
    </row>
    <row r="461" spans="1:3" x14ac:dyDescent="0.2">
      <c r="A461" s="68" t="s">
        <v>3959</v>
      </c>
      <c r="B461" s="3"/>
      <c r="C461" s="3"/>
    </row>
    <row r="462" spans="1:3" x14ac:dyDescent="0.2">
      <c r="A462" s="68" t="s">
        <v>3959</v>
      </c>
      <c r="B462" s="3"/>
      <c r="C462" s="3"/>
    </row>
    <row r="463" spans="1:3" x14ac:dyDescent="0.2">
      <c r="A463" s="68" t="s">
        <v>3959</v>
      </c>
      <c r="B463" s="3"/>
      <c r="C463" s="3"/>
    </row>
    <row r="464" spans="1:3" x14ac:dyDescent="0.2">
      <c r="A464" s="68" t="s">
        <v>3959</v>
      </c>
      <c r="B464" s="3"/>
      <c r="C464" s="3"/>
    </row>
    <row r="465" spans="1:3" x14ac:dyDescent="0.2">
      <c r="A465" s="68" t="s">
        <v>3959</v>
      </c>
      <c r="B465" s="3"/>
      <c r="C465" s="3"/>
    </row>
    <row r="466" spans="1:3" x14ac:dyDescent="0.2">
      <c r="A466" s="68" t="s">
        <v>3959</v>
      </c>
      <c r="B466" s="3"/>
      <c r="C466" s="3"/>
    </row>
    <row r="467" spans="1:3" x14ac:dyDescent="0.2">
      <c r="A467" s="68" t="s">
        <v>3959</v>
      </c>
      <c r="B467" s="3"/>
      <c r="C467" s="3"/>
    </row>
    <row r="468" spans="1:3" x14ac:dyDescent="0.2">
      <c r="A468" s="68" t="s">
        <v>3959</v>
      </c>
      <c r="B468" s="3"/>
      <c r="C468" s="3"/>
    </row>
    <row r="469" spans="1:3" x14ac:dyDescent="0.2">
      <c r="A469" s="68" t="s">
        <v>3959</v>
      </c>
      <c r="B469" s="3"/>
      <c r="C469" s="3"/>
    </row>
    <row r="470" spans="1:3" x14ac:dyDescent="0.2">
      <c r="A470" s="68" t="s">
        <v>3959</v>
      </c>
      <c r="B470" s="3"/>
      <c r="C470" s="3"/>
    </row>
    <row r="471" spans="1:3" x14ac:dyDescent="0.2">
      <c r="A471" s="68" t="s">
        <v>3959</v>
      </c>
      <c r="B471" s="3"/>
      <c r="C471" s="3"/>
    </row>
    <row r="472" spans="1:3" x14ac:dyDescent="0.2">
      <c r="A472" s="68" t="s">
        <v>3959</v>
      </c>
      <c r="B472" s="3"/>
      <c r="C472" s="3"/>
    </row>
    <row r="473" spans="1:3" x14ac:dyDescent="0.2">
      <c r="A473" s="68" t="s">
        <v>3959</v>
      </c>
      <c r="B473" s="3"/>
      <c r="C473" s="3"/>
    </row>
    <row r="474" spans="1:3" x14ac:dyDescent="0.2">
      <c r="A474" s="68" t="s">
        <v>3959</v>
      </c>
      <c r="B474" s="3"/>
      <c r="C474" s="3"/>
    </row>
    <row r="475" spans="1:3" x14ac:dyDescent="0.2">
      <c r="A475" s="68" t="s">
        <v>3959</v>
      </c>
      <c r="B475" s="3"/>
      <c r="C475" s="3"/>
    </row>
    <row r="476" spans="1:3" x14ac:dyDescent="0.2">
      <c r="A476" s="68" t="s">
        <v>3959</v>
      </c>
      <c r="B476" s="3"/>
      <c r="C476" s="3"/>
    </row>
    <row r="477" spans="1:3" x14ac:dyDescent="0.2">
      <c r="A477" s="68" t="s">
        <v>3959</v>
      </c>
      <c r="B477" s="3"/>
      <c r="C477" s="3"/>
    </row>
    <row r="478" spans="1:3" x14ac:dyDescent="0.2">
      <c r="A478" s="68" t="s">
        <v>3959</v>
      </c>
      <c r="B478" s="3"/>
      <c r="C478" s="3"/>
    </row>
    <row r="479" spans="1:3" x14ac:dyDescent="0.2">
      <c r="A479" s="68" t="s">
        <v>3959</v>
      </c>
      <c r="B479" s="3"/>
      <c r="C479" s="3"/>
    </row>
    <row r="480" spans="1:3" x14ac:dyDescent="0.2">
      <c r="A480" s="68" t="s">
        <v>3959</v>
      </c>
      <c r="B480" s="3"/>
      <c r="C480" s="3"/>
    </row>
    <row r="481" spans="1:3" x14ac:dyDescent="0.2">
      <c r="A481" s="68" t="s">
        <v>3959</v>
      </c>
      <c r="B481" s="3"/>
      <c r="C481" s="3"/>
    </row>
    <row r="482" spans="1:3" x14ac:dyDescent="0.2">
      <c r="A482" s="68" t="s">
        <v>3959</v>
      </c>
      <c r="B482" s="3"/>
      <c r="C482" s="3"/>
    </row>
    <row r="483" spans="1:3" x14ac:dyDescent="0.2">
      <c r="A483" s="68" t="s">
        <v>3959</v>
      </c>
      <c r="B483" s="3"/>
      <c r="C483" s="3"/>
    </row>
    <row r="484" spans="1:3" x14ac:dyDescent="0.2">
      <c r="A484" s="68" t="s">
        <v>3959</v>
      </c>
      <c r="B484" s="3"/>
      <c r="C484" s="3"/>
    </row>
    <row r="485" spans="1:3" x14ac:dyDescent="0.2">
      <c r="A485" s="68" t="s">
        <v>3959</v>
      </c>
      <c r="B485" s="3"/>
      <c r="C485" s="3"/>
    </row>
    <row r="486" spans="1:3" x14ac:dyDescent="0.2">
      <c r="A486" s="68" t="s">
        <v>3959</v>
      </c>
      <c r="B486" s="3"/>
      <c r="C486" s="3"/>
    </row>
    <row r="487" spans="1:3" x14ac:dyDescent="0.2">
      <c r="A487" s="68" t="s">
        <v>3959</v>
      </c>
      <c r="B487" s="3"/>
      <c r="C487" s="3"/>
    </row>
    <row r="488" spans="1:3" x14ac:dyDescent="0.2">
      <c r="A488" s="68" t="s">
        <v>3959</v>
      </c>
      <c r="B488" s="3"/>
      <c r="C488" s="3"/>
    </row>
    <row r="489" spans="1:3" x14ac:dyDescent="0.2">
      <c r="A489" s="68" t="s">
        <v>3959</v>
      </c>
      <c r="B489" s="3"/>
      <c r="C489" s="3"/>
    </row>
    <row r="490" spans="1:3" x14ac:dyDescent="0.2">
      <c r="A490" s="68" t="s">
        <v>3959</v>
      </c>
      <c r="B490" s="3"/>
      <c r="C490" s="3"/>
    </row>
    <row r="491" spans="1:3" x14ac:dyDescent="0.2">
      <c r="A491" s="68" t="s">
        <v>3959</v>
      </c>
      <c r="B491" s="3"/>
      <c r="C491" s="3"/>
    </row>
    <row r="492" spans="1:3" x14ac:dyDescent="0.2">
      <c r="A492" s="68" t="s">
        <v>3959</v>
      </c>
      <c r="B492" s="3"/>
      <c r="C492" s="3"/>
    </row>
    <row r="493" spans="1:3" x14ac:dyDescent="0.2">
      <c r="A493" s="68" t="s">
        <v>3959</v>
      </c>
      <c r="B493" s="3"/>
      <c r="C493" s="3"/>
    </row>
    <row r="494" spans="1:3" x14ac:dyDescent="0.2">
      <c r="A494" s="68" t="s">
        <v>3959</v>
      </c>
      <c r="B494" s="3"/>
      <c r="C494" s="3"/>
    </row>
    <row r="495" spans="1:3" x14ac:dyDescent="0.2">
      <c r="A495" s="68" t="s">
        <v>3959</v>
      </c>
      <c r="B495" s="3"/>
      <c r="C495" s="3"/>
    </row>
    <row r="496" spans="1:3" x14ac:dyDescent="0.2">
      <c r="A496" s="68" t="s">
        <v>3959</v>
      </c>
      <c r="B496" s="3"/>
      <c r="C496" s="3"/>
    </row>
    <row r="497" spans="1:3" x14ac:dyDescent="0.2">
      <c r="A497" s="68" t="s">
        <v>3959</v>
      </c>
      <c r="B497" s="3"/>
      <c r="C497" s="3"/>
    </row>
    <row r="498" spans="1:3" x14ac:dyDescent="0.2">
      <c r="A498" s="68" t="s">
        <v>3959</v>
      </c>
      <c r="B498" s="3"/>
      <c r="C498" s="3"/>
    </row>
    <row r="499" spans="1:3" x14ac:dyDescent="0.2">
      <c r="A499" s="68" t="s">
        <v>3959</v>
      </c>
      <c r="B499" s="3"/>
      <c r="C499" s="3"/>
    </row>
    <row r="500" spans="1:3" x14ac:dyDescent="0.2">
      <c r="A500" s="68" t="s">
        <v>3959</v>
      </c>
      <c r="B500" s="3"/>
      <c r="C500" s="3"/>
    </row>
    <row r="501" spans="1:3" x14ac:dyDescent="0.2">
      <c r="A501" s="68" t="s">
        <v>3959</v>
      </c>
      <c r="B501" s="3"/>
      <c r="C501" s="3"/>
    </row>
    <row r="502" spans="1:3" x14ac:dyDescent="0.2">
      <c r="A502" s="68" t="s">
        <v>3959</v>
      </c>
      <c r="B502" s="3"/>
      <c r="C502" s="3"/>
    </row>
    <row r="503" spans="1:3" x14ac:dyDescent="0.2">
      <c r="A503" s="68" t="s">
        <v>3959</v>
      </c>
      <c r="B503" s="3"/>
      <c r="C503" s="3"/>
    </row>
    <row r="504" spans="1:3" x14ac:dyDescent="0.2">
      <c r="A504" s="68" t="s">
        <v>3959</v>
      </c>
      <c r="B504" s="3"/>
      <c r="C504" s="3"/>
    </row>
    <row r="505" spans="1:3" x14ac:dyDescent="0.2">
      <c r="A505" s="68" t="s">
        <v>3959</v>
      </c>
      <c r="B505" s="3"/>
      <c r="C505" s="3"/>
    </row>
    <row r="506" spans="1:3" x14ac:dyDescent="0.2">
      <c r="A506" s="68" t="s">
        <v>3959</v>
      </c>
      <c r="B506" s="3"/>
      <c r="C506" s="3"/>
    </row>
    <row r="507" spans="1:3" x14ac:dyDescent="0.2">
      <c r="A507" s="68" t="s">
        <v>3959</v>
      </c>
      <c r="B507" s="3"/>
      <c r="C507" s="3"/>
    </row>
    <row r="508" spans="1:3" x14ac:dyDescent="0.2">
      <c r="A508" s="68" t="s">
        <v>3959</v>
      </c>
      <c r="B508" s="3"/>
      <c r="C508" s="3"/>
    </row>
    <row r="509" spans="1:3" x14ac:dyDescent="0.2">
      <c r="A509" s="68" t="s">
        <v>3959</v>
      </c>
      <c r="B509" s="3"/>
      <c r="C509" s="3"/>
    </row>
    <row r="510" spans="1:3" x14ac:dyDescent="0.2">
      <c r="A510" s="68" t="s">
        <v>3959</v>
      </c>
      <c r="B510" s="3"/>
      <c r="C510" s="3"/>
    </row>
    <row r="511" spans="1:3" x14ac:dyDescent="0.2">
      <c r="A511" s="68" t="s">
        <v>3959</v>
      </c>
      <c r="B511" s="3"/>
      <c r="C511" s="3"/>
    </row>
    <row r="512" spans="1:3" x14ac:dyDescent="0.2">
      <c r="A512" s="68" t="s">
        <v>3959</v>
      </c>
      <c r="B512" s="3"/>
      <c r="C512" s="3"/>
    </row>
  </sheetData>
  <phoneticPr fontId="5" type="noConversion"/>
  <dataValidations count="2">
    <dataValidation type="list" allowBlank="1" showInputMessage="1" showErrorMessage="1" sqref="H68" xr:uid="{255592CA-80E8-4C03-B54A-0E0856980409}">
      <formula1>IF(G68="Testing Equipment",Test_Equip,IF(G68="Service Equipment",Service_Equip,IF(G68="Manufacturing Equipment",Manuf_Equip,"")))</formula1>
    </dataValidation>
    <dataValidation type="list" allowBlank="1" showInputMessage="1" showErrorMessage="1" sqref="G68" xr:uid="{ACF79E2A-D935-4395-9153-9AC706F57F66}">
      <formula1>Equip_Type</formula1>
    </dataValidation>
  </dataValidations>
  <hyperlinks>
    <hyperlink ref="T74" r:id="rId1" xr:uid="{EA8FFAF3-6B81-48BC-8A05-101713F730C7}"/>
  </hyperlinks>
  <pageMargins left="0.7" right="0.7" top="0.75" bottom="0.75" header="0.3" footer="0.3"/>
  <pageSetup orientation="portrait"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BBA2-97EF-4353-971B-CB8F12F81674}">
  <sheetPr codeName="Sheet17">
    <tabColor theme="5" tint="0.59999389629810485"/>
  </sheetPr>
  <dimension ref="A1:AB1152"/>
  <sheetViews>
    <sheetView topLeftCell="A14" zoomScaleNormal="100" workbookViewId="0">
      <selection activeCell="J19" sqref="J19"/>
    </sheetView>
  </sheetViews>
  <sheetFormatPr baseColWidth="10" defaultColWidth="8.83203125" defaultRowHeight="15" x14ac:dyDescent="0.2"/>
  <cols>
    <col min="1" max="1" width="8.83203125" style="68"/>
    <col min="2" max="2" width="7.1640625" style="3" customWidth="1"/>
    <col min="3" max="3" width="11.5" style="3" customWidth="1"/>
    <col min="4" max="4" width="14.1640625" style="3" customWidth="1"/>
    <col min="5" max="5" width="9.33203125" style="3" customWidth="1"/>
    <col min="6" max="6" width="17.1640625" style="3" customWidth="1"/>
    <col min="7" max="7" width="28.33203125" style="3" customWidth="1"/>
    <col min="8" max="8" width="25" style="3" customWidth="1"/>
    <col min="9" max="9" width="23.33203125" style="3" customWidth="1"/>
    <col min="10" max="10" width="9.83203125" style="3" customWidth="1"/>
    <col min="11" max="11" width="10.83203125" style="3" customWidth="1"/>
    <col min="12" max="12" width="10.1640625" style="3" customWidth="1"/>
    <col min="13" max="13" width="8" style="3" customWidth="1"/>
    <col min="14" max="14" width="11.83203125" style="9" customWidth="1"/>
    <col min="15" max="15" width="11.1640625" style="3" customWidth="1"/>
    <col min="16" max="16" width="13.5" style="3" customWidth="1"/>
    <col min="17" max="17" width="11.5" style="3" customWidth="1"/>
    <col min="18" max="18" width="12.1640625" style="100" customWidth="1"/>
    <col min="19" max="20" width="10.33203125" style="3" customWidth="1"/>
    <col min="21" max="21" width="8.83203125" style="9" customWidth="1"/>
    <col min="22" max="22" width="8.83203125" style="86"/>
    <col min="23" max="23" width="33.5" style="3" customWidth="1"/>
    <col min="24" max="24" width="44.6640625" style="9" customWidth="1"/>
    <col min="25" max="25" width="13.83203125" style="28" customWidth="1"/>
    <col min="26" max="26" width="10.5" style="3" customWidth="1"/>
    <col min="27" max="27" width="8.83203125" style="9"/>
    <col min="28" max="28" width="32" style="9" customWidth="1"/>
    <col min="29" max="29" width="16.1640625" style="3" customWidth="1"/>
    <col min="30" max="30" width="28.6640625" style="3" customWidth="1"/>
    <col min="31" max="16384" width="8.83203125" style="3"/>
  </cols>
  <sheetData>
    <row r="1" spans="1:28" s="113" customFormat="1" ht="30" x14ac:dyDescent="0.2">
      <c r="A1" s="71" t="s">
        <v>1</v>
      </c>
      <c r="B1" s="72" t="s">
        <v>2</v>
      </c>
      <c r="C1" s="72" t="s">
        <v>30</v>
      </c>
      <c r="D1" s="72" t="s">
        <v>4</v>
      </c>
      <c r="E1" s="72" t="s">
        <v>5</v>
      </c>
      <c r="F1" s="72" t="s">
        <v>7</v>
      </c>
      <c r="G1" s="72" t="s">
        <v>8</v>
      </c>
      <c r="H1" s="72" t="s">
        <v>9</v>
      </c>
      <c r="I1" s="72" t="s">
        <v>10</v>
      </c>
      <c r="J1" s="72" t="s">
        <v>11</v>
      </c>
      <c r="K1" s="72" t="s">
        <v>12</v>
      </c>
      <c r="L1" s="72" t="s">
        <v>13</v>
      </c>
      <c r="M1" s="72" t="s">
        <v>14</v>
      </c>
      <c r="N1" s="72" t="s">
        <v>15</v>
      </c>
      <c r="O1" s="73" t="s">
        <v>18</v>
      </c>
      <c r="P1" s="72" t="s">
        <v>20</v>
      </c>
      <c r="Q1" s="72" t="s">
        <v>21</v>
      </c>
      <c r="R1" s="72" t="s">
        <v>22</v>
      </c>
      <c r="S1" s="72" t="s">
        <v>23</v>
      </c>
      <c r="T1" s="72" t="s">
        <v>24</v>
      </c>
      <c r="U1" s="72" t="s">
        <v>25</v>
      </c>
      <c r="V1" s="74" t="s">
        <v>26</v>
      </c>
      <c r="W1" s="72" t="s">
        <v>27</v>
      </c>
      <c r="X1" s="72" t="s">
        <v>28</v>
      </c>
      <c r="Y1" s="72" t="s">
        <v>16</v>
      </c>
      <c r="Z1" s="72" t="s">
        <v>17</v>
      </c>
    </row>
    <row r="2" spans="1:28" ht="63" customHeight="1" x14ac:dyDescent="0.15">
      <c r="A2" s="68">
        <v>10000</v>
      </c>
      <c r="B2" s="3" t="s">
        <v>31</v>
      </c>
      <c r="C2" s="3" t="s">
        <v>382</v>
      </c>
      <c r="D2" s="5" t="s">
        <v>3114</v>
      </c>
      <c r="E2" s="3" t="s">
        <v>34</v>
      </c>
      <c r="F2" s="5" t="s">
        <v>3115</v>
      </c>
      <c r="G2" s="5" t="s">
        <v>3116</v>
      </c>
      <c r="H2" s="5" t="s">
        <v>2043</v>
      </c>
      <c r="I2" s="5" t="s">
        <v>3117</v>
      </c>
      <c r="J2" s="5" t="s">
        <v>891</v>
      </c>
      <c r="K2" s="3" t="s">
        <v>127</v>
      </c>
      <c r="L2" s="3" t="s">
        <v>42</v>
      </c>
      <c r="M2" s="3">
        <v>48108</v>
      </c>
      <c r="N2" s="3" t="s">
        <v>3118</v>
      </c>
      <c r="O2" s="80"/>
      <c r="P2" s="5" t="s">
        <v>3119</v>
      </c>
      <c r="Q2" s="5" t="s">
        <v>2043</v>
      </c>
      <c r="R2" s="5" t="s">
        <v>914</v>
      </c>
      <c r="S2" s="3" t="s">
        <v>394</v>
      </c>
      <c r="T2" s="3" t="s">
        <v>42</v>
      </c>
      <c r="U2" s="5" t="s">
        <v>49</v>
      </c>
      <c r="V2" s="12">
        <v>44435</v>
      </c>
      <c r="W2" s="5" t="s">
        <v>3120</v>
      </c>
      <c r="X2" s="5" t="s">
        <v>3121</v>
      </c>
      <c r="Y2" s="8">
        <v>42.219504971898402</v>
      </c>
      <c r="Z2" s="8">
        <v>-83.732322386930704</v>
      </c>
      <c r="AA2" s="3"/>
      <c r="AB2" s="3"/>
    </row>
    <row r="3" spans="1:28" ht="36" customHeight="1" x14ac:dyDescent="0.15">
      <c r="A3" s="68">
        <v>10001</v>
      </c>
      <c r="B3" s="3" t="s">
        <v>31</v>
      </c>
      <c r="C3" s="3" t="s">
        <v>382</v>
      </c>
      <c r="D3" s="5" t="s">
        <v>3122</v>
      </c>
      <c r="E3" s="3" t="s">
        <v>61</v>
      </c>
      <c r="F3" s="5" t="s">
        <v>3115</v>
      </c>
      <c r="G3" s="5" t="s">
        <v>3123</v>
      </c>
      <c r="H3" s="5" t="s">
        <v>3124</v>
      </c>
      <c r="I3" s="5" t="s">
        <v>3125</v>
      </c>
      <c r="J3" s="5" t="s">
        <v>3126</v>
      </c>
      <c r="K3" s="3" t="s">
        <v>496</v>
      </c>
      <c r="L3" s="3" t="s">
        <v>42</v>
      </c>
      <c r="M3" s="3">
        <v>15317</v>
      </c>
      <c r="N3" s="3" t="s">
        <v>3127</v>
      </c>
      <c r="O3" s="17"/>
      <c r="P3" s="5" t="s">
        <v>3128</v>
      </c>
      <c r="Q3" s="5" t="s">
        <v>3124</v>
      </c>
      <c r="R3" s="5" t="s">
        <v>3126</v>
      </c>
      <c r="S3" s="3" t="s">
        <v>496</v>
      </c>
      <c r="T3" s="3" t="s">
        <v>42</v>
      </c>
      <c r="U3" s="5" t="s">
        <v>49</v>
      </c>
      <c r="V3" s="12">
        <v>44376</v>
      </c>
      <c r="W3" s="5" t="s">
        <v>3129</v>
      </c>
      <c r="X3" s="5" t="s">
        <v>3130</v>
      </c>
      <c r="Y3" s="8">
        <v>40.271978912346398</v>
      </c>
      <c r="Z3" s="8">
        <v>-80.165964951090999</v>
      </c>
      <c r="AA3" s="3"/>
      <c r="AB3" s="3"/>
    </row>
    <row r="4" spans="1:28" ht="51.75" customHeight="1" x14ac:dyDescent="0.15">
      <c r="A4" s="68">
        <v>10002</v>
      </c>
      <c r="B4" s="3" t="s">
        <v>31</v>
      </c>
      <c r="C4" s="3" t="s">
        <v>382</v>
      </c>
      <c r="D4" s="5" t="s">
        <v>3131</v>
      </c>
      <c r="E4" s="3" t="s">
        <v>61</v>
      </c>
      <c r="F4" s="5" t="s">
        <v>3115</v>
      </c>
      <c r="G4" s="5" t="s">
        <v>3132</v>
      </c>
      <c r="H4" s="5" t="s">
        <v>3133</v>
      </c>
      <c r="I4" s="5" t="s">
        <v>3134</v>
      </c>
      <c r="J4" s="5" t="s">
        <v>2242</v>
      </c>
      <c r="K4" s="3" t="s">
        <v>286</v>
      </c>
      <c r="L4" s="3" t="s">
        <v>42</v>
      </c>
      <c r="M4" s="3">
        <v>80302</v>
      </c>
      <c r="N4" s="3" t="s">
        <v>3135</v>
      </c>
      <c r="O4" s="17">
        <v>40</v>
      </c>
      <c r="P4" s="5" t="s">
        <v>3131</v>
      </c>
      <c r="Q4" s="5" t="s">
        <v>3133</v>
      </c>
      <c r="R4" s="5" t="s">
        <v>2242</v>
      </c>
      <c r="S4" s="3" t="s">
        <v>286</v>
      </c>
      <c r="T4" s="3" t="s">
        <v>42</v>
      </c>
      <c r="U4" s="5" t="s">
        <v>49</v>
      </c>
      <c r="V4" s="12">
        <v>44779</v>
      </c>
      <c r="W4" s="5" t="s">
        <v>3136</v>
      </c>
      <c r="X4" s="30" t="s">
        <v>3137</v>
      </c>
      <c r="Y4" s="8">
        <v>40.016584247842403</v>
      </c>
      <c r="Z4" s="8">
        <v>-105.280159075577</v>
      </c>
      <c r="AA4" s="3"/>
      <c r="AB4" s="3"/>
    </row>
    <row r="5" spans="1:28" ht="30" customHeight="1" x14ac:dyDescent="0.15">
      <c r="A5" s="68">
        <v>10003</v>
      </c>
      <c r="B5" s="3" t="s">
        <v>31</v>
      </c>
      <c r="C5" s="3" t="s">
        <v>382</v>
      </c>
      <c r="D5" s="5" t="s">
        <v>1781</v>
      </c>
      <c r="E5" s="3" t="s">
        <v>34</v>
      </c>
      <c r="F5" s="5" t="s">
        <v>3115</v>
      </c>
      <c r="G5" s="5" t="s">
        <v>3138</v>
      </c>
      <c r="H5" s="5" t="s">
        <v>1786</v>
      </c>
      <c r="I5" s="5" t="s">
        <v>1783</v>
      </c>
      <c r="J5" s="5" t="s">
        <v>753</v>
      </c>
      <c r="K5" s="3" t="s">
        <v>754</v>
      </c>
      <c r="L5" s="3" t="s">
        <v>42</v>
      </c>
      <c r="M5" s="3">
        <v>63123</v>
      </c>
      <c r="N5" s="3" t="s">
        <v>1784</v>
      </c>
      <c r="O5" s="17">
        <v>92</v>
      </c>
      <c r="P5" s="5" t="s">
        <v>1785</v>
      </c>
      <c r="Q5" s="5" t="s">
        <v>1786</v>
      </c>
      <c r="R5" s="5" t="s">
        <v>1787</v>
      </c>
      <c r="S5" s="3" t="s">
        <v>1788</v>
      </c>
      <c r="T5" s="3" t="s">
        <v>1789</v>
      </c>
      <c r="U5" s="5" t="s">
        <v>49</v>
      </c>
      <c r="V5" s="12">
        <v>44376</v>
      </c>
      <c r="W5" s="5" t="s">
        <v>3139</v>
      </c>
      <c r="X5" s="5" t="s">
        <v>3140</v>
      </c>
      <c r="Y5" s="8">
        <v>38.525190795696098</v>
      </c>
      <c r="Z5" s="8">
        <v>-90.332894315494698</v>
      </c>
      <c r="AA5" s="3"/>
      <c r="AB5" s="3"/>
    </row>
    <row r="6" spans="1:28" ht="61.5" customHeight="1" x14ac:dyDescent="0.15">
      <c r="A6" s="68">
        <v>10004</v>
      </c>
      <c r="B6" s="3" t="s">
        <v>31</v>
      </c>
      <c r="C6" s="3" t="s">
        <v>382</v>
      </c>
      <c r="D6" s="5" t="s">
        <v>3141</v>
      </c>
      <c r="E6" s="3" t="s">
        <v>61</v>
      </c>
      <c r="F6" s="5" t="s">
        <v>3142</v>
      </c>
      <c r="G6" s="5" t="s">
        <v>3143</v>
      </c>
      <c r="H6" s="5" t="s">
        <v>3144</v>
      </c>
      <c r="I6" s="5" t="s">
        <v>3145</v>
      </c>
      <c r="J6" s="5" t="s">
        <v>3146</v>
      </c>
      <c r="K6" s="3" t="s">
        <v>1101</v>
      </c>
      <c r="L6" s="3" t="s">
        <v>42</v>
      </c>
      <c r="M6" s="16" t="s">
        <v>3147</v>
      </c>
      <c r="N6" s="3" t="s">
        <v>3148</v>
      </c>
      <c r="O6" s="17">
        <v>36</v>
      </c>
      <c r="P6" s="5" t="s">
        <v>3141</v>
      </c>
      <c r="Q6" s="5" t="s">
        <v>3144</v>
      </c>
      <c r="R6" s="5" t="s">
        <v>3146</v>
      </c>
      <c r="S6" s="3" t="s">
        <v>1101</v>
      </c>
      <c r="T6" s="3" t="s">
        <v>42</v>
      </c>
      <c r="U6" s="5" t="s">
        <v>49</v>
      </c>
      <c r="V6" s="12">
        <v>44779</v>
      </c>
      <c r="W6" s="5" t="s">
        <v>3149</v>
      </c>
      <c r="X6" s="5" t="s">
        <v>3150</v>
      </c>
      <c r="Y6" s="8"/>
      <c r="Z6" s="8"/>
      <c r="AA6" s="3"/>
      <c r="AB6" s="3"/>
    </row>
    <row r="7" spans="1:28" ht="46.5" customHeight="1" x14ac:dyDescent="0.15">
      <c r="A7" s="68">
        <v>10005</v>
      </c>
      <c r="B7" s="3" t="s">
        <v>31</v>
      </c>
      <c r="C7" s="3" t="s">
        <v>382</v>
      </c>
      <c r="D7" s="5" t="s">
        <v>3151</v>
      </c>
      <c r="E7" s="3" t="s">
        <v>61</v>
      </c>
      <c r="F7" s="5" t="s">
        <v>3115</v>
      </c>
      <c r="G7" s="5" t="s">
        <v>3152</v>
      </c>
      <c r="H7" s="5" t="s">
        <v>3153</v>
      </c>
      <c r="I7" s="5" t="s">
        <v>3154</v>
      </c>
      <c r="J7" s="5" t="s">
        <v>3155</v>
      </c>
      <c r="K7" s="3" t="s">
        <v>334</v>
      </c>
      <c r="L7" s="3" t="s">
        <v>42</v>
      </c>
      <c r="M7" s="16" t="s">
        <v>3156</v>
      </c>
      <c r="N7" s="3" t="s">
        <v>3157</v>
      </c>
      <c r="O7" s="17">
        <v>20</v>
      </c>
      <c r="P7" s="5" t="s">
        <v>3151</v>
      </c>
      <c r="Q7" s="5" t="s">
        <v>3153</v>
      </c>
      <c r="R7" s="5" t="s">
        <v>3158</v>
      </c>
      <c r="S7" s="3" t="s">
        <v>3159</v>
      </c>
      <c r="T7" s="3" t="s">
        <v>1874</v>
      </c>
      <c r="U7" s="5" t="s">
        <v>49</v>
      </c>
      <c r="V7" s="12">
        <v>44779</v>
      </c>
      <c r="W7" s="5" t="s">
        <v>3160</v>
      </c>
      <c r="X7" s="5" t="s">
        <v>3161</v>
      </c>
      <c r="Y7" s="8">
        <v>42.485388858926299</v>
      </c>
      <c r="Z7" s="8">
        <v>-71.212085987241593</v>
      </c>
      <c r="AA7" s="3"/>
      <c r="AB7" s="3"/>
    </row>
    <row r="8" spans="1:28" ht="69.75" customHeight="1" x14ac:dyDescent="0.15">
      <c r="A8" s="68">
        <v>10006</v>
      </c>
      <c r="B8" s="3" t="s">
        <v>31</v>
      </c>
      <c r="C8" s="3" t="s">
        <v>382</v>
      </c>
      <c r="D8" s="5" t="s">
        <v>3162</v>
      </c>
      <c r="E8" s="3" t="s">
        <v>61</v>
      </c>
      <c r="F8" s="5" t="s">
        <v>3115</v>
      </c>
      <c r="G8" s="5" t="s">
        <v>3163</v>
      </c>
      <c r="H8" s="5" t="s">
        <v>3164</v>
      </c>
      <c r="I8" s="5" t="s">
        <v>3165</v>
      </c>
      <c r="J8" s="5" t="s">
        <v>2486</v>
      </c>
      <c r="K8" s="3" t="s">
        <v>334</v>
      </c>
      <c r="L8" s="3" t="s">
        <v>42</v>
      </c>
      <c r="M8" s="16" t="s">
        <v>2831</v>
      </c>
      <c r="N8" s="3" t="s">
        <v>3166</v>
      </c>
      <c r="O8" s="17"/>
      <c r="P8" s="5" t="s">
        <v>3167</v>
      </c>
      <c r="Q8" s="5" t="s">
        <v>3164</v>
      </c>
      <c r="R8" s="5" t="s">
        <v>3168</v>
      </c>
      <c r="S8" s="3" t="s">
        <v>904</v>
      </c>
      <c r="T8" s="3" t="s">
        <v>905</v>
      </c>
      <c r="U8" s="5" t="s">
        <v>49</v>
      </c>
      <c r="V8" s="12">
        <v>44376</v>
      </c>
      <c r="W8" s="5" t="s">
        <v>3169</v>
      </c>
      <c r="X8" s="30" t="s">
        <v>3170</v>
      </c>
      <c r="Y8" s="8">
        <v>42.402192894131403</v>
      </c>
      <c r="Z8" s="8">
        <v>-71.258857002588201</v>
      </c>
      <c r="AA8" s="3"/>
      <c r="AB8" s="3"/>
    </row>
    <row r="9" spans="1:28" ht="69.75" customHeight="1" x14ac:dyDescent="0.15">
      <c r="A9" s="68">
        <v>10007</v>
      </c>
      <c r="B9" s="3" t="s">
        <v>31</v>
      </c>
      <c r="C9" s="3" t="s">
        <v>382</v>
      </c>
      <c r="D9" s="5" t="s">
        <v>4026</v>
      </c>
      <c r="E9" s="3" t="s">
        <v>34</v>
      </c>
      <c r="F9" s="5" t="s">
        <v>3115</v>
      </c>
      <c r="G9" s="5" t="s">
        <v>4027</v>
      </c>
      <c r="H9" s="5" t="s">
        <v>4028</v>
      </c>
      <c r="I9" s="5" t="s">
        <v>4029</v>
      </c>
      <c r="J9" s="5" t="s">
        <v>779</v>
      </c>
      <c r="K9" s="3" t="s">
        <v>130</v>
      </c>
      <c r="L9" s="3" t="s">
        <v>66</v>
      </c>
      <c r="M9" s="16" t="s">
        <v>4030</v>
      </c>
      <c r="N9" s="3" t="s">
        <v>4031</v>
      </c>
      <c r="O9" s="17">
        <v>63</v>
      </c>
      <c r="P9" s="5" t="s">
        <v>4026</v>
      </c>
      <c r="Q9" s="5" t="s">
        <v>4028</v>
      </c>
      <c r="R9" s="5" t="s">
        <v>779</v>
      </c>
      <c r="S9" s="3" t="s">
        <v>130</v>
      </c>
      <c r="T9" s="3" t="s">
        <v>66</v>
      </c>
      <c r="U9" s="5" t="s">
        <v>49</v>
      </c>
      <c r="V9" s="12">
        <v>44801</v>
      </c>
      <c r="W9" s="5" t="s">
        <v>4036</v>
      </c>
      <c r="X9" s="5"/>
      <c r="Y9" s="8">
        <v>43.622348545328201</v>
      </c>
      <c r="Z9" s="8">
        <v>-79.667930356413905</v>
      </c>
      <c r="AA9" s="3"/>
      <c r="AB9" s="3"/>
    </row>
    <row r="10" spans="1:28" ht="69.75" customHeight="1" x14ac:dyDescent="0.15">
      <c r="A10" s="68">
        <v>10008</v>
      </c>
      <c r="B10" s="3" t="s">
        <v>31</v>
      </c>
      <c r="C10" s="3" t="s">
        <v>382</v>
      </c>
      <c r="D10" s="5" t="s">
        <v>4026</v>
      </c>
      <c r="E10" s="3" t="s">
        <v>34</v>
      </c>
      <c r="F10" s="5" t="s">
        <v>3115</v>
      </c>
      <c r="G10" s="5" t="s">
        <v>4027</v>
      </c>
      <c r="H10" s="5" t="s">
        <v>4028</v>
      </c>
      <c r="I10" s="5" t="s">
        <v>4032</v>
      </c>
      <c r="J10" s="5" t="s">
        <v>4033</v>
      </c>
      <c r="K10" s="3" t="s">
        <v>741</v>
      </c>
      <c r="L10" s="3" t="s">
        <v>42</v>
      </c>
      <c r="M10" s="16" t="s">
        <v>4034</v>
      </c>
      <c r="N10" s="3" t="s">
        <v>4031</v>
      </c>
      <c r="O10" s="17"/>
      <c r="P10" s="5" t="s">
        <v>4026</v>
      </c>
      <c r="Q10" s="5" t="s">
        <v>4028</v>
      </c>
      <c r="R10" s="5" t="s">
        <v>779</v>
      </c>
      <c r="S10" s="3" t="s">
        <v>130</v>
      </c>
      <c r="T10" s="3" t="s">
        <v>66</v>
      </c>
      <c r="U10" s="5" t="s">
        <v>49</v>
      </c>
      <c r="V10" s="12">
        <v>44801</v>
      </c>
      <c r="W10" s="5" t="s">
        <v>4035</v>
      </c>
      <c r="X10" s="5"/>
      <c r="Y10" s="8">
        <v>33.110091921518297</v>
      </c>
      <c r="Z10" s="8">
        <v>-96.817264202795997</v>
      </c>
      <c r="AA10" s="3"/>
      <c r="AB10" s="3"/>
    </row>
    <row r="11" spans="1:28" ht="45" customHeight="1" x14ac:dyDescent="0.15">
      <c r="A11" s="68">
        <v>10009</v>
      </c>
      <c r="B11" s="3" t="s">
        <v>31</v>
      </c>
      <c r="C11" s="3" t="s">
        <v>382</v>
      </c>
      <c r="D11" s="5" t="s">
        <v>3171</v>
      </c>
      <c r="E11" s="3" t="s">
        <v>61</v>
      </c>
      <c r="F11" s="5" t="s">
        <v>3115</v>
      </c>
      <c r="G11" s="5" t="s">
        <v>3172</v>
      </c>
      <c r="H11" s="5" t="s">
        <v>3173</v>
      </c>
      <c r="I11" s="5" t="s">
        <v>3174</v>
      </c>
      <c r="J11" s="5" t="s">
        <v>3175</v>
      </c>
      <c r="K11" s="3" t="s">
        <v>127</v>
      </c>
      <c r="L11" s="3" t="s">
        <v>42</v>
      </c>
      <c r="M11" s="3">
        <v>48170</v>
      </c>
      <c r="N11" s="3" t="s">
        <v>3176</v>
      </c>
      <c r="O11" s="17"/>
      <c r="P11" s="5" t="s">
        <v>3177</v>
      </c>
      <c r="Q11" s="5" t="s">
        <v>3178</v>
      </c>
      <c r="R11" s="5" t="s">
        <v>1166</v>
      </c>
      <c r="S11" s="3" t="s">
        <v>1167</v>
      </c>
      <c r="T11" s="3" t="s">
        <v>543</v>
      </c>
      <c r="U11" s="5" t="s">
        <v>49</v>
      </c>
      <c r="V11" s="12">
        <v>44376</v>
      </c>
      <c r="W11" s="5" t="s">
        <v>3179</v>
      </c>
      <c r="X11" s="5" t="s">
        <v>3180</v>
      </c>
      <c r="Y11" s="8">
        <v>42.3914713653717</v>
      </c>
      <c r="Z11" s="8">
        <v>-83.484952400737996</v>
      </c>
      <c r="AA11" s="3"/>
      <c r="AB11" s="3"/>
    </row>
    <row r="12" spans="1:28" ht="27.75" customHeight="1" x14ac:dyDescent="0.15">
      <c r="A12" s="68">
        <v>10010</v>
      </c>
      <c r="B12" s="3" t="s">
        <v>31</v>
      </c>
      <c r="C12" s="3" t="s">
        <v>382</v>
      </c>
      <c r="D12" s="5" t="s">
        <v>3181</v>
      </c>
      <c r="E12" s="3" t="s">
        <v>61</v>
      </c>
      <c r="F12" s="5" t="s">
        <v>3115</v>
      </c>
      <c r="G12" s="5" t="s">
        <v>3182</v>
      </c>
      <c r="H12" s="5" t="s">
        <v>3183</v>
      </c>
      <c r="I12" s="5" t="s">
        <v>3184</v>
      </c>
      <c r="J12" s="5" t="s">
        <v>3185</v>
      </c>
      <c r="K12" s="3" t="s">
        <v>315</v>
      </c>
      <c r="L12" s="3" t="s">
        <v>42</v>
      </c>
      <c r="M12" s="3">
        <v>60559</v>
      </c>
      <c r="N12" s="3" t="s">
        <v>3186</v>
      </c>
      <c r="O12" s="17"/>
      <c r="P12" s="5" t="s">
        <v>3187</v>
      </c>
      <c r="Q12" s="5" t="s">
        <v>3188</v>
      </c>
      <c r="R12" s="5" t="s">
        <v>3185</v>
      </c>
      <c r="S12" s="3" t="s">
        <v>315</v>
      </c>
      <c r="T12" s="3" t="s">
        <v>42</v>
      </c>
      <c r="U12" s="5" t="s">
        <v>49</v>
      </c>
      <c r="V12" s="12">
        <v>44376</v>
      </c>
      <c r="W12" s="5" t="s">
        <v>3189</v>
      </c>
      <c r="X12" s="5" t="s">
        <v>3190</v>
      </c>
      <c r="Y12" s="8">
        <v>41.820511112275902</v>
      </c>
      <c r="Z12" s="8">
        <v>-87.961340875626504</v>
      </c>
      <c r="AA12" s="3"/>
      <c r="AB12" s="3"/>
    </row>
    <row r="13" spans="1:28" ht="12" x14ac:dyDescent="0.15">
      <c r="A13" s="68">
        <v>10011</v>
      </c>
      <c r="B13" s="3" t="s">
        <v>31</v>
      </c>
      <c r="C13" s="3" t="s">
        <v>382</v>
      </c>
      <c r="D13" s="5" t="s">
        <v>3191</v>
      </c>
      <c r="E13" s="3" t="s">
        <v>61</v>
      </c>
      <c r="F13" s="5" t="s">
        <v>3192</v>
      </c>
      <c r="G13" s="5" t="s">
        <v>3193</v>
      </c>
      <c r="H13" s="5" t="s">
        <v>3194</v>
      </c>
      <c r="I13" s="5" t="s">
        <v>3195</v>
      </c>
      <c r="J13" s="5" t="s">
        <v>886</v>
      </c>
      <c r="K13" s="3" t="s">
        <v>741</v>
      </c>
      <c r="L13" s="3" t="s">
        <v>42</v>
      </c>
      <c r="M13" s="3">
        <v>77079</v>
      </c>
      <c r="N13" s="3" t="s">
        <v>3196</v>
      </c>
      <c r="O13" s="17"/>
      <c r="P13" s="5" t="s">
        <v>3197</v>
      </c>
      <c r="Q13" s="5" t="s">
        <v>3194</v>
      </c>
      <c r="R13" s="5" t="s">
        <v>585</v>
      </c>
      <c r="S13" s="3" t="s">
        <v>585</v>
      </c>
      <c r="T13" s="3" t="s">
        <v>587</v>
      </c>
      <c r="U13" s="5" t="s">
        <v>49</v>
      </c>
      <c r="V13" s="12">
        <v>44376</v>
      </c>
      <c r="W13" s="5" t="s">
        <v>3194</v>
      </c>
      <c r="X13" s="5" t="s">
        <v>3198</v>
      </c>
      <c r="Y13" s="8">
        <v>29.783085845677299</v>
      </c>
      <c r="Z13" s="8">
        <v>-95.630669310974</v>
      </c>
      <c r="AA13" s="3"/>
      <c r="AB13" s="3"/>
    </row>
    <row r="14" spans="1:28" ht="36" x14ac:dyDescent="0.15">
      <c r="A14" s="68">
        <v>10012</v>
      </c>
      <c r="B14" s="3" t="s">
        <v>31</v>
      </c>
      <c r="C14" s="3" t="s">
        <v>382</v>
      </c>
      <c r="D14" s="5" t="s">
        <v>3199</v>
      </c>
      <c r="E14" s="3" t="s">
        <v>61</v>
      </c>
      <c r="F14" s="5" t="s">
        <v>3115</v>
      </c>
      <c r="G14" s="5" t="s">
        <v>3200</v>
      </c>
      <c r="H14" s="5" t="s">
        <v>3201</v>
      </c>
      <c r="I14" s="5" t="s">
        <v>3202</v>
      </c>
      <c r="J14" s="5" t="s">
        <v>2399</v>
      </c>
      <c r="K14" s="3" t="s">
        <v>741</v>
      </c>
      <c r="L14" s="3" t="s">
        <v>42</v>
      </c>
      <c r="M14" s="3">
        <v>78229</v>
      </c>
      <c r="N14" s="3" t="s">
        <v>3203</v>
      </c>
      <c r="O14" s="17"/>
      <c r="P14" s="5" t="s">
        <v>3204</v>
      </c>
      <c r="Q14" s="5" t="s">
        <v>3201</v>
      </c>
      <c r="R14" s="5" t="s">
        <v>2399</v>
      </c>
      <c r="S14" s="3" t="s">
        <v>741</v>
      </c>
      <c r="T14" s="3" t="s">
        <v>42</v>
      </c>
      <c r="U14" s="5" t="s">
        <v>49</v>
      </c>
      <c r="V14" s="12">
        <v>44779</v>
      </c>
      <c r="W14" s="5" t="s">
        <v>3205</v>
      </c>
      <c r="X14" s="5" t="s">
        <v>3206</v>
      </c>
      <c r="Y14" s="8">
        <v>29.503042097078598</v>
      </c>
      <c r="Z14" s="8">
        <v>-98.556970975873398</v>
      </c>
      <c r="AA14" s="3"/>
      <c r="AB14" s="3"/>
    </row>
    <row r="15" spans="1:28" ht="35.25" customHeight="1" x14ac:dyDescent="0.15">
      <c r="A15" s="68">
        <v>10013</v>
      </c>
      <c r="B15" s="3" t="s">
        <v>31</v>
      </c>
      <c r="C15" s="3" t="s">
        <v>382</v>
      </c>
      <c r="D15" s="5" t="s">
        <v>3207</v>
      </c>
      <c r="E15" s="3" t="s">
        <v>61</v>
      </c>
      <c r="F15" s="5" t="s">
        <v>3115</v>
      </c>
      <c r="G15" s="5" t="s">
        <v>3208</v>
      </c>
      <c r="H15" s="5" t="s">
        <v>3209</v>
      </c>
      <c r="I15" s="5" t="s">
        <v>3210</v>
      </c>
      <c r="J15" s="5" t="s">
        <v>1544</v>
      </c>
      <c r="K15" s="3" t="s">
        <v>130</v>
      </c>
      <c r="L15" s="3" t="s">
        <v>66</v>
      </c>
      <c r="M15" s="3" t="s">
        <v>3211</v>
      </c>
      <c r="N15" s="3" t="s">
        <v>3212</v>
      </c>
      <c r="O15" s="17"/>
      <c r="P15" s="5" t="s">
        <v>3207</v>
      </c>
      <c r="Q15" s="5" t="s">
        <v>3213</v>
      </c>
      <c r="R15" s="5" t="s">
        <v>1544</v>
      </c>
      <c r="S15" s="3" t="s">
        <v>130</v>
      </c>
      <c r="T15" s="3" t="s">
        <v>66</v>
      </c>
      <c r="U15" s="5" t="s">
        <v>49</v>
      </c>
      <c r="V15" s="12">
        <v>44376</v>
      </c>
      <c r="W15" s="5" t="s">
        <v>3214</v>
      </c>
      <c r="X15" s="5" t="s">
        <v>3215</v>
      </c>
      <c r="Y15" s="8">
        <v>43.506106840471098</v>
      </c>
      <c r="Z15" s="8">
        <v>-80.547734002542995</v>
      </c>
      <c r="AA15" s="3"/>
      <c r="AB15" s="3"/>
    </row>
    <row r="16" spans="1:28" ht="60" customHeight="1" x14ac:dyDescent="0.15">
      <c r="A16" s="68">
        <v>10014</v>
      </c>
      <c r="B16" s="3" t="s">
        <v>31</v>
      </c>
      <c r="C16" s="3" t="s">
        <v>382</v>
      </c>
      <c r="D16" s="5" t="s">
        <v>3216</v>
      </c>
      <c r="E16" s="3" t="s">
        <v>61</v>
      </c>
      <c r="F16" s="5" t="s">
        <v>3115</v>
      </c>
      <c r="G16" s="5" t="s">
        <v>3217</v>
      </c>
      <c r="H16" s="5" t="s">
        <v>3218</v>
      </c>
      <c r="I16" s="5" t="s">
        <v>3219</v>
      </c>
      <c r="J16" s="5" t="s">
        <v>3220</v>
      </c>
      <c r="K16" s="3" t="s">
        <v>334</v>
      </c>
      <c r="L16" s="3" t="s">
        <v>42</v>
      </c>
      <c r="M16" s="16" t="s">
        <v>3221</v>
      </c>
      <c r="N16" s="3" t="s">
        <v>3222</v>
      </c>
      <c r="O16" s="17"/>
      <c r="P16" s="5" t="s">
        <v>3216</v>
      </c>
      <c r="Q16" s="5" t="s">
        <v>3223</v>
      </c>
      <c r="R16" s="5" t="s">
        <v>3220</v>
      </c>
      <c r="S16" s="3" t="s">
        <v>334</v>
      </c>
      <c r="T16" s="3" t="s">
        <v>42</v>
      </c>
      <c r="U16" s="5" t="s">
        <v>49</v>
      </c>
      <c r="V16" s="12">
        <v>44376</v>
      </c>
      <c r="W16" s="5" t="s">
        <v>3223</v>
      </c>
      <c r="X16" s="5"/>
      <c r="Y16" s="8">
        <v>42.299484733696303</v>
      </c>
      <c r="Z16" s="8">
        <v>-71.350841817935603</v>
      </c>
      <c r="AA16" s="3"/>
      <c r="AB16" s="3"/>
    </row>
    <row r="17" spans="1:28" ht="78.75" customHeight="1" x14ac:dyDescent="0.15">
      <c r="A17" s="68">
        <v>10015</v>
      </c>
      <c r="B17" s="3" t="s">
        <v>31</v>
      </c>
      <c r="C17" s="3" t="s">
        <v>382</v>
      </c>
      <c r="D17" s="5" t="s">
        <v>3224</v>
      </c>
      <c r="E17" s="3" t="s">
        <v>61</v>
      </c>
      <c r="F17" s="5" t="s">
        <v>3115</v>
      </c>
      <c r="G17" s="5" t="s">
        <v>3225</v>
      </c>
      <c r="H17" s="5" t="s">
        <v>3226</v>
      </c>
      <c r="I17" s="5" t="s">
        <v>3227</v>
      </c>
      <c r="J17" s="5" t="s">
        <v>891</v>
      </c>
      <c r="K17" s="3" t="s">
        <v>127</v>
      </c>
      <c r="L17" s="3" t="s">
        <v>42</v>
      </c>
      <c r="M17" s="3">
        <v>48104</v>
      </c>
      <c r="N17" s="3" t="s">
        <v>3228</v>
      </c>
      <c r="O17" s="17"/>
      <c r="P17" s="5" t="s">
        <v>3224</v>
      </c>
      <c r="Q17" s="5" t="s">
        <v>3226</v>
      </c>
      <c r="R17" s="5" t="s">
        <v>3229</v>
      </c>
      <c r="S17" s="3" t="s">
        <v>3230</v>
      </c>
      <c r="T17" s="3" t="s">
        <v>1874</v>
      </c>
      <c r="U17" s="5" t="s">
        <v>49</v>
      </c>
      <c r="V17" s="12">
        <v>44435</v>
      </c>
      <c r="W17" s="5" t="s">
        <v>3231</v>
      </c>
      <c r="X17" s="30" t="s">
        <v>3232</v>
      </c>
      <c r="Y17" s="8">
        <v>42.284007315064301</v>
      </c>
      <c r="Z17" s="8">
        <v>-83.747902629578206</v>
      </c>
      <c r="AA17" s="3"/>
      <c r="AB17" s="3"/>
    </row>
    <row r="18" spans="1:28" ht="78.75" customHeight="1" x14ac:dyDescent="0.15">
      <c r="A18" s="68">
        <v>10016</v>
      </c>
      <c r="B18" s="3" t="s">
        <v>31</v>
      </c>
      <c r="C18" s="3" t="s">
        <v>382</v>
      </c>
      <c r="D18" s="5" t="s">
        <v>4188</v>
      </c>
      <c r="E18" s="3" t="s">
        <v>34</v>
      </c>
      <c r="F18" s="5" t="s">
        <v>3115</v>
      </c>
      <c r="G18" s="5" t="s">
        <v>4192</v>
      </c>
      <c r="H18" s="5" t="s">
        <v>4191</v>
      </c>
      <c r="I18" s="5" t="s">
        <v>4189</v>
      </c>
      <c r="J18" s="5" t="s">
        <v>914</v>
      </c>
      <c r="K18" s="3" t="s">
        <v>394</v>
      </c>
      <c r="L18" s="3" t="s">
        <v>42</v>
      </c>
      <c r="M18" s="3">
        <v>95131</v>
      </c>
      <c r="N18" s="3" t="s">
        <v>4190</v>
      </c>
      <c r="O18" s="17">
        <v>41</v>
      </c>
      <c r="P18" s="5" t="s">
        <v>4188</v>
      </c>
      <c r="Q18" s="5" t="s">
        <v>4191</v>
      </c>
      <c r="R18" s="5" t="s">
        <v>914</v>
      </c>
      <c r="S18" s="3" t="s">
        <v>394</v>
      </c>
      <c r="T18" s="3" t="s">
        <v>42</v>
      </c>
      <c r="U18" s="5" t="s">
        <v>49</v>
      </c>
      <c r="V18" s="12">
        <v>44801</v>
      </c>
      <c r="W18" s="5" t="s">
        <v>4194</v>
      </c>
      <c r="X18" s="5" t="s">
        <v>4193</v>
      </c>
      <c r="Y18" s="8">
        <v>37.382518307821996</v>
      </c>
      <c r="Z18" s="8">
        <v>-121.918740518012</v>
      </c>
      <c r="AA18" s="3"/>
      <c r="AB18" s="3"/>
    </row>
    <row r="19" spans="1:28" ht="78.75" customHeight="1" x14ac:dyDescent="0.15">
      <c r="A19" s="68">
        <v>10017</v>
      </c>
      <c r="B19" s="3" t="s">
        <v>31</v>
      </c>
      <c r="C19" s="3" t="s">
        <v>382</v>
      </c>
      <c r="D19" s="5" t="s">
        <v>4147</v>
      </c>
      <c r="E19" s="3" t="s">
        <v>34</v>
      </c>
      <c r="F19" s="5" t="s">
        <v>3115</v>
      </c>
      <c r="G19" s="5" t="s">
        <v>4152</v>
      </c>
      <c r="H19" s="5" t="s">
        <v>4148</v>
      </c>
      <c r="I19" s="5" t="s">
        <v>4149</v>
      </c>
      <c r="J19" s="5" t="s">
        <v>4150</v>
      </c>
      <c r="K19" s="3" t="s">
        <v>918</v>
      </c>
      <c r="L19" s="3" t="s">
        <v>42</v>
      </c>
      <c r="M19" s="3">
        <v>30097</v>
      </c>
      <c r="N19" s="3" t="s">
        <v>4151</v>
      </c>
      <c r="O19" s="17"/>
      <c r="P19" s="5" t="s">
        <v>4013</v>
      </c>
      <c r="Q19" s="5" t="s">
        <v>4148</v>
      </c>
      <c r="R19" s="5" t="s">
        <v>2866</v>
      </c>
      <c r="S19" s="3" t="s">
        <v>394</v>
      </c>
      <c r="T19" s="3" t="s">
        <v>42</v>
      </c>
      <c r="U19" s="5" t="s">
        <v>49</v>
      </c>
      <c r="V19" s="12">
        <v>44801</v>
      </c>
      <c r="W19" s="5" t="s">
        <v>4148</v>
      </c>
      <c r="X19" s="5" t="s">
        <v>4153</v>
      </c>
      <c r="Y19" s="8">
        <v>34.062648013299203</v>
      </c>
      <c r="Z19" s="8">
        <v>-84.172982818114207</v>
      </c>
      <c r="AA19" s="3"/>
      <c r="AB19" s="3"/>
    </row>
    <row r="20" spans="1:28" ht="48" x14ac:dyDescent="0.15">
      <c r="A20" s="68">
        <v>10018</v>
      </c>
      <c r="B20" s="3" t="s">
        <v>31</v>
      </c>
      <c r="C20" s="3" t="s">
        <v>382</v>
      </c>
      <c r="D20" s="5" t="s">
        <v>3233</v>
      </c>
      <c r="E20" s="3" t="s">
        <v>61</v>
      </c>
      <c r="F20" s="5" t="s">
        <v>3115</v>
      </c>
      <c r="G20" s="5" t="s">
        <v>3234</v>
      </c>
      <c r="H20" s="5" t="s">
        <v>3235</v>
      </c>
      <c r="I20" s="5" t="s">
        <v>3236</v>
      </c>
      <c r="J20" s="5" t="s">
        <v>1971</v>
      </c>
      <c r="K20" s="3" t="s">
        <v>321</v>
      </c>
      <c r="L20" s="3" t="s">
        <v>42</v>
      </c>
      <c r="M20" s="3">
        <v>10013</v>
      </c>
      <c r="N20" s="3" t="s">
        <v>3237</v>
      </c>
      <c r="O20" s="17">
        <v>14</v>
      </c>
      <c r="P20" s="5" t="s">
        <v>3233</v>
      </c>
      <c r="Q20" s="5" t="s">
        <v>3235</v>
      </c>
      <c r="R20" s="5" t="s">
        <v>1971</v>
      </c>
      <c r="S20" s="3" t="s">
        <v>321</v>
      </c>
      <c r="T20" s="3" t="s">
        <v>42</v>
      </c>
      <c r="U20" s="5" t="s">
        <v>49</v>
      </c>
      <c r="V20" s="12">
        <v>44779</v>
      </c>
      <c r="W20" s="5" t="s">
        <v>3238</v>
      </c>
      <c r="X20" s="5" t="s">
        <v>3239</v>
      </c>
      <c r="Y20" s="8">
        <v>40.720195945277197</v>
      </c>
      <c r="Z20" s="8">
        <v>-74.006121717883005</v>
      </c>
      <c r="AA20" s="3"/>
      <c r="AB20" s="3"/>
    </row>
    <row r="21" spans="1:28" ht="48" x14ac:dyDescent="0.15">
      <c r="A21" s="68">
        <v>10019</v>
      </c>
      <c r="B21" s="3" t="s">
        <v>31</v>
      </c>
      <c r="C21" s="3" t="s">
        <v>382</v>
      </c>
      <c r="D21" s="5" t="s">
        <v>3240</v>
      </c>
      <c r="E21" s="3" t="s">
        <v>34</v>
      </c>
      <c r="F21" s="5" t="s">
        <v>3115</v>
      </c>
      <c r="G21" s="5" t="s">
        <v>3241</v>
      </c>
      <c r="H21" s="5" t="s">
        <v>3242</v>
      </c>
      <c r="I21" s="5" t="s">
        <v>3243</v>
      </c>
      <c r="J21" s="5" t="s">
        <v>3450</v>
      </c>
      <c r="K21" s="3" t="s">
        <v>2249</v>
      </c>
      <c r="L21" s="3" t="s">
        <v>42</v>
      </c>
      <c r="M21" s="3">
        <v>20001</v>
      </c>
      <c r="N21" s="3" t="s">
        <v>3244</v>
      </c>
      <c r="O21" s="17"/>
      <c r="P21" s="5" t="s">
        <v>3245</v>
      </c>
      <c r="Q21" s="5" t="s">
        <v>3246</v>
      </c>
      <c r="R21" s="5" t="s">
        <v>1166</v>
      </c>
      <c r="S21" s="3" t="s">
        <v>1167</v>
      </c>
      <c r="T21" s="3" t="s">
        <v>543</v>
      </c>
      <c r="U21" s="5" t="s">
        <v>49</v>
      </c>
      <c r="V21" s="12">
        <v>44376</v>
      </c>
      <c r="W21" s="5" t="s">
        <v>3247</v>
      </c>
      <c r="X21" s="30" t="s">
        <v>3248</v>
      </c>
      <c r="Y21" s="8">
        <v>38.894775383813602</v>
      </c>
      <c r="Z21" s="8">
        <v>-77.011237602725302</v>
      </c>
      <c r="AA21" s="3"/>
      <c r="AB21" s="3"/>
    </row>
    <row r="22" spans="1:28" ht="25" x14ac:dyDescent="0.2">
      <c r="A22" s="68">
        <v>10020</v>
      </c>
      <c r="B22" s="3" t="s">
        <v>31</v>
      </c>
      <c r="C22" s="3" t="s">
        <v>382</v>
      </c>
      <c r="D22" s="5" t="s">
        <v>4057</v>
      </c>
      <c r="E22" s="3" t="s">
        <v>34</v>
      </c>
      <c r="F22" s="5" t="s">
        <v>3115</v>
      </c>
      <c r="G22" s="5" t="s">
        <v>4058</v>
      </c>
      <c r="H22" s="5" t="s">
        <v>4059</v>
      </c>
      <c r="I22" s="5" t="s">
        <v>4060</v>
      </c>
      <c r="J22" s="5" t="s">
        <v>4061</v>
      </c>
      <c r="K22" s="3" t="s">
        <v>394</v>
      </c>
      <c r="L22" s="3" t="s">
        <v>42</v>
      </c>
      <c r="M22" s="3">
        <v>95014</v>
      </c>
      <c r="N22" s="3" t="s">
        <v>4065</v>
      </c>
      <c r="O22" s="17">
        <v>28</v>
      </c>
      <c r="P22" s="5" t="s">
        <v>4057</v>
      </c>
      <c r="Q22" s="5" t="s">
        <v>4059</v>
      </c>
      <c r="R22" s="5" t="s">
        <v>4062</v>
      </c>
      <c r="S22" s="3" t="s">
        <v>394</v>
      </c>
      <c r="T22" s="3" t="s">
        <v>42</v>
      </c>
      <c r="U22" s="5" t="s">
        <v>49</v>
      </c>
      <c r="V22" s="12">
        <v>44801</v>
      </c>
      <c r="W22" s="5" t="s">
        <v>4064</v>
      </c>
      <c r="X22" s="5" t="s">
        <v>4063</v>
      </c>
      <c r="Y22" s="8">
        <v>37.321978320239801</v>
      </c>
      <c r="Z22" s="8">
        <v>-122.035032416159</v>
      </c>
    </row>
    <row r="23" spans="1:28" x14ac:dyDescent="0.2">
      <c r="A23" s="68" t="s">
        <v>3959</v>
      </c>
      <c r="C23" s="140"/>
      <c r="F23" s="128"/>
    </row>
    <row r="24" spans="1:28" x14ac:dyDescent="0.2">
      <c r="A24" s="68" t="s">
        <v>3959</v>
      </c>
    </row>
    <row r="25" spans="1:28" x14ac:dyDescent="0.2">
      <c r="A25" s="68" t="s">
        <v>3959</v>
      </c>
    </row>
    <row r="26" spans="1:28" x14ac:dyDescent="0.2">
      <c r="A26" s="68" t="s">
        <v>3959</v>
      </c>
    </row>
    <row r="27" spans="1:28" x14ac:dyDescent="0.2">
      <c r="A27" s="68" t="s">
        <v>3959</v>
      </c>
    </row>
    <row r="28" spans="1:28" x14ac:dyDescent="0.2">
      <c r="A28" s="68" t="s">
        <v>3959</v>
      </c>
    </row>
    <row r="29" spans="1:28" x14ac:dyDescent="0.2">
      <c r="A29" s="68" t="s">
        <v>3959</v>
      </c>
    </row>
    <row r="30" spans="1:28" x14ac:dyDescent="0.2">
      <c r="A30" s="68" t="s">
        <v>3959</v>
      </c>
    </row>
    <row r="31" spans="1:28" x14ac:dyDescent="0.2">
      <c r="A31" s="68" t="s">
        <v>3959</v>
      </c>
    </row>
    <row r="32" spans="1:28" x14ac:dyDescent="0.2">
      <c r="A32" s="68" t="s">
        <v>3959</v>
      </c>
    </row>
    <row r="33" spans="1:1" x14ac:dyDescent="0.2">
      <c r="A33" s="68" t="s">
        <v>3959</v>
      </c>
    </row>
    <row r="34" spans="1:1" x14ac:dyDescent="0.2">
      <c r="A34" s="68" t="s">
        <v>3959</v>
      </c>
    </row>
    <row r="35" spans="1:1" x14ac:dyDescent="0.2">
      <c r="A35" s="68" t="s">
        <v>3959</v>
      </c>
    </row>
    <row r="36" spans="1:1" x14ac:dyDescent="0.2">
      <c r="A36" s="68" t="s">
        <v>3959</v>
      </c>
    </row>
    <row r="37" spans="1:1" x14ac:dyDescent="0.2">
      <c r="A37" s="68" t="s">
        <v>3959</v>
      </c>
    </row>
    <row r="38" spans="1:1" x14ac:dyDescent="0.2">
      <c r="A38" s="68" t="s">
        <v>3959</v>
      </c>
    </row>
    <row r="39" spans="1:1" x14ac:dyDescent="0.2">
      <c r="A39" s="68" t="s">
        <v>3959</v>
      </c>
    </row>
    <row r="40" spans="1:1" x14ac:dyDescent="0.2">
      <c r="A40" s="68" t="s">
        <v>3959</v>
      </c>
    </row>
    <row r="41" spans="1:1" x14ac:dyDescent="0.2">
      <c r="A41" s="68" t="s">
        <v>3959</v>
      </c>
    </row>
    <row r="42" spans="1:1" x14ac:dyDescent="0.2">
      <c r="A42" s="68" t="s">
        <v>3959</v>
      </c>
    </row>
    <row r="43" spans="1:1" x14ac:dyDescent="0.2">
      <c r="A43" s="68" t="s">
        <v>3959</v>
      </c>
    </row>
    <row r="44" spans="1:1" x14ac:dyDescent="0.2">
      <c r="A44" s="68" t="s">
        <v>3959</v>
      </c>
    </row>
    <row r="45" spans="1:1" x14ac:dyDescent="0.2">
      <c r="A45" s="68" t="s">
        <v>3959</v>
      </c>
    </row>
    <row r="46" spans="1:1" x14ac:dyDescent="0.2">
      <c r="A46" s="68" t="s">
        <v>3959</v>
      </c>
    </row>
    <row r="47" spans="1:1" x14ac:dyDescent="0.2">
      <c r="A47" s="68" t="s">
        <v>3959</v>
      </c>
    </row>
    <row r="48" spans="1:1" x14ac:dyDescent="0.2">
      <c r="A48" s="68" t="s">
        <v>3959</v>
      </c>
    </row>
    <row r="49" spans="1:1" x14ac:dyDescent="0.2">
      <c r="A49" s="68" t="s">
        <v>3959</v>
      </c>
    </row>
    <row r="50" spans="1:1" x14ac:dyDescent="0.2">
      <c r="A50" s="68" t="s">
        <v>3959</v>
      </c>
    </row>
    <row r="51" spans="1:1" x14ac:dyDescent="0.2">
      <c r="A51" s="68" t="s">
        <v>3959</v>
      </c>
    </row>
    <row r="52" spans="1:1" x14ac:dyDescent="0.2">
      <c r="A52" s="68" t="s">
        <v>3959</v>
      </c>
    </row>
    <row r="53" spans="1:1" x14ac:dyDescent="0.2">
      <c r="A53" s="68" t="s">
        <v>3959</v>
      </c>
    </row>
    <row r="54" spans="1:1" x14ac:dyDescent="0.2">
      <c r="A54" s="68" t="s">
        <v>3959</v>
      </c>
    </row>
    <row r="55" spans="1:1" x14ac:dyDescent="0.2">
      <c r="A55" s="68" t="s">
        <v>3959</v>
      </c>
    </row>
    <row r="56" spans="1:1" x14ac:dyDescent="0.2">
      <c r="A56" s="68" t="s">
        <v>3959</v>
      </c>
    </row>
    <row r="57" spans="1:1" x14ac:dyDescent="0.2">
      <c r="A57" s="68" t="s">
        <v>3959</v>
      </c>
    </row>
    <row r="58" spans="1:1" x14ac:dyDescent="0.2">
      <c r="A58" s="68" t="s">
        <v>3959</v>
      </c>
    </row>
    <row r="59" spans="1:1" x14ac:dyDescent="0.2">
      <c r="A59" s="68" t="s">
        <v>3959</v>
      </c>
    </row>
    <row r="60" spans="1:1" x14ac:dyDescent="0.2">
      <c r="A60" s="68" t="s">
        <v>3959</v>
      </c>
    </row>
    <row r="61" spans="1:1" x14ac:dyDescent="0.2">
      <c r="A61" s="68" t="s">
        <v>3959</v>
      </c>
    </row>
    <row r="62" spans="1:1" x14ac:dyDescent="0.2">
      <c r="A62" s="68" t="s">
        <v>3959</v>
      </c>
    </row>
    <row r="63" spans="1:1" x14ac:dyDescent="0.2">
      <c r="A63" s="68" t="s">
        <v>3959</v>
      </c>
    </row>
    <row r="64" spans="1:1" x14ac:dyDescent="0.2">
      <c r="A64" s="68" t="s">
        <v>3959</v>
      </c>
    </row>
    <row r="65" spans="1:1" x14ac:dyDescent="0.2">
      <c r="A65" s="68" t="s">
        <v>3959</v>
      </c>
    </row>
    <row r="66" spans="1:1" x14ac:dyDescent="0.2">
      <c r="A66" s="68" t="s">
        <v>3959</v>
      </c>
    </row>
    <row r="67" spans="1:1" x14ac:dyDescent="0.2">
      <c r="A67" s="68" t="s">
        <v>3959</v>
      </c>
    </row>
    <row r="68" spans="1:1" x14ac:dyDescent="0.2">
      <c r="A68" s="68" t="s">
        <v>3959</v>
      </c>
    </row>
    <row r="69" spans="1:1" x14ac:dyDescent="0.2">
      <c r="A69" s="68" t="s">
        <v>3959</v>
      </c>
    </row>
    <row r="70" spans="1:1" x14ac:dyDescent="0.2">
      <c r="A70" s="68" t="s">
        <v>3959</v>
      </c>
    </row>
    <row r="71" spans="1:1" x14ac:dyDescent="0.2">
      <c r="A71" s="68" t="s">
        <v>3959</v>
      </c>
    </row>
    <row r="72" spans="1:1" x14ac:dyDescent="0.2">
      <c r="A72" s="68" t="s">
        <v>3959</v>
      </c>
    </row>
    <row r="73" spans="1:1" x14ac:dyDescent="0.2">
      <c r="A73" s="68" t="s">
        <v>3959</v>
      </c>
    </row>
    <row r="74" spans="1:1" x14ac:dyDescent="0.2">
      <c r="A74" s="68" t="s">
        <v>3959</v>
      </c>
    </row>
    <row r="75" spans="1:1" x14ac:dyDescent="0.2">
      <c r="A75" s="68" t="s">
        <v>3959</v>
      </c>
    </row>
    <row r="76" spans="1:1" x14ac:dyDescent="0.2">
      <c r="A76" s="68" t="s">
        <v>3959</v>
      </c>
    </row>
    <row r="77" spans="1:1" x14ac:dyDescent="0.2">
      <c r="A77" s="68" t="s">
        <v>3959</v>
      </c>
    </row>
    <row r="78" spans="1:1" x14ac:dyDescent="0.2">
      <c r="A78" s="68" t="s">
        <v>3959</v>
      </c>
    </row>
    <row r="79" spans="1:1" x14ac:dyDescent="0.2">
      <c r="A79" s="68" t="s">
        <v>3959</v>
      </c>
    </row>
    <row r="80" spans="1:1" x14ac:dyDescent="0.2">
      <c r="A80" s="68" t="s">
        <v>3959</v>
      </c>
    </row>
    <row r="81" spans="1:1" x14ac:dyDescent="0.2">
      <c r="A81" s="68" t="s">
        <v>3959</v>
      </c>
    </row>
    <row r="82" spans="1:1" x14ac:dyDescent="0.2">
      <c r="A82" s="68" t="s">
        <v>3959</v>
      </c>
    </row>
    <row r="83" spans="1:1" x14ac:dyDescent="0.2">
      <c r="A83" s="68" t="s">
        <v>3959</v>
      </c>
    </row>
    <row r="84" spans="1:1" x14ac:dyDescent="0.2">
      <c r="A84" s="68" t="s">
        <v>3959</v>
      </c>
    </row>
    <row r="85" spans="1:1" x14ac:dyDescent="0.2">
      <c r="A85" s="68" t="s">
        <v>3959</v>
      </c>
    </row>
    <row r="86" spans="1:1" x14ac:dyDescent="0.2">
      <c r="A86" s="68" t="s">
        <v>3959</v>
      </c>
    </row>
    <row r="87" spans="1:1" x14ac:dyDescent="0.2">
      <c r="A87" s="68" t="s">
        <v>3959</v>
      </c>
    </row>
    <row r="88" spans="1:1" x14ac:dyDescent="0.2">
      <c r="A88" s="68" t="s">
        <v>3959</v>
      </c>
    </row>
    <row r="89" spans="1:1" x14ac:dyDescent="0.2">
      <c r="A89" s="68" t="s">
        <v>3959</v>
      </c>
    </row>
    <row r="90" spans="1:1" x14ac:dyDescent="0.2">
      <c r="A90" s="68" t="s">
        <v>3959</v>
      </c>
    </row>
    <row r="91" spans="1:1" x14ac:dyDescent="0.2">
      <c r="A91" s="68" t="s">
        <v>3959</v>
      </c>
    </row>
    <row r="92" spans="1:1" x14ac:dyDescent="0.2">
      <c r="A92" s="68" t="s">
        <v>3959</v>
      </c>
    </row>
    <row r="93" spans="1:1" x14ac:dyDescent="0.2">
      <c r="A93" s="68" t="s">
        <v>3959</v>
      </c>
    </row>
    <row r="94" spans="1:1" x14ac:dyDescent="0.2">
      <c r="A94" s="68" t="s">
        <v>3959</v>
      </c>
    </row>
    <row r="95" spans="1:1" x14ac:dyDescent="0.2">
      <c r="A95" s="68" t="s">
        <v>3959</v>
      </c>
    </row>
    <row r="96" spans="1:1" x14ac:dyDescent="0.2">
      <c r="A96" s="68" t="s">
        <v>3959</v>
      </c>
    </row>
    <row r="97" spans="1:1" x14ac:dyDescent="0.2">
      <c r="A97" s="68" t="s">
        <v>3959</v>
      </c>
    </row>
    <row r="98" spans="1:1" x14ac:dyDescent="0.2">
      <c r="A98" s="68" t="s">
        <v>3959</v>
      </c>
    </row>
    <row r="99" spans="1:1" x14ac:dyDescent="0.2">
      <c r="A99" s="68" t="s">
        <v>3959</v>
      </c>
    </row>
    <row r="100" spans="1:1" x14ac:dyDescent="0.2">
      <c r="A100" s="68" t="s">
        <v>3959</v>
      </c>
    </row>
    <row r="101" spans="1:1" x14ac:dyDescent="0.2">
      <c r="A101" s="68" t="s">
        <v>3959</v>
      </c>
    </row>
    <row r="102" spans="1:1" x14ac:dyDescent="0.2">
      <c r="A102" s="68" t="s">
        <v>3959</v>
      </c>
    </row>
    <row r="103" spans="1:1" x14ac:dyDescent="0.2">
      <c r="A103" s="68" t="s">
        <v>3959</v>
      </c>
    </row>
    <row r="104" spans="1:1" x14ac:dyDescent="0.2">
      <c r="A104" s="68" t="s">
        <v>3959</v>
      </c>
    </row>
    <row r="105" spans="1:1" x14ac:dyDescent="0.2">
      <c r="A105" s="68" t="s">
        <v>3959</v>
      </c>
    </row>
    <row r="106" spans="1:1" x14ac:dyDescent="0.2">
      <c r="A106" s="68" t="s">
        <v>3959</v>
      </c>
    </row>
    <row r="107" spans="1:1" x14ac:dyDescent="0.2">
      <c r="A107" s="68" t="s">
        <v>3959</v>
      </c>
    </row>
    <row r="108" spans="1:1" x14ac:dyDescent="0.2">
      <c r="A108" s="68" t="s">
        <v>3959</v>
      </c>
    </row>
    <row r="109" spans="1:1" x14ac:dyDescent="0.2">
      <c r="A109" s="68" t="s">
        <v>3959</v>
      </c>
    </row>
    <row r="110" spans="1:1" x14ac:dyDescent="0.2">
      <c r="A110" s="68" t="s">
        <v>3959</v>
      </c>
    </row>
    <row r="111" spans="1:1" x14ac:dyDescent="0.2">
      <c r="A111" s="68" t="s">
        <v>3959</v>
      </c>
    </row>
    <row r="112" spans="1:1" x14ac:dyDescent="0.2">
      <c r="A112" s="68" t="s">
        <v>3959</v>
      </c>
    </row>
    <row r="113" spans="1:1" x14ac:dyDescent="0.2">
      <c r="A113" s="68" t="s">
        <v>3959</v>
      </c>
    </row>
    <row r="114" spans="1:1" x14ac:dyDescent="0.2">
      <c r="A114" s="68" t="s">
        <v>3959</v>
      </c>
    </row>
    <row r="115" spans="1:1" x14ac:dyDescent="0.2">
      <c r="A115" s="68" t="s">
        <v>3959</v>
      </c>
    </row>
    <row r="116" spans="1:1" x14ac:dyDescent="0.2">
      <c r="A116" s="68" t="s">
        <v>3959</v>
      </c>
    </row>
    <row r="117" spans="1:1" x14ac:dyDescent="0.2">
      <c r="A117" s="68" t="s">
        <v>3959</v>
      </c>
    </row>
    <row r="118" spans="1:1" x14ac:dyDescent="0.2">
      <c r="A118" s="68" t="s">
        <v>3959</v>
      </c>
    </row>
    <row r="119" spans="1:1" x14ac:dyDescent="0.2">
      <c r="A119" s="68" t="s">
        <v>3959</v>
      </c>
    </row>
    <row r="120" spans="1:1" x14ac:dyDescent="0.2">
      <c r="A120" s="68" t="s">
        <v>3959</v>
      </c>
    </row>
    <row r="121" spans="1:1" x14ac:dyDescent="0.2">
      <c r="A121" s="68" t="s">
        <v>3959</v>
      </c>
    </row>
    <row r="122" spans="1:1" x14ac:dyDescent="0.2">
      <c r="A122" s="68" t="s">
        <v>3959</v>
      </c>
    </row>
    <row r="123" spans="1:1" x14ac:dyDescent="0.2">
      <c r="A123" s="68" t="s">
        <v>3959</v>
      </c>
    </row>
    <row r="124" spans="1:1" x14ac:dyDescent="0.2">
      <c r="A124" s="68" t="s">
        <v>3959</v>
      </c>
    </row>
    <row r="125" spans="1:1" x14ac:dyDescent="0.2">
      <c r="A125" s="68" t="s">
        <v>3959</v>
      </c>
    </row>
    <row r="126" spans="1:1" x14ac:dyDescent="0.2">
      <c r="A126" s="68" t="s">
        <v>3959</v>
      </c>
    </row>
    <row r="127" spans="1:1" x14ac:dyDescent="0.2">
      <c r="A127" s="68" t="s">
        <v>3959</v>
      </c>
    </row>
    <row r="128" spans="1:1" x14ac:dyDescent="0.2">
      <c r="A128" s="68" t="s">
        <v>3959</v>
      </c>
    </row>
    <row r="129" spans="1:1" x14ac:dyDescent="0.2">
      <c r="A129" s="68" t="s">
        <v>3959</v>
      </c>
    </row>
    <row r="130" spans="1:1" x14ac:dyDescent="0.2">
      <c r="A130" s="68" t="s">
        <v>3959</v>
      </c>
    </row>
    <row r="131" spans="1:1" x14ac:dyDescent="0.2">
      <c r="A131" s="68" t="s">
        <v>3959</v>
      </c>
    </row>
    <row r="132" spans="1:1" x14ac:dyDescent="0.2">
      <c r="A132" s="68" t="s">
        <v>3959</v>
      </c>
    </row>
    <row r="133" spans="1:1" x14ac:dyDescent="0.2">
      <c r="A133" s="68" t="s">
        <v>3959</v>
      </c>
    </row>
    <row r="134" spans="1:1" x14ac:dyDescent="0.2">
      <c r="A134" s="68" t="s">
        <v>3959</v>
      </c>
    </row>
    <row r="135" spans="1:1" x14ac:dyDescent="0.2">
      <c r="A135" s="68" t="s">
        <v>3959</v>
      </c>
    </row>
    <row r="136" spans="1:1" x14ac:dyDescent="0.2">
      <c r="A136" s="68" t="s">
        <v>3959</v>
      </c>
    </row>
    <row r="137" spans="1:1" x14ac:dyDescent="0.2">
      <c r="A137" s="68" t="s">
        <v>3959</v>
      </c>
    </row>
    <row r="138" spans="1:1" x14ac:dyDescent="0.2">
      <c r="A138" s="68" t="s">
        <v>3959</v>
      </c>
    </row>
    <row r="139" spans="1:1" x14ac:dyDescent="0.2">
      <c r="A139" s="68" t="s">
        <v>3959</v>
      </c>
    </row>
    <row r="140" spans="1:1" x14ac:dyDescent="0.2">
      <c r="A140" s="68" t="s">
        <v>3959</v>
      </c>
    </row>
    <row r="141" spans="1:1" x14ac:dyDescent="0.2">
      <c r="A141" s="68" t="s">
        <v>3959</v>
      </c>
    </row>
    <row r="142" spans="1:1" x14ac:dyDescent="0.2">
      <c r="A142" s="68" t="s">
        <v>3959</v>
      </c>
    </row>
    <row r="143" spans="1:1" x14ac:dyDescent="0.2">
      <c r="A143" s="68" t="s">
        <v>3959</v>
      </c>
    </row>
    <row r="144" spans="1:1" x14ac:dyDescent="0.2">
      <c r="A144" s="68" t="s">
        <v>3959</v>
      </c>
    </row>
    <row r="145" spans="1:1" x14ac:dyDescent="0.2">
      <c r="A145" s="68" t="s">
        <v>3959</v>
      </c>
    </row>
    <row r="146" spans="1:1" x14ac:dyDescent="0.2">
      <c r="A146" s="68" t="s">
        <v>3959</v>
      </c>
    </row>
    <row r="147" spans="1:1" x14ac:dyDescent="0.2">
      <c r="A147" s="68" t="s">
        <v>3959</v>
      </c>
    </row>
    <row r="148" spans="1:1" x14ac:dyDescent="0.2">
      <c r="A148" s="68" t="s">
        <v>3959</v>
      </c>
    </row>
    <row r="149" spans="1:1" x14ac:dyDescent="0.2">
      <c r="A149" s="68" t="s">
        <v>3959</v>
      </c>
    </row>
    <row r="150" spans="1:1" x14ac:dyDescent="0.2">
      <c r="A150" s="68" t="s">
        <v>3959</v>
      </c>
    </row>
    <row r="151" spans="1:1" x14ac:dyDescent="0.2">
      <c r="A151" s="68" t="s">
        <v>3959</v>
      </c>
    </row>
    <row r="152" spans="1:1" x14ac:dyDescent="0.2">
      <c r="A152" s="68" t="s">
        <v>3959</v>
      </c>
    </row>
    <row r="153" spans="1:1" x14ac:dyDescent="0.2">
      <c r="A153" s="68" t="s">
        <v>3959</v>
      </c>
    </row>
    <row r="154" spans="1:1" x14ac:dyDescent="0.2">
      <c r="A154" s="68" t="s">
        <v>3959</v>
      </c>
    </row>
    <row r="155" spans="1:1" x14ac:dyDescent="0.2">
      <c r="A155" s="68" t="s">
        <v>3959</v>
      </c>
    </row>
    <row r="156" spans="1:1" x14ac:dyDescent="0.2">
      <c r="A156" s="68" t="s">
        <v>3959</v>
      </c>
    </row>
    <row r="157" spans="1:1" x14ac:dyDescent="0.2">
      <c r="A157" s="68" t="s">
        <v>3959</v>
      </c>
    </row>
    <row r="158" spans="1:1" x14ac:dyDescent="0.2">
      <c r="A158" s="68" t="s">
        <v>3959</v>
      </c>
    </row>
    <row r="159" spans="1:1" x14ac:dyDescent="0.2">
      <c r="A159" s="68" t="s">
        <v>3959</v>
      </c>
    </row>
    <row r="160" spans="1:1" x14ac:dyDescent="0.2">
      <c r="A160" s="68" t="s">
        <v>3959</v>
      </c>
    </row>
    <row r="161" spans="1:1" x14ac:dyDescent="0.2">
      <c r="A161" s="68" t="s">
        <v>3959</v>
      </c>
    </row>
    <row r="162" spans="1:1" x14ac:dyDescent="0.2">
      <c r="A162" s="68" t="s">
        <v>3959</v>
      </c>
    </row>
    <row r="163" spans="1:1" x14ac:dyDescent="0.2">
      <c r="A163" s="68" t="s">
        <v>3959</v>
      </c>
    </row>
    <row r="164" spans="1:1" x14ac:dyDescent="0.2">
      <c r="A164" s="68" t="s">
        <v>3959</v>
      </c>
    </row>
    <row r="165" spans="1:1" x14ac:dyDescent="0.2">
      <c r="A165" s="68" t="s">
        <v>3959</v>
      </c>
    </row>
    <row r="166" spans="1:1" x14ac:dyDescent="0.2">
      <c r="A166" s="68" t="s">
        <v>3959</v>
      </c>
    </row>
    <row r="167" spans="1:1" x14ac:dyDescent="0.2">
      <c r="A167" s="68" t="s">
        <v>3959</v>
      </c>
    </row>
    <row r="168" spans="1:1" x14ac:dyDescent="0.2">
      <c r="A168" s="68" t="s">
        <v>3959</v>
      </c>
    </row>
    <row r="169" spans="1:1" x14ac:dyDescent="0.2">
      <c r="A169" s="68" t="s">
        <v>3959</v>
      </c>
    </row>
    <row r="170" spans="1:1" x14ac:dyDescent="0.2">
      <c r="A170" s="68" t="s">
        <v>3959</v>
      </c>
    </row>
    <row r="171" spans="1:1" x14ac:dyDescent="0.2">
      <c r="A171" s="68" t="s">
        <v>3959</v>
      </c>
    </row>
    <row r="172" spans="1:1" x14ac:dyDescent="0.2">
      <c r="A172" s="68" t="s">
        <v>3959</v>
      </c>
    </row>
    <row r="173" spans="1:1" x14ac:dyDescent="0.2">
      <c r="A173" s="68" t="s">
        <v>3959</v>
      </c>
    </row>
    <row r="174" spans="1:1" x14ac:dyDescent="0.2">
      <c r="A174" s="68" t="s">
        <v>3959</v>
      </c>
    </row>
    <row r="175" spans="1:1" x14ac:dyDescent="0.2">
      <c r="A175" s="68" t="s">
        <v>3959</v>
      </c>
    </row>
    <row r="176" spans="1:1" x14ac:dyDescent="0.2">
      <c r="A176" s="68" t="s">
        <v>3959</v>
      </c>
    </row>
    <row r="177" spans="1:1" x14ac:dyDescent="0.2">
      <c r="A177" s="68" t="s">
        <v>3959</v>
      </c>
    </row>
    <row r="178" spans="1:1" x14ac:dyDescent="0.2">
      <c r="A178" s="68" t="s">
        <v>3959</v>
      </c>
    </row>
    <row r="179" spans="1:1" x14ac:dyDescent="0.2">
      <c r="A179" s="68" t="s">
        <v>3959</v>
      </c>
    </row>
    <row r="180" spans="1:1" x14ac:dyDescent="0.2">
      <c r="A180" s="68" t="s">
        <v>3959</v>
      </c>
    </row>
    <row r="181" spans="1:1" x14ac:dyDescent="0.2">
      <c r="A181" s="68" t="s">
        <v>3959</v>
      </c>
    </row>
    <row r="182" spans="1:1" x14ac:dyDescent="0.2">
      <c r="A182" s="68" t="s">
        <v>3959</v>
      </c>
    </row>
    <row r="183" spans="1:1" x14ac:dyDescent="0.2">
      <c r="A183" s="68" t="s">
        <v>3959</v>
      </c>
    </row>
    <row r="184" spans="1:1" x14ac:dyDescent="0.2">
      <c r="A184" s="68" t="s">
        <v>3959</v>
      </c>
    </row>
    <row r="185" spans="1:1" x14ac:dyDescent="0.2">
      <c r="A185" s="68" t="s">
        <v>3959</v>
      </c>
    </row>
    <row r="186" spans="1:1" x14ac:dyDescent="0.2">
      <c r="A186" s="68" t="s">
        <v>3959</v>
      </c>
    </row>
    <row r="187" spans="1:1" x14ac:dyDescent="0.2">
      <c r="A187" s="68" t="s">
        <v>3959</v>
      </c>
    </row>
    <row r="188" spans="1:1" x14ac:dyDescent="0.2">
      <c r="A188" s="68" t="s">
        <v>3959</v>
      </c>
    </row>
    <row r="189" spans="1:1" x14ac:dyDescent="0.2">
      <c r="A189" s="68" t="s">
        <v>3959</v>
      </c>
    </row>
    <row r="190" spans="1:1" x14ac:dyDescent="0.2">
      <c r="A190" s="68" t="s">
        <v>3959</v>
      </c>
    </row>
    <row r="191" spans="1:1" x14ac:dyDescent="0.2">
      <c r="A191" s="68" t="s">
        <v>3959</v>
      </c>
    </row>
    <row r="192" spans="1:1" x14ac:dyDescent="0.2">
      <c r="A192" s="68" t="s">
        <v>3959</v>
      </c>
    </row>
    <row r="193" spans="1:1" x14ac:dyDescent="0.2">
      <c r="A193" s="68" t="s">
        <v>3959</v>
      </c>
    </row>
    <row r="194" spans="1:1" x14ac:dyDescent="0.2">
      <c r="A194" s="68" t="s">
        <v>3959</v>
      </c>
    </row>
    <row r="195" spans="1:1" x14ac:dyDescent="0.2">
      <c r="A195" s="68" t="s">
        <v>3959</v>
      </c>
    </row>
    <row r="196" spans="1:1" x14ac:dyDescent="0.2">
      <c r="A196" s="68" t="s">
        <v>3959</v>
      </c>
    </row>
    <row r="197" spans="1:1" x14ac:dyDescent="0.2">
      <c r="A197" s="68" t="s">
        <v>3959</v>
      </c>
    </row>
    <row r="198" spans="1:1" x14ac:dyDescent="0.2">
      <c r="A198" s="68" t="s">
        <v>3959</v>
      </c>
    </row>
    <row r="199" spans="1:1" x14ac:dyDescent="0.2">
      <c r="A199" s="68" t="s">
        <v>3959</v>
      </c>
    </row>
    <row r="200" spans="1:1" x14ac:dyDescent="0.2">
      <c r="A200" s="68" t="s">
        <v>3959</v>
      </c>
    </row>
    <row r="201" spans="1:1" x14ac:dyDescent="0.2">
      <c r="A201" s="68" t="s">
        <v>3959</v>
      </c>
    </row>
    <row r="202" spans="1:1" x14ac:dyDescent="0.2">
      <c r="A202" s="68" t="s">
        <v>3959</v>
      </c>
    </row>
    <row r="203" spans="1:1" x14ac:dyDescent="0.2">
      <c r="A203" s="68" t="s">
        <v>3959</v>
      </c>
    </row>
    <row r="204" spans="1:1" x14ac:dyDescent="0.2">
      <c r="A204" s="68" t="s">
        <v>3959</v>
      </c>
    </row>
    <row r="205" spans="1:1" x14ac:dyDescent="0.2">
      <c r="A205" s="68" t="s">
        <v>3959</v>
      </c>
    </row>
    <row r="206" spans="1:1" x14ac:dyDescent="0.2">
      <c r="A206" s="68" t="s">
        <v>3959</v>
      </c>
    </row>
    <row r="207" spans="1:1" x14ac:dyDescent="0.2">
      <c r="A207" s="68" t="s">
        <v>3959</v>
      </c>
    </row>
    <row r="208" spans="1:1" x14ac:dyDescent="0.2">
      <c r="A208" s="68" t="s">
        <v>3959</v>
      </c>
    </row>
    <row r="209" spans="1:1" x14ac:dyDescent="0.2">
      <c r="A209" s="68" t="s">
        <v>3959</v>
      </c>
    </row>
    <row r="210" spans="1:1" x14ac:dyDescent="0.2">
      <c r="A210" s="68" t="s">
        <v>3959</v>
      </c>
    </row>
    <row r="211" spans="1:1" x14ac:dyDescent="0.2">
      <c r="A211" s="68" t="s">
        <v>3959</v>
      </c>
    </row>
    <row r="212" spans="1:1" x14ac:dyDescent="0.2">
      <c r="A212" s="68" t="s">
        <v>3959</v>
      </c>
    </row>
    <row r="213" spans="1:1" x14ac:dyDescent="0.2">
      <c r="A213" s="68" t="s">
        <v>3959</v>
      </c>
    </row>
    <row r="214" spans="1:1" x14ac:dyDescent="0.2">
      <c r="A214" s="68" t="s">
        <v>3959</v>
      </c>
    </row>
    <row r="215" spans="1:1" x14ac:dyDescent="0.2">
      <c r="A215" s="68" t="s">
        <v>3959</v>
      </c>
    </row>
    <row r="216" spans="1:1" x14ac:dyDescent="0.2">
      <c r="A216" s="68" t="s">
        <v>3959</v>
      </c>
    </row>
    <row r="217" spans="1:1" x14ac:dyDescent="0.2">
      <c r="A217" s="68" t="s">
        <v>3959</v>
      </c>
    </row>
    <row r="218" spans="1:1" x14ac:dyDescent="0.2">
      <c r="A218" s="68" t="s">
        <v>3959</v>
      </c>
    </row>
    <row r="219" spans="1:1" x14ac:dyDescent="0.2">
      <c r="A219" s="68" t="s">
        <v>3959</v>
      </c>
    </row>
    <row r="220" spans="1:1" x14ac:dyDescent="0.2">
      <c r="A220" s="68" t="s">
        <v>3959</v>
      </c>
    </row>
    <row r="221" spans="1:1" x14ac:dyDescent="0.2">
      <c r="A221" s="68" t="s">
        <v>3959</v>
      </c>
    </row>
    <row r="222" spans="1:1" x14ac:dyDescent="0.2">
      <c r="A222" s="68" t="s">
        <v>3959</v>
      </c>
    </row>
    <row r="223" spans="1:1" x14ac:dyDescent="0.2">
      <c r="A223" s="68" t="s">
        <v>3959</v>
      </c>
    </row>
    <row r="224" spans="1:1" x14ac:dyDescent="0.2">
      <c r="A224" s="68" t="s">
        <v>3959</v>
      </c>
    </row>
    <row r="225" spans="1:1" x14ac:dyDescent="0.2">
      <c r="A225" s="68" t="s">
        <v>3959</v>
      </c>
    </row>
    <row r="226" spans="1:1" x14ac:dyDescent="0.2">
      <c r="A226" s="68" t="s">
        <v>3959</v>
      </c>
    </row>
    <row r="227" spans="1:1" x14ac:dyDescent="0.2">
      <c r="A227" s="68" t="s">
        <v>3959</v>
      </c>
    </row>
    <row r="228" spans="1:1" x14ac:dyDescent="0.2">
      <c r="A228" s="68" t="s">
        <v>3959</v>
      </c>
    </row>
    <row r="229" spans="1:1" x14ac:dyDescent="0.2">
      <c r="A229" s="68" t="s">
        <v>3959</v>
      </c>
    </row>
    <row r="230" spans="1:1" x14ac:dyDescent="0.2">
      <c r="A230" s="68" t="s">
        <v>3959</v>
      </c>
    </row>
    <row r="231" spans="1:1" x14ac:dyDescent="0.2">
      <c r="A231" s="68" t="s">
        <v>3959</v>
      </c>
    </row>
    <row r="232" spans="1:1" x14ac:dyDescent="0.2">
      <c r="A232" s="68" t="s">
        <v>3959</v>
      </c>
    </row>
    <row r="233" spans="1:1" x14ac:dyDescent="0.2">
      <c r="A233" s="68" t="s">
        <v>3959</v>
      </c>
    </row>
    <row r="234" spans="1:1" x14ac:dyDescent="0.2">
      <c r="A234" s="68" t="s">
        <v>3959</v>
      </c>
    </row>
    <row r="235" spans="1:1" x14ac:dyDescent="0.2">
      <c r="A235" s="68" t="s">
        <v>3959</v>
      </c>
    </row>
    <row r="236" spans="1:1" x14ac:dyDescent="0.2">
      <c r="A236" s="68" t="s">
        <v>3959</v>
      </c>
    </row>
    <row r="237" spans="1:1" x14ac:dyDescent="0.2">
      <c r="A237" s="68" t="s">
        <v>3959</v>
      </c>
    </row>
    <row r="238" spans="1:1" x14ac:dyDescent="0.2">
      <c r="A238" s="68" t="s">
        <v>3959</v>
      </c>
    </row>
    <row r="239" spans="1:1" x14ac:dyDescent="0.2">
      <c r="A239" s="68" t="s">
        <v>3959</v>
      </c>
    </row>
    <row r="240" spans="1:1" x14ac:dyDescent="0.2">
      <c r="A240" s="68" t="s">
        <v>3959</v>
      </c>
    </row>
    <row r="241" spans="1:1" x14ac:dyDescent="0.2">
      <c r="A241" s="68" t="s">
        <v>3959</v>
      </c>
    </row>
    <row r="242" spans="1:1" x14ac:dyDescent="0.2">
      <c r="A242" s="68" t="s">
        <v>3959</v>
      </c>
    </row>
    <row r="243" spans="1:1" x14ac:dyDescent="0.2">
      <c r="A243" s="68" t="s">
        <v>3959</v>
      </c>
    </row>
    <row r="244" spans="1:1" x14ac:dyDescent="0.2">
      <c r="A244" s="68" t="s">
        <v>3959</v>
      </c>
    </row>
    <row r="245" spans="1:1" x14ac:dyDescent="0.2">
      <c r="A245" s="68" t="s">
        <v>3959</v>
      </c>
    </row>
    <row r="246" spans="1:1" x14ac:dyDescent="0.2">
      <c r="A246" s="68" t="s">
        <v>3959</v>
      </c>
    </row>
    <row r="247" spans="1:1" x14ac:dyDescent="0.2">
      <c r="A247" s="68" t="s">
        <v>3959</v>
      </c>
    </row>
    <row r="248" spans="1:1" x14ac:dyDescent="0.2">
      <c r="A248" s="68" t="s">
        <v>3959</v>
      </c>
    </row>
    <row r="249" spans="1:1" x14ac:dyDescent="0.2">
      <c r="A249" s="68" t="s">
        <v>3959</v>
      </c>
    </row>
    <row r="250" spans="1:1" x14ac:dyDescent="0.2">
      <c r="A250" s="68" t="s">
        <v>3959</v>
      </c>
    </row>
    <row r="251" spans="1:1" x14ac:dyDescent="0.2">
      <c r="A251" s="68" t="s">
        <v>3959</v>
      </c>
    </row>
    <row r="252" spans="1:1" x14ac:dyDescent="0.2">
      <c r="A252" s="68" t="s">
        <v>3959</v>
      </c>
    </row>
    <row r="253" spans="1:1" x14ac:dyDescent="0.2">
      <c r="A253" s="68" t="s">
        <v>3959</v>
      </c>
    </row>
    <row r="254" spans="1:1" x14ac:dyDescent="0.2">
      <c r="A254" s="68" t="s">
        <v>3959</v>
      </c>
    </row>
    <row r="255" spans="1:1" x14ac:dyDescent="0.2">
      <c r="A255" s="68" t="s">
        <v>3959</v>
      </c>
    </row>
    <row r="256" spans="1:1" x14ac:dyDescent="0.2">
      <c r="A256" s="68" t="s">
        <v>3959</v>
      </c>
    </row>
    <row r="257" spans="1:1" x14ac:dyDescent="0.2">
      <c r="A257" s="68" t="s">
        <v>3959</v>
      </c>
    </row>
    <row r="258" spans="1:1" x14ac:dyDescent="0.2">
      <c r="A258" s="68" t="s">
        <v>3959</v>
      </c>
    </row>
    <row r="259" spans="1:1" x14ac:dyDescent="0.2">
      <c r="A259" s="68" t="s">
        <v>3959</v>
      </c>
    </row>
    <row r="260" spans="1:1" x14ac:dyDescent="0.2">
      <c r="A260" s="68" t="s">
        <v>3959</v>
      </c>
    </row>
    <row r="261" spans="1:1" x14ac:dyDescent="0.2">
      <c r="A261" s="68" t="s">
        <v>3959</v>
      </c>
    </row>
    <row r="262" spans="1:1" x14ac:dyDescent="0.2">
      <c r="A262" s="68" t="s">
        <v>3959</v>
      </c>
    </row>
    <row r="263" spans="1:1" x14ac:dyDescent="0.2">
      <c r="A263" s="68" t="s">
        <v>3959</v>
      </c>
    </row>
    <row r="264" spans="1:1" x14ac:dyDescent="0.2">
      <c r="A264" s="68" t="s">
        <v>3959</v>
      </c>
    </row>
    <row r="265" spans="1:1" x14ac:dyDescent="0.2">
      <c r="A265" s="68" t="s">
        <v>3959</v>
      </c>
    </row>
    <row r="266" spans="1:1" x14ac:dyDescent="0.2">
      <c r="A266" s="68" t="s">
        <v>3959</v>
      </c>
    </row>
    <row r="267" spans="1:1" x14ac:dyDescent="0.2">
      <c r="A267" s="68" t="s">
        <v>3959</v>
      </c>
    </row>
    <row r="268" spans="1:1" x14ac:dyDescent="0.2">
      <c r="A268" s="68" t="s">
        <v>3959</v>
      </c>
    </row>
    <row r="269" spans="1:1" x14ac:dyDescent="0.2">
      <c r="A269" s="68" t="s">
        <v>3959</v>
      </c>
    </row>
    <row r="270" spans="1:1" x14ac:dyDescent="0.2">
      <c r="A270" s="68" t="s">
        <v>3959</v>
      </c>
    </row>
    <row r="271" spans="1:1" x14ac:dyDescent="0.2">
      <c r="A271" s="68" t="s">
        <v>3959</v>
      </c>
    </row>
    <row r="272" spans="1:1" x14ac:dyDescent="0.2">
      <c r="A272" s="68" t="s">
        <v>3959</v>
      </c>
    </row>
    <row r="273" spans="1:1" x14ac:dyDescent="0.2">
      <c r="A273" s="68" t="s">
        <v>3959</v>
      </c>
    </row>
    <row r="274" spans="1:1" x14ac:dyDescent="0.2">
      <c r="A274" s="68" t="s">
        <v>3959</v>
      </c>
    </row>
    <row r="275" spans="1:1" x14ac:dyDescent="0.2">
      <c r="A275" s="68" t="s">
        <v>3959</v>
      </c>
    </row>
    <row r="276" spans="1:1" x14ac:dyDescent="0.2">
      <c r="A276" s="68" t="s">
        <v>3959</v>
      </c>
    </row>
    <row r="277" spans="1:1" x14ac:dyDescent="0.2">
      <c r="A277" s="68" t="s">
        <v>3959</v>
      </c>
    </row>
    <row r="278" spans="1:1" x14ac:dyDescent="0.2">
      <c r="A278" s="68" t="s">
        <v>3959</v>
      </c>
    </row>
    <row r="279" spans="1:1" x14ac:dyDescent="0.2">
      <c r="A279" s="68" t="s">
        <v>3959</v>
      </c>
    </row>
    <row r="280" spans="1:1" x14ac:dyDescent="0.2">
      <c r="A280" s="68" t="s">
        <v>3959</v>
      </c>
    </row>
    <row r="281" spans="1:1" x14ac:dyDescent="0.2">
      <c r="A281" s="68" t="s">
        <v>3959</v>
      </c>
    </row>
    <row r="282" spans="1:1" x14ac:dyDescent="0.2">
      <c r="A282" s="68" t="s">
        <v>3959</v>
      </c>
    </row>
    <row r="283" spans="1:1" x14ac:dyDescent="0.2">
      <c r="A283" s="68" t="s">
        <v>3959</v>
      </c>
    </row>
    <row r="284" spans="1:1" x14ac:dyDescent="0.2">
      <c r="A284" s="68" t="s">
        <v>3959</v>
      </c>
    </row>
    <row r="285" spans="1:1" x14ac:dyDescent="0.2">
      <c r="A285" s="68" t="s">
        <v>3959</v>
      </c>
    </row>
    <row r="286" spans="1:1" x14ac:dyDescent="0.2">
      <c r="A286" s="68" t="s">
        <v>3959</v>
      </c>
    </row>
    <row r="287" spans="1:1" x14ac:dyDescent="0.2">
      <c r="A287" s="68" t="s">
        <v>3959</v>
      </c>
    </row>
    <row r="288" spans="1:1" x14ac:dyDescent="0.2">
      <c r="A288" s="68" t="s">
        <v>3959</v>
      </c>
    </row>
    <row r="289" spans="1:1" x14ac:dyDescent="0.2">
      <c r="A289" s="68" t="s">
        <v>3959</v>
      </c>
    </row>
    <row r="290" spans="1:1" x14ac:dyDescent="0.2">
      <c r="A290" s="68" t="s">
        <v>3959</v>
      </c>
    </row>
    <row r="291" spans="1:1" x14ac:dyDescent="0.2">
      <c r="A291" s="68" t="s">
        <v>3959</v>
      </c>
    </row>
    <row r="292" spans="1:1" x14ac:dyDescent="0.2">
      <c r="A292" s="68" t="s">
        <v>3959</v>
      </c>
    </row>
    <row r="293" spans="1:1" x14ac:dyDescent="0.2">
      <c r="A293" s="68" t="s">
        <v>3959</v>
      </c>
    </row>
    <row r="294" spans="1:1" x14ac:dyDescent="0.2">
      <c r="A294" s="68" t="s">
        <v>3959</v>
      </c>
    </row>
    <row r="295" spans="1:1" x14ac:dyDescent="0.2">
      <c r="A295" s="68" t="s">
        <v>3959</v>
      </c>
    </row>
    <row r="296" spans="1:1" x14ac:dyDescent="0.2">
      <c r="A296" s="68" t="s">
        <v>3959</v>
      </c>
    </row>
    <row r="297" spans="1:1" x14ac:dyDescent="0.2">
      <c r="A297" s="68" t="s">
        <v>3959</v>
      </c>
    </row>
    <row r="298" spans="1:1" x14ac:dyDescent="0.2">
      <c r="A298" s="68" t="s">
        <v>3959</v>
      </c>
    </row>
    <row r="299" spans="1:1" x14ac:dyDescent="0.2">
      <c r="A299" s="68" t="s">
        <v>3959</v>
      </c>
    </row>
    <row r="300" spans="1:1" x14ac:dyDescent="0.2">
      <c r="A300" s="68" t="s">
        <v>3959</v>
      </c>
    </row>
    <row r="301" spans="1:1" x14ac:dyDescent="0.2">
      <c r="A301" s="68" t="s">
        <v>3959</v>
      </c>
    </row>
    <row r="302" spans="1:1" x14ac:dyDescent="0.2">
      <c r="A302" s="68" t="s">
        <v>3959</v>
      </c>
    </row>
    <row r="303" spans="1:1" x14ac:dyDescent="0.2">
      <c r="A303" s="68" t="s">
        <v>3959</v>
      </c>
    </row>
    <row r="304" spans="1:1" x14ac:dyDescent="0.2">
      <c r="A304" s="68" t="s">
        <v>3959</v>
      </c>
    </row>
    <row r="305" spans="1:1" x14ac:dyDescent="0.2">
      <c r="A305" s="68" t="s">
        <v>3959</v>
      </c>
    </row>
    <row r="306" spans="1:1" x14ac:dyDescent="0.2">
      <c r="A306" s="68" t="s">
        <v>3959</v>
      </c>
    </row>
    <row r="307" spans="1:1" x14ac:dyDescent="0.2">
      <c r="A307" s="68" t="s">
        <v>3959</v>
      </c>
    </row>
    <row r="308" spans="1:1" x14ac:dyDescent="0.2">
      <c r="A308" s="68" t="s">
        <v>3959</v>
      </c>
    </row>
    <row r="309" spans="1:1" x14ac:dyDescent="0.2">
      <c r="A309" s="68" t="s">
        <v>3959</v>
      </c>
    </row>
    <row r="310" spans="1:1" x14ac:dyDescent="0.2">
      <c r="A310" s="68" t="s">
        <v>3959</v>
      </c>
    </row>
    <row r="311" spans="1:1" x14ac:dyDescent="0.2">
      <c r="A311" s="68" t="s">
        <v>3959</v>
      </c>
    </row>
    <row r="312" spans="1:1" x14ac:dyDescent="0.2">
      <c r="A312" s="68" t="s">
        <v>3959</v>
      </c>
    </row>
    <row r="313" spans="1:1" x14ac:dyDescent="0.2">
      <c r="A313" s="68" t="s">
        <v>3959</v>
      </c>
    </row>
    <row r="314" spans="1:1" x14ac:dyDescent="0.2">
      <c r="A314" s="68" t="s">
        <v>3959</v>
      </c>
    </row>
    <row r="315" spans="1:1" x14ac:dyDescent="0.2">
      <c r="A315" s="68" t="s">
        <v>3959</v>
      </c>
    </row>
    <row r="316" spans="1:1" x14ac:dyDescent="0.2">
      <c r="A316" s="68" t="s">
        <v>3959</v>
      </c>
    </row>
    <row r="317" spans="1:1" x14ac:dyDescent="0.2">
      <c r="A317" s="68" t="s">
        <v>3959</v>
      </c>
    </row>
    <row r="318" spans="1:1" x14ac:dyDescent="0.2">
      <c r="A318" s="68" t="s">
        <v>3959</v>
      </c>
    </row>
    <row r="319" spans="1:1" x14ac:dyDescent="0.2">
      <c r="A319" s="68" t="s">
        <v>3959</v>
      </c>
    </row>
    <row r="320" spans="1:1" x14ac:dyDescent="0.2">
      <c r="A320" s="68" t="s">
        <v>3959</v>
      </c>
    </row>
    <row r="321" spans="1:1" x14ac:dyDescent="0.2">
      <c r="A321" s="68" t="s">
        <v>3959</v>
      </c>
    </row>
    <row r="322" spans="1:1" x14ac:dyDescent="0.2">
      <c r="A322" s="68" t="s">
        <v>3959</v>
      </c>
    </row>
    <row r="323" spans="1:1" x14ac:dyDescent="0.2">
      <c r="A323" s="68" t="s">
        <v>3959</v>
      </c>
    </row>
    <row r="324" spans="1:1" x14ac:dyDescent="0.2">
      <c r="A324" s="68" t="s">
        <v>3959</v>
      </c>
    </row>
    <row r="325" spans="1:1" x14ac:dyDescent="0.2">
      <c r="A325" s="68" t="s">
        <v>3959</v>
      </c>
    </row>
    <row r="326" spans="1:1" x14ac:dyDescent="0.2">
      <c r="A326" s="68" t="s">
        <v>3959</v>
      </c>
    </row>
    <row r="327" spans="1:1" x14ac:dyDescent="0.2">
      <c r="A327" s="68" t="s">
        <v>3959</v>
      </c>
    </row>
    <row r="328" spans="1:1" x14ac:dyDescent="0.2">
      <c r="A328" s="68" t="s">
        <v>3959</v>
      </c>
    </row>
    <row r="329" spans="1:1" x14ac:dyDescent="0.2">
      <c r="A329" s="68" t="s">
        <v>3959</v>
      </c>
    </row>
    <row r="330" spans="1:1" x14ac:dyDescent="0.2">
      <c r="A330" s="68" t="s">
        <v>3959</v>
      </c>
    </row>
    <row r="331" spans="1:1" x14ac:dyDescent="0.2">
      <c r="A331" s="68" t="s">
        <v>3959</v>
      </c>
    </row>
    <row r="332" spans="1:1" x14ac:dyDescent="0.2">
      <c r="A332" s="68" t="s">
        <v>3959</v>
      </c>
    </row>
    <row r="333" spans="1:1" x14ac:dyDescent="0.2">
      <c r="A333" s="68" t="s">
        <v>3959</v>
      </c>
    </row>
    <row r="334" spans="1:1" x14ac:dyDescent="0.2">
      <c r="A334" s="68" t="s">
        <v>3959</v>
      </c>
    </row>
    <row r="335" spans="1:1" x14ac:dyDescent="0.2">
      <c r="A335" s="68" t="s">
        <v>3959</v>
      </c>
    </row>
    <row r="336" spans="1:1" x14ac:dyDescent="0.2">
      <c r="A336" s="68" t="s">
        <v>3959</v>
      </c>
    </row>
    <row r="337" spans="1:1" x14ac:dyDescent="0.2">
      <c r="A337" s="68" t="s">
        <v>3959</v>
      </c>
    </row>
    <row r="338" spans="1:1" x14ac:dyDescent="0.2">
      <c r="A338" s="68" t="s">
        <v>3959</v>
      </c>
    </row>
    <row r="339" spans="1:1" x14ac:dyDescent="0.2">
      <c r="A339" s="68" t="s">
        <v>3959</v>
      </c>
    </row>
    <row r="340" spans="1:1" x14ac:dyDescent="0.2">
      <c r="A340" s="68" t="s">
        <v>3959</v>
      </c>
    </row>
    <row r="341" spans="1:1" x14ac:dyDescent="0.2">
      <c r="A341" s="68" t="s">
        <v>3959</v>
      </c>
    </row>
    <row r="342" spans="1:1" x14ac:dyDescent="0.2">
      <c r="A342" s="68" t="s">
        <v>3959</v>
      </c>
    </row>
    <row r="343" spans="1:1" x14ac:dyDescent="0.2">
      <c r="A343" s="68" t="s">
        <v>3959</v>
      </c>
    </row>
    <row r="344" spans="1:1" x14ac:dyDescent="0.2">
      <c r="A344" s="68" t="s">
        <v>3959</v>
      </c>
    </row>
    <row r="345" spans="1:1" x14ac:dyDescent="0.2">
      <c r="A345" s="68" t="s">
        <v>3959</v>
      </c>
    </row>
    <row r="346" spans="1:1" x14ac:dyDescent="0.2">
      <c r="A346" s="68" t="s">
        <v>3959</v>
      </c>
    </row>
    <row r="347" spans="1:1" x14ac:dyDescent="0.2">
      <c r="A347" s="68" t="s">
        <v>3959</v>
      </c>
    </row>
    <row r="348" spans="1:1" x14ac:dyDescent="0.2">
      <c r="A348" s="68" t="s">
        <v>3959</v>
      </c>
    </row>
    <row r="349" spans="1:1" x14ac:dyDescent="0.2">
      <c r="A349" s="68" t="s">
        <v>3959</v>
      </c>
    </row>
    <row r="350" spans="1:1" x14ac:dyDescent="0.2">
      <c r="A350" s="68" t="s">
        <v>3959</v>
      </c>
    </row>
    <row r="351" spans="1:1" x14ac:dyDescent="0.2">
      <c r="A351" s="68" t="s">
        <v>3959</v>
      </c>
    </row>
    <row r="352" spans="1:1" x14ac:dyDescent="0.2">
      <c r="A352" s="68" t="s">
        <v>3959</v>
      </c>
    </row>
    <row r="353" spans="1:1" x14ac:dyDescent="0.2">
      <c r="A353" s="68" t="s">
        <v>3959</v>
      </c>
    </row>
    <row r="354" spans="1:1" x14ac:dyDescent="0.2">
      <c r="A354" s="68" t="s">
        <v>3959</v>
      </c>
    </row>
    <row r="355" spans="1:1" x14ac:dyDescent="0.2">
      <c r="A355" s="68" t="s">
        <v>3959</v>
      </c>
    </row>
    <row r="356" spans="1:1" x14ac:dyDescent="0.2">
      <c r="A356" s="68" t="s">
        <v>3959</v>
      </c>
    </row>
    <row r="357" spans="1:1" x14ac:dyDescent="0.2">
      <c r="A357" s="68" t="s">
        <v>3959</v>
      </c>
    </row>
    <row r="358" spans="1:1" x14ac:dyDescent="0.2">
      <c r="A358" s="68" t="s">
        <v>3959</v>
      </c>
    </row>
    <row r="359" spans="1:1" x14ac:dyDescent="0.2">
      <c r="A359" s="68" t="s">
        <v>3959</v>
      </c>
    </row>
    <row r="360" spans="1:1" x14ac:dyDescent="0.2">
      <c r="A360" s="68" t="s">
        <v>3959</v>
      </c>
    </row>
    <row r="361" spans="1:1" x14ac:dyDescent="0.2">
      <c r="A361" s="68" t="s">
        <v>3959</v>
      </c>
    </row>
    <row r="362" spans="1:1" x14ac:dyDescent="0.2">
      <c r="A362" s="68" t="s">
        <v>3959</v>
      </c>
    </row>
    <row r="363" spans="1:1" x14ac:dyDescent="0.2">
      <c r="A363" s="68" t="s">
        <v>3959</v>
      </c>
    </row>
    <row r="364" spans="1:1" x14ac:dyDescent="0.2">
      <c r="A364" s="68" t="s">
        <v>3959</v>
      </c>
    </row>
    <row r="365" spans="1:1" x14ac:dyDescent="0.2">
      <c r="A365" s="68" t="s">
        <v>3959</v>
      </c>
    </row>
    <row r="366" spans="1:1" x14ac:dyDescent="0.2">
      <c r="A366" s="68" t="s">
        <v>3959</v>
      </c>
    </row>
    <row r="367" spans="1:1" x14ac:dyDescent="0.2">
      <c r="A367" s="68" t="s">
        <v>3959</v>
      </c>
    </row>
    <row r="368" spans="1:1" x14ac:dyDescent="0.2">
      <c r="A368" s="68" t="s">
        <v>3959</v>
      </c>
    </row>
    <row r="369" spans="1:1" x14ac:dyDescent="0.2">
      <c r="A369" s="68" t="s">
        <v>3959</v>
      </c>
    </row>
    <row r="370" spans="1:1" x14ac:dyDescent="0.2">
      <c r="A370" s="68" t="s">
        <v>3959</v>
      </c>
    </row>
    <row r="371" spans="1:1" x14ac:dyDescent="0.2">
      <c r="A371" s="68" t="s">
        <v>3959</v>
      </c>
    </row>
    <row r="372" spans="1:1" x14ac:dyDescent="0.2">
      <c r="A372" s="68" t="s">
        <v>3959</v>
      </c>
    </row>
    <row r="373" spans="1:1" x14ac:dyDescent="0.2">
      <c r="A373" s="68" t="s">
        <v>3959</v>
      </c>
    </row>
    <row r="374" spans="1:1" x14ac:dyDescent="0.2">
      <c r="A374" s="68" t="s">
        <v>3959</v>
      </c>
    </row>
    <row r="375" spans="1:1" x14ac:dyDescent="0.2">
      <c r="A375" s="68" t="s">
        <v>3959</v>
      </c>
    </row>
    <row r="376" spans="1:1" x14ac:dyDescent="0.2">
      <c r="A376" s="68" t="s">
        <v>3959</v>
      </c>
    </row>
    <row r="377" spans="1:1" x14ac:dyDescent="0.2">
      <c r="A377" s="68" t="s">
        <v>3959</v>
      </c>
    </row>
    <row r="378" spans="1:1" x14ac:dyDescent="0.2">
      <c r="A378" s="68" t="s">
        <v>3959</v>
      </c>
    </row>
    <row r="379" spans="1:1" x14ac:dyDescent="0.2">
      <c r="A379" s="68" t="s">
        <v>3959</v>
      </c>
    </row>
    <row r="380" spans="1:1" x14ac:dyDescent="0.2">
      <c r="A380" s="68" t="s">
        <v>3959</v>
      </c>
    </row>
    <row r="381" spans="1:1" x14ac:dyDescent="0.2">
      <c r="A381" s="68" t="s">
        <v>3959</v>
      </c>
    </row>
    <row r="382" spans="1:1" x14ac:dyDescent="0.2">
      <c r="A382" s="68" t="s">
        <v>3959</v>
      </c>
    </row>
    <row r="383" spans="1:1" x14ac:dyDescent="0.2">
      <c r="A383" s="68" t="s">
        <v>3959</v>
      </c>
    </row>
    <row r="384" spans="1:1" x14ac:dyDescent="0.2">
      <c r="A384" s="68" t="s">
        <v>3959</v>
      </c>
    </row>
    <row r="385" spans="1:1" x14ac:dyDescent="0.2">
      <c r="A385" s="68" t="s">
        <v>3959</v>
      </c>
    </row>
    <row r="386" spans="1:1" x14ac:dyDescent="0.2">
      <c r="A386" s="68" t="s">
        <v>3959</v>
      </c>
    </row>
    <row r="387" spans="1:1" x14ac:dyDescent="0.2">
      <c r="A387" s="68" t="s">
        <v>3959</v>
      </c>
    </row>
    <row r="388" spans="1:1" x14ac:dyDescent="0.2">
      <c r="A388" s="68" t="s">
        <v>3959</v>
      </c>
    </row>
    <row r="389" spans="1:1" x14ac:dyDescent="0.2">
      <c r="A389" s="68" t="s">
        <v>3959</v>
      </c>
    </row>
    <row r="390" spans="1:1" x14ac:dyDescent="0.2">
      <c r="A390" s="68" t="s">
        <v>3959</v>
      </c>
    </row>
    <row r="391" spans="1:1" x14ac:dyDescent="0.2">
      <c r="A391" s="68" t="s">
        <v>3959</v>
      </c>
    </row>
    <row r="392" spans="1:1" x14ac:dyDescent="0.2">
      <c r="A392" s="68" t="s">
        <v>3959</v>
      </c>
    </row>
    <row r="393" spans="1:1" x14ac:dyDescent="0.2">
      <c r="A393" s="68" t="s">
        <v>3959</v>
      </c>
    </row>
    <row r="394" spans="1:1" x14ac:dyDescent="0.2">
      <c r="A394" s="68" t="s">
        <v>3959</v>
      </c>
    </row>
    <row r="395" spans="1:1" x14ac:dyDescent="0.2">
      <c r="A395" s="68" t="s">
        <v>3959</v>
      </c>
    </row>
    <row r="396" spans="1:1" x14ac:dyDescent="0.2">
      <c r="A396" s="68" t="s">
        <v>3959</v>
      </c>
    </row>
    <row r="397" spans="1:1" x14ac:dyDescent="0.2">
      <c r="A397" s="68" t="s">
        <v>3959</v>
      </c>
    </row>
    <row r="398" spans="1:1" x14ac:dyDescent="0.2">
      <c r="A398" s="68" t="s">
        <v>3959</v>
      </c>
    </row>
    <row r="399" spans="1:1" x14ac:dyDescent="0.2">
      <c r="A399" s="68" t="s">
        <v>3959</v>
      </c>
    </row>
    <row r="400" spans="1:1" x14ac:dyDescent="0.2">
      <c r="A400" s="68" t="s">
        <v>3959</v>
      </c>
    </row>
    <row r="401" spans="1:1" x14ac:dyDescent="0.2">
      <c r="A401" s="68" t="s">
        <v>3959</v>
      </c>
    </row>
    <row r="402" spans="1:1" x14ac:dyDescent="0.2">
      <c r="A402" s="68" t="s">
        <v>3959</v>
      </c>
    </row>
    <row r="403" spans="1:1" x14ac:dyDescent="0.2">
      <c r="A403" s="68" t="s">
        <v>3959</v>
      </c>
    </row>
    <row r="404" spans="1:1" x14ac:dyDescent="0.2">
      <c r="A404" s="68" t="s">
        <v>3959</v>
      </c>
    </row>
    <row r="405" spans="1:1" x14ac:dyDescent="0.2">
      <c r="A405" s="68" t="s">
        <v>3959</v>
      </c>
    </row>
    <row r="406" spans="1:1" x14ac:dyDescent="0.2">
      <c r="A406" s="68" t="s">
        <v>3959</v>
      </c>
    </row>
    <row r="407" spans="1:1" x14ac:dyDescent="0.2">
      <c r="A407" s="68" t="s">
        <v>3959</v>
      </c>
    </row>
    <row r="408" spans="1:1" x14ac:dyDescent="0.2">
      <c r="A408" s="68" t="s">
        <v>3959</v>
      </c>
    </row>
    <row r="409" spans="1:1" x14ac:dyDescent="0.2">
      <c r="A409" s="68" t="s">
        <v>3959</v>
      </c>
    </row>
    <row r="410" spans="1:1" x14ac:dyDescent="0.2">
      <c r="A410" s="68" t="s">
        <v>3959</v>
      </c>
    </row>
    <row r="411" spans="1:1" x14ac:dyDescent="0.2">
      <c r="A411" s="68" t="s">
        <v>3959</v>
      </c>
    </row>
    <row r="412" spans="1:1" x14ac:dyDescent="0.2">
      <c r="A412" s="68" t="s">
        <v>3959</v>
      </c>
    </row>
    <row r="413" spans="1:1" x14ac:dyDescent="0.2">
      <c r="A413" s="68" t="s">
        <v>3959</v>
      </c>
    </row>
    <row r="414" spans="1:1" x14ac:dyDescent="0.2">
      <c r="A414" s="68" t="s">
        <v>3959</v>
      </c>
    </row>
    <row r="415" spans="1:1" x14ac:dyDescent="0.2">
      <c r="A415" s="68" t="s">
        <v>3959</v>
      </c>
    </row>
    <row r="416" spans="1:1" x14ac:dyDescent="0.2">
      <c r="A416" s="68" t="s">
        <v>3959</v>
      </c>
    </row>
    <row r="417" spans="1:1" x14ac:dyDescent="0.2">
      <c r="A417" s="68" t="s">
        <v>3959</v>
      </c>
    </row>
    <row r="418" spans="1:1" x14ac:dyDescent="0.2">
      <c r="A418" s="68" t="s">
        <v>3959</v>
      </c>
    </row>
    <row r="419" spans="1:1" x14ac:dyDescent="0.2">
      <c r="A419" s="68" t="s">
        <v>3959</v>
      </c>
    </row>
    <row r="420" spans="1:1" x14ac:dyDescent="0.2">
      <c r="A420" s="68" t="s">
        <v>3959</v>
      </c>
    </row>
    <row r="421" spans="1:1" x14ac:dyDescent="0.2">
      <c r="A421" s="68" t="s">
        <v>3959</v>
      </c>
    </row>
    <row r="422" spans="1:1" x14ac:dyDescent="0.2">
      <c r="A422" s="68" t="s">
        <v>3959</v>
      </c>
    </row>
    <row r="423" spans="1:1" x14ac:dyDescent="0.2">
      <c r="A423" s="68" t="s">
        <v>3959</v>
      </c>
    </row>
    <row r="424" spans="1:1" x14ac:dyDescent="0.2">
      <c r="A424" s="68" t="s">
        <v>3959</v>
      </c>
    </row>
    <row r="425" spans="1:1" x14ac:dyDescent="0.2">
      <c r="A425" s="68" t="s">
        <v>3959</v>
      </c>
    </row>
    <row r="426" spans="1:1" x14ac:dyDescent="0.2">
      <c r="A426" s="68" t="s">
        <v>3959</v>
      </c>
    </row>
    <row r="427" spans="1:1" x14ac:dyDescent="0.2">
      <c r="A427" s="68" t="s">
        <v>3959</v>
      </c>
    </row>
    <row r="428" spans="1:1" x14ac:dyDescent="0.2">
      <c r="A428" s="68" t="s">
        <v>3959</v>
      </c>
    </row>
    <row r="429" spans="1:1" x14ac:dyDescent="0.2">
      <c r="A429" s="68" t="s">
        <v>3959</v>
      </c>
    </row>
    <row r="430" spans="1:1" x14ac:dyDescent="0.2">
      <c r="A430" s="68" t="s">
        <v>3959</v>
      </c>
    </row>
    <row r="431" spans="1:1" x14ac:dyDescent="0.2">
      <c r="A431" s="68" t="s">
        <v>3959</v>
      </c>
    </row>
    <row r="432" spans="1:1" x14ac:dyDescent="0.2">
      <c r="A432" s="68" t="s">
        <v>3959</v>
      </c>
    </row>
    <row r="433" spans="1:1" x14ac:dyDescent="0.2">
      <c r="A433" s="68" t="s">
        <v>3959</v>
      </c>
    </row>
    <row r="434" spans="1:1" x14ac:dyDescent="0.2">
      <c r="A434" s="68" t="s">
        <v>3959</v>
      </c>
    </row>
    <row r="435" spans="1:1" x14ac:dyDescent="0.2">
      <c r="A435" s="68" t="s">
        <v>3959</v>
      </c>
    </row>
    <row r="436" spans="1:1" x14ac:dyDescent="0.2">
      <c r="A436" s="68" t="s">
        <v>3959</v>
      </c>
    </row>
    <row r="437" spans="1:1" x14ac:dyDescent="0.2">
      <c r="A437" s="68" t="s">
        <v>3959</v>
      </c>
    </row>
    <row r="438" spans="1:1" x14ac:dyDescent="0.2">
      <c r="A438" s="68" t="s">
        <v>3959</v>
      </c>
    </row>
    <row r="439" spans="1:1" x14ac:dyDescent="0.2">
      <c r="A439" s="68" t="s">
        <v>3959</v>
      </c>
    </row>
    <row r="440" spans="1:1" x14ac:dyDescent="0.2">
      <c r="A440" s="68" t="s">
        <v>3959</v>
      </c>
    </row>
    <row r="441" spans="1:1" x14ac:dyDescent="0.2">
      <c r="A441" s="68" t="s">
        <v>3959</v>
      </c>
    </row>
    <row r="442" spans="1:1" x14ac:dyDescent="0.2">
      <c r="A442" s="68" t="s">
        <v>3959</v>
      </c>
    </row>
    <row r="443" spans="1:1" x14ac:dyDescent="0.2">
      <c r="A443" s="68" t="s">
        <v>3959</v>
      </c>
    </row>
    <row r="444" spans="1:1" x14ac:dyDescent="0.2">
      <c r="A444" s="68" t="s">
        <v>3959</v>
      </c>
    </row>
    <row r="445" spans="1:1" x14ac:dyDescent="0.2">
      <c r="A445" s="68" t="s">
        <v>3959</v>
      </c>
    </row>
    <row r="446" spans="1:1" x14ac:dyDescent="0.2">
      <c r="A446" s="68" t="s">
        <v>3959</v>
      </c>
    </row>
    <row r="447" spans="1:1" x14ac:dyDescent="0.2">
      <c r="A447" s="68" t="s">
        <v>3959</v>
      </c>
    </row>
    <row r="448" spans="1:1" x14ac:dyDescent="0.2">
      <c r="A448" s="68" t="s">
        <v>3959</v>
      </c>
    </row>
    <row r="449" spans="1:1" x14ac:dyDescent="0.2">
      <c r="A449" s="68" t="s">
        <v>3959</v>
      </c>
    </row>
    <row r="450" spans="1:1" x14ac:dyDescent="0.2">
      <c r="A450" s="68" t="s">
        <v>3959</v>
      </c>
    </row>
    <row r="451" spans="1:1" x14ac:dyDescent="0.2">
      <c r="A451" s="68" t="s">
        <v>3959</v>
      </c>
    </row>
    <row r="452" spans="1:1" x14ac:dyDescent="0.2">
      <c r="A452" s="68" t="s">
        <v>3959</v>
      </c>
    </row>
    <row r="453" spans="1:1" x14ac:dyDescent="0.2">
      <c r="A453" s="68" t="s">
        <v>3959</v>
      </c>
    </row>
    <row r="454" spans="1:1" x14ac:dyDescent="0.2">
      <c r="A454" s="68" t="s">
        <v>3959</v>
      </c>
    </row>
    <row r="455" spans="1:1" x14ac:dyDescent="0.2">
      <c r="A455" s="68" t="s">
        <v>3959</v>
      </c>
    </row>
    <row r="456" spans="1:1" x14ac:dyDescent="0.2">
      <c r="A456" s="68" t="s">
        <v>3959</v>
      </c>
    </row>
    <row r="457" spans="1:1" x14ac:dyDescent="0.2">
      <c r="A457" s="68" t="s">
        <v>3959</v>
      </c>
    </row>
    <row r="458" spans="1:1" x14ac:dyDescent="0.2">
      <c r="A458" s="68" t="s">
        <v>3959</v>
      </c>
    </row>
    <row r="459" spans="1:1" x14ac:dyDescent="0.2">
      <c r="A459" s="68" t="s">
        <v>3959</v>
      </c>
    </row>
    <row r="460" spans="1:1" x14ac:dyDescent="0.2">
      <c r="A460" s="68" t="s">
        <v>3959</v>
      </c>
    </row>
    <row r="461" spans="1:1" x14ac:dyDescent="0.2">
      <c r="A461" s="68" t="s">
        <v>3959</v>
      </c>
    </row>
    <row r="462" spans="1:1" x14ac:dyDescent="0.2">
      <c r="A462" s="68" t="s">
        <v>3959</v>
      </c>
    </row>
    <row r="463" spans="1:1" x14ac:dyDescent="0.2">
      <c r="A463" s="68" t="s">
        <v>3959</v>
      </c>
    </row>
    <row r="464" spans="1:1" x14ac:dyDescent="0.2">
      <c r="A464" s="68" t="s">
        <v>3959</v>
      </c>
    </row>
    <row r="465" spans="1:1" x14ac:dyDescent="0.2">
      <c r="A465" s="68" t="s">
        <v>3959</v>
      </c>
    </row>
    <row r="466" spans="1:1" x14ac:dyDescent="0.2">
      <c r="A466" s="68" t="s">
        <v>3959</v>
      </c>
    </row>
    <row r="467" spans="1:1" x14ac:dyDescent="0.2">
      <c r="A467" s="68" t="s">
        <v>3959</v>
      </c>
    </row>
    <row r="468" spans="1:1" x14ac:dyDescent="0.2">
      <c r="A468" s="68" t="s">
        <v>3959</v>
      </c>
    </row>
    <row r="469" spans="1:1" x14ac:dyDescent="0.2">
      <c r="A469" s="68" t="s">
        <v>3959</v>
      </c>
    </row>
    <row r="470" spans="1:1" x14ac:dyDescent="0.2">
      <c r="A470" s="68" t="s">
        <v>3959</v>
      </c>
    </row>
    <row r="471" spans="1:1" x14ac:dyDescent="0.2">
      <c r="A471" s="68" t="s">
        <v>3959</v>
      </c>
    </row>
    <row r="472" spans="1:1" x14ac:dyDescent="0.2">
      <c r="A472" s="68" t="s">
        <v>3959</v>
      </c>
    </row>
    <row r="473" spans="1:1" x14ac:dyDescent="0.2">
      <c r="A473" s="68" t="s">
        <v>3959</v>
      </c>
    </row>
    <row r="474" spans="1:1" x14ac:dyDescent="0.2">
      <c r="A474" s="68" t="s">
        <v>3959</v>
      </c>
    </row>
    <row r="475" spans="1:1" x14ac:dyDescent="0.2">
      <c r="A475" s="68" t="s">
        <v>3959</v>
      </c>
    </row>
    <row r="476" spans="1:1" x14ac:dyDescent="0.2">
      <c r="A476" s="68" t="s">
        <v>3959</v>
      </c>
    </row>
    <row r="477" spans="1:1" x14ac:dyDescent="0.2">
      <c r="A477" s="68" t="s">
        <v>3959</v>
      </c>
    </row>
    <row r="478" spans="1:1" x14ac:dyDescent="0.2">
      <c r="A478" s="68" t="s">
        <v>3959</v>
      </c>
    </row>
    <row r="479" spans="1:1" x14ac:dyDescent="0.2">
      <c r="A479" s="68" t="s">
        <v>3959</v>
      </c>
    </row>
    <row r="480" spans="1:1" x14ac:dyDescent="0.2">
      <c r="A480" s="68" t="s">
        <v>3959</v>
      </c>
    </row>
    <row r="481" spans="1:1" x14ac:dyDescent="0.2">
      <c r="A481" s="68" t="s">
        <v>3959</v>
      </c>
    </row>
    <row r="482" spans="1:1" x14ac:dyDescent="0.2">
      <c r="A482" s="68" t="s">
        <v>3959</v>
      </c>
    </row>
    <row r="483" spans="1:1" x14ac:dyDescent="0.2">
      <c r="A483" s="68" t="s">
        <v>3959</v>
      </c>
    </row>
    <row r="484" spans="1:1" x14ac:dyDescent="0.2">
      <c r="A484" s="68" t="s">
        <v>3959</v>
      </c>
    </row>
    <row r="485" spans="1:1" x14ac:dyDescent="0.2">
      <c r="A485" s="68" t="s">
        <v>3959</v>
      </c>
    </row>
    <row r="486" spans="1:1" x14ac:dyDescent="0.2">
      <c r="A486" s="68" t="s">
        <v>3959</v>
      </c>
    </row>
    <row r="487" spans="1:1" x14ac:dyDescent="0.2">
      <c r="A487" s="68" t="s">
        <v>3959</v>
      </c>
    </row>
    <row r="488" spans="1:1" x14ac:dyDescent="0.2">
      <c r="A488" s="68" t="s">
        <v>3959</v>
      </c>
    </row>
    <row r="489" spans="1:1" x14ac:dyDescent="0.2">
      <c r="A489" s="68" t="s">
        <v>3959</v>
      </c>
    </row>
    <row r="490" spans="1:1" x14ac:dyDescent="0.2">
      <c r="A490" s="68" t="s">
        <v>3959</v>
      </c>
    </row>
    <row r="491" spans="1:1" x14ac:dyDescent="0.2">
      <c r="A491" s="68" t="s">
        <v>3959</v>
      </c>
    </row>
    <row r="492" spans="1:1" x14ac:dyDescent="0.2">
      <c r="A492" s="68" t="s">
        <v>3959</v>
      </c>
    </row>
    <row r="493" spans="1:1" x14ac:dyDescent="0.2">
      <c r="A493" s="68" t="s">
        <v>3959</v>
      </c>
    </row>
    <row r="494" spans="1:1" x14ac:dyDescent="0.2">
      <c r="A494" s="68" t="s">
        <v>3959</v>
      </c>
    </row>
    <row r="495" spans="1:1" x14ac:dyDescent="0.2">
      <c r="A495" s="68" t="s">
        <v>3959</v>
      </c>
    </row>
    <row r="496" spans="1:1" x14ac:dyDescent="0.2">
      <c r="A496" s="68" t="s">
        <v>3959</v>
      </c>
    </row>
    <row r="497" spans="1:1" x14ac:dyDescent="0.2">
      <c r="A497" s="68" t="s">
        <v>3959</v>
      </c>
    </row>
    <row r="498" spans="1:1" x14ac:dyDescent="0.2">
      <c r="A498" s="68" t="s">
        <v>3959</v>
      </c>
    </row>
    <row r="499" spans="1:1" x14ac:dyDescent="0.2">
      <c r="A499" s="68" t="s">
        <v>3959</v>
      </c>
    </row>
    <row r="500" spans="1:1" x14ac:dyDescent="0.2">
      <c r="A500" s="68" t="s">
        <v>3959</v>
      </c>
    </row>
    <row r="501" spans="1:1" x14ac:dyDescent="0.2">
      <c r="A501" s="68" t="s">
        <v>3959</v>
      </c>
    </row>
    <row r="502" spans="1:1" x14ac:dyDescent="0.2">
      <c r="A502" s="68" t="s">
        <v>3959</v>
      </c>
    </row>
    <row r="503" spans="1:1" x14ac:dyDescent="0.2">
      <c r="A503" s="68" t="s">
        <v>3959</v>
      </c>
    </row>
    <row r="504" spans="1:1" x14ac:dyDescent="0.2">
      <c r="A504" s="68" t="s">
        <v>3959</v>
      </c>
    </row>
    <row r="505" spans="1:1" x14ac:dyDescent="0.2">
      <c r="A505" s="68" t="s">
        <v>3959</v>
      </c>
    </row>
    <row r="506" spans="1:1" x14ac:dyDescent="0.2">
      <c r="A506" s="68" t="s">
        <v>3959</v>
      </c>
    </row>
    <row r="507" spans="1:1" x14ac:dyDescent="0.2">
      <c r="A507" s="68" t="s">
        <v>3959</v>
      </c>
    </row>
    <row r="508" spans="1:1" x14ac:dyDescent="0.2">
      <c r="A508" s="68" t="s">
        <v>3959</v>
      </c>
    </row>
    <row r="509" spans="1:1" x14ac:dyDescent="0.2">
      <c r="A509" s="68" t="s">
        <v>3959</v>
      </c>
    </row>
    <row r="510" spans="1:1" x14ac:dyDescent="0.2">
      <c r="A510" s="68" t="s">
        <v>3959</v>
      </c>
    </row>
    <row r="511" spans="1:1" x14ac:dyDescent="0.2">
      <c r="A511" s="68" t="s">
        <v>3959</v>
      </c>
    </row>
    <row r="512" spans="1:1" x14ac:dyDescent="0.2">
      <c r="A512" s="68" t="s">
        <v>3959</v>
      </c>
    </row>
    <row r="513" spans="1:1" x14ac:dyDescent="0.2">
      <c r="A513" s="68" t="s">
        <v>3959</v>
      </c>
    </row>
    <row r="514" spans="1:1" x14ac:dyDescent="0.2">
      <c r="A514" s="68" t="s">
        <v>3959</v>
      </c>
    </row>
    <row r="515" spans="1:1" x14ac:dyDescent="0.2">
      <c r="A515" s="68" t="s">
        <v>3959</v>
      </c>
    </row>
    <row r="516" spans="1:1" x14ac:dyDescent="0.2">
      <c r="A516" s="68" t="s">
        <v>3959</v>
      </c>
    </row>
    <row r="517" spans="1:1" x14ac:dyDescent="0.2">
      <c r="A517" s="68" t="s">
        <v>3959</v>
      </c>
    </row>
    <row r="518" spans="1:1" x14ac:dyDescent="0.2">
      <c r="A518" s="68" t="s">
        <v>3959</v>
      </c>
    </row>
    <row r="519" spans="1:1" x14ac:dyDescent="0.2">
      <c r="A519" s="68" t="s">
        <v>3959</v>
      </c>
    </row>
    <row r="520" spans="1:1" x14ac:dyDescent="0.2">
      <c r="A520" s="68" t="s">
        <v>3959</v>
      </c>
    </row>
    <row r="521" spans="1:1" x14ac:dyDescent="0.2">
      <c r="A521" s="68" t="s">
        <v>3959</v>
      </c>
    </row>
    <row r="522" spans="1:1" x14ac:dyDescent="0.2">
      <c r="A522" s="68" t="s">
        <v>3959</v>
      </c>
    </row>
    <row r="523" spans="1:1" x14ac:dyDescent="0.2">
      <c r="A523" s="68" t="s">
        <v>3959</v>
      </c>
    </row>
    <row r="524" spans="1:1" x14ac:dyDescent="0.2">
      <c r="A524" s="68" t="s">
        <v>3959</v>
      </c>
    </row>
    <row r="525" spans="1:1" x14ac:dyDescent="0.2">
      <c r="A525" s="68" t="s">
        <v>3959</v>
      </c>
    </row>
    <row r="526" spans="1:1" x14ac:dyDescent="0.2">
      <c r="A526" s="68" t="s">
        <v>3959</v>
      </c>
    </row>
    <row r="527" spans="1:1" x14ac:dyDescent="0.2">
      <c r="A527" s="68" t="s">
        <v>3959</v>
      </c>
    </row>
    <row r="528" spans="1:1" x14ac:dyDescent="0.2">
      <c r="A528" s="68" t="s">
        <v>3959</v>
      </c>
    </row>
    <row r="529" spans="1:1" x14ac:dyDescent="0.2">
      <c r="A529" s="68" t="s">
        <v>3959</v>
      </c>
    </row>
    <row r="530" spans="1:1" x14ac:dyDescent="0.2">
      <c r="A530" s="68" t="s">
        <v>3959</v>
      </c>
    </row>
    <row r="531" spans="1:1" x14ac:dyDescent="0.2">
      <c r="A531" s="68" t="s">
        <v>3959</v>
      </c>
    </row>
    <row r="532" spans="1:1" x14ac:dyDescent="0.2">
      <c r="A532" s="68" t="s">
        <v>3959</v>
      </c>
    </row>
    <row r="533" spans="1:1" x14ac:dyDescent="0.2">
      <c r="A533" s="68" t="s">
        <v>3959</v>
      </c>
    </row>
    <row r="534" spans="1:1" x14ac:dyDescent="0.2">
      <c r="A534" s="68" t="s">
        <v>3959</v>
      </c>
    </row>
    <row r="535" spans="1:1" x14ac:dyDescent="0.2">
      <c r="A535" s="68" t="s">
        <v>3959</v>
      </c>
    </row>
    <row r="536" spans="1:1" x14ac:dyDescent="0.2">
      <c r="A536" s="68" t="s">
        <v>3959</v>
      </c>
    </row>
    <row r="537" spans="1:1" x14ac:dyDescent="0.2">
      <c r="A537" s="68" t="s">
        <v>3959</v>
      </c>
    </row>
    <row r="538" spans="1:1" x14ac:dyDescent="0.2">
      <c r="A538" s="68" t="s">
        <v>3959</v>
      </c>
    </row>
    <row r="539" spans="1:1" x14ac:dyDescent="0.2">
      <c r="A539" s="68" t="s">
        <v>3959</v>
      </c>
    </row>
    <row r="540" spans="1:1" x14ac:dyDescent="0.2">
      <c r="A540" s="68" t="s">
        <v>3959</v>
      </c>
    </row>
    <row r="541" spans="1:1" x14ac:dyDescent="0.2">
      <c r="A541" s="68" t="s">
        <v>3959</v>
      </c>
    </row>
    <row r="542" spans="1:1" x14ac:dyDescent="0.2">
      <c r="A542" s="68" t="s">
        <v>3959</v>
      </c>
    </row>
    <row r="543" spans="1:1" x14ac:dyDescent="0.2">
      <c r="A543" s="68" t="s">
        <v>3959</v>
      </c>
    </row>
    <row r="544" spans="1:1" x14ac:dyDescent="0.2">
      <c r="A544" s="68" t="s">
        <v>3959</v>
      </c>
    </row>
    <row r="545" spans="1:1" x14ac:dyDescent="0.2">
      <c r="A545" s="68" t="s">
        <v>3959</v>
      </c>
    </row>
    <row r="546" spans="1:1" x14ac:dyDescent="0.2">
      <c r="A546" s="68" t="s">
        <v>3959</v>
      </c>
    </row>
    <row r="547" spans="1:1" x14ac:dyDescent="0.2">
      <c r="A547" s="68" t="s">
        <v>3959</v>
      </c>
    </row>
    <row r="548" spans="1:1" x14ac:dyDescent="0.2">
      <c r="A548" s="68" t="s">
        <v>3959</v>
      </c>
    </row>
    <row r="549" spans="1:1" x14ac:dyDescent="0.2">
      <c r="A549" s="68" t="s">
        <v>3959</v>
      </c>
    </row>
    <row r="550" spans="1:1" x14ac:dyDescent="0.2">
      <c r="A550" s="68" t="s">
        <v>3959</v>
      </c>
    </row>
    <row r="551" spans="1:1" x14ac:dyDescent="0.2">
      <c r="A551" s="68" t="s">
        <v>3959</v>
      </c>
    </row>
    <row r="552" spans="1:1" x14ac:dyDescent="0.2">
      <c r="A552" s="68" t="s">
        <v>3959</v>
      </c>
    </row>
    <row r="553" spans="1:1" x14ac:dyDescent="0.2">
      <c r="A553" s="68" t="s">
        <v>3959</v>
      </c>
    </row>
    <row r="554" spans="1:1" x14ac:dyDescent="0.2">
      <c r="A554" s="68" t="s">
        <v>3959</v>
      </c>
    </row>
    <row r="555" spans="1:1" x14ac:dyDescent="0.2">
      <c r="A555" s="68" t="s">
        <v>3959</v>
      </c>
    </row>
    <row r="556" spans="1:1" x14ac:dyDescent="0.2">
      <c r="A556" s="68" t="s">
        <v>3959</v>
      </c>
    </row>
    <row r="557" spans="1:1" x14ac:dyDescent="0.2">
      <c r="A557" s="68" t="s">
        <v>3959</v>
      </c>
    </row>
    <row r="558" spans="1:1" x14ac:dyDescent="0.2">
      <c r="A558" s="68" t="s">
        <v>3959</v>
      </c>
    </row>
    <row r="559" spans="1:1" x14ac:dyDescent="0.2">
      <c r="A559" s="68" t="s">
        <v>3959</v>
      </c>
    </row>
    <row r="560" spans="1:1" x14ac:dyDescent="0.2">
      <c r="A560" s="68" t="s">
        <v>3959</v>
      </c>
    </row>
    <row r="561" spans="1:1" x14ac:dyDescent="0.2">
      <c r="A561" s="68" t="s">
        <v>3959</v>
      </c>
    </row>
    <row r="562" spans="1:1" x14ac:dyDescent="0.2">
      <c r="A562" s="68" t="s">
        <v>3959</v>
      </c>
    </row>
    <row r="563" spans="1:1" x14ac:dyDescent="0.2">
      <c r="A563" s="68" t="s">
        <v>3959</v>
      </c>
    </row>
    <row r="564" spans="1:1" x14ac:dyDescent="0.2">
      <c r="A564" s="68" t="s">
        <v>3959</v>
      </c>
    </row>
    <row r="565" spans="1:1" x14ac:dyDescent="0.2">
      <c r="A565" s="68" t="s">
        <v>3959</v>
      </c>
    </row>
    <row r="566" spans="1:1" x14ac:dyDescent="0.2">
      <c r="A566" s="68" t="s">
        <v>3959</v>
      </c>
    </row>
    <row r="567" spans="1:1" x14ac:dyDescent="0.2">
      <c r="A567" s="68" t="s">
        <v>3959</v>
      </c>
    </row>
    <row r="568" spans="1:1" x14ac:dyDescent="0.2">
      <c r="A568" s="68" t="s">
        <v>3959</v>
      </c>
    </row>
    <row r="569" spans="1:1" x14ac:dyDescent="0.2">
      <c r="A569" s="68" t="s">
        <v>3959</v>
      </c>
    </row>
    <row r="570" spans="1:1" x14ac:dyDescent="0.2">
      <c r="A570" s="68" t="s">
        <v>3959</v>
      </c>
    </row>
    <row r="571" spans="1:1" x14ac:dyDescent="0.2">
      <c r="A571" s="68" t="s">
        <v>3959</v>
      </c>
    </row>
    <row r="572" spans="1:1" x14ac:dyDescent="0.2">
      <c r="A572" s="68" t="s">
        <v>3959</v>
      </c>
    </row>
    <row r="573" spans="1:1" x14ac:dyDescent="0.2">
      <c r="A573" s="68" t="s">
        <v>3959</v>
      </c>
    </row>
    <row r="574" spans="1:1" x14ac:dyDescent="0.2">
      <c r="A574" s="68" t="s">
        <v>3959</v>
      </c>
    </row>
    <row r="575" spans="1:1" x14ac:dyDescent="0.2">
      <c r="A575" s="68" t="s">
        <v>3959</v>
      </c>
    </row>
    <row r="576" spans="1:1" x14ac:dyDescent="0.2">
      <c r="A576" s="68" t="s">
        <v>3959</v>
      </c>
    </row>
    <row r="577" spans="1:1" x14ac:dyDescent="0.2">
      <c r="A577" s="68" t="s">
        <v>3959</v>
      </c>
    </row>
    <row r="578" spans="1:1" x14ac:dyDescent="0.2">
      <c r="A578" s="68" t="s">
        <v>3959</v>
      </c>
    </row>
    <row r="579" spans="1:1" x14ac:dyDescent="0.2">
      <c r="A579" s="68" t="s">
        <v>3959</v>
      </c>
    </row>
    <row r="580" spans="1:1" x14ac:dyDescent="0.2">
      <c r="A580" s="68" t="s">
        <v>3959</v>
      </c>
    </row>
    <row r="581" spans="1:1" x14ac:dyDescent="0.2">
      <c r="A581" s="68" t="s">
        <v>3959</v>
      </c>
    </row>
    <row r="582" spans="1:1" x14ac:dyDescent="0.2">
      <c r="A582" s="68" t="s">
        <v>3959</v>
      </c>
    </row>
    <row r="583" spans="1:1" x14ac:dyDescent="0.2">
      <c r="A583" s="68" t="s">
        <v>3959</v>
      </c>
    </row>
    <row r="584" spans="1:1" x14ac:dyDescent="0.2">
      <c r="A584" s="68" t="s">
        <v>3959</v>
      </c>
    </row>
    <row r="585" spans="1:1" x14ac:dyDescent="0.2">
      <c r="A585" s="68" t="s">
        <v>3959</v>
      </c>
    </row>
    <row r="586" spans="1:1" x14ac:dyDescent="0.2">
      <c r="A586" s="68" t="s">
        <v>3959</v>
      </c>
    </row>
    <row r="587" spans="1:1" x14ac:dyDescent="0.2">
      <c r="A587" s="68" t="s">
        <v>3959</v>
      </c>
    </row>
    <row r="588" spans="1:1" x14ac:dyDescent="0.2">
      <c r="A588" s="68" t="s">
        <v>3959</v>
      </c>
    </row>
    <row r="589" spans="1:1" x14ac:dyDescent="0.2">
      <c r="A589" s="68" t="s">
        <v>3959</v>
      </c>
    </row>
    <row r="590" spans="1:1" x14ac:dyDescent="0.2">
      <c r="A590" s="68" t="s">
        <v>3959</v>
      </c>
    </row>
    <row r="591" spans="1:1" x14ac:dyDescent="0.2">
      <c r="A591" s="68" t="s">
        <v>3959</v>
      </c>
    </row>
    <row r="592" spans="1:1" x14ac:dyDescent="0.2">
      <c r="A592" s="68" t="s">
        <v>3959</v>
      </c>
    </row>
    <row r="593" spans="1:1" x14ac:dyDescent="0.2">
      <c r="A593" s="68" t="s">
        <v>3959</v>
      </c>
    </row>
    <row r="594" spans="1:1" x14ac:dyDescent="0.2">
      <c r="A594" s="68" t="s">
        <v>3959</v>
      </c>
    </row>
    <row r="595" spans="1:1" x14ac:dyDescent="0.2">
      <c r="A595" s="68" t="s">
        <v>3959</v>
      </c>
    </row>
    <row r="596" spans="1:1" x14ac:dyDescent="0.2">
      <c r="A596" s="68" t="s">
        <v>3959</v>
      </c>
    </row>
    <row r="597" spans="1:1" x14ac:dyDescent="0.2">
      <c r="A597" s="68" t="s">
        <v>3959</v>
      </c>
    </row>
    <row r="598" spans="1:1" x14ac:dyDescent="0.2">
      <c r="A598" s="68" t="s">
        <v>3959</v>
      </c>
    </row>
    <row r="599" spans="1:1" x14ac:dyDescent="0.2">
      <c r="A599" s="68" t="s">
        <v>3959</v>
      </c>
    </row>
    <row r="600" spans="1:1" x14ac:dyDescent="0.2">
      <c r="A600" s="68" t="s">
        <v>3959</v>
      </c>
    </row>
    <row r="601" spans="1:1" x14ac:dyDescent="0.2">
      <c r="A601" s="68" t="s">
        <v>3959</v>
      </c>
    </row>
    <row r="602" spans="1:1" x14ac:dyDescent="0.2">
      <c r="A602" s="68" t="s">
        <v>3959</v>
      </c>
    </row>
    <row r="603" spans="1:1" x14ac:dyDescent="0.2">
      <c r="A603" s="68" t="s">
        <v>3959</v>
      </c>
    </row>
    <row r="604" spans="1:1" x14ac:dyDescent="0.2">
      <c r="A604" s="68" t="s">
        <v>3959</v>
      </c>
    </row>
    <row r="605" spans="1:1" x14ac:dyDescent="0.2">
      <c r="A605" s="68" t="s">
        <v>3959</v>
      </c>
    </row>
    <row r="606" spans="1:1" x14ac:dyDescent="0.2">
      <c r="A606" s="68" t="s">
        <v>3959</v>
      </c>
    </row>
    <row r="607" spans="1:1" x14ac:dyDescent="0.2">
      <c r="A607" s="68" t="s">
        <v>3959</v>
      </c>
    </row>
    <row r="608" spans="1:1" x14ac:dyDescent="0.2">
      <c r="A608" s="68" t="s">
        <v>3959</v>
      </c>
    </row>
    <row r="609" spans="1:1" x14ac:dyDescent="0.2">
      <c r="A609" s="68" t="s">
        <v>3959</v>
      </c>
    </row>
    <row r="610" spans="1:1" x14ac:dyDescent="0.2">
      <c r="A610" s="68" t="s">
        <v>3959</v>
      </c>
    </row>
    <row r="611" spans="1:1" x14ac:dyDescent="0.2">
      <c r="A611" s="68" t="s">
        <v>3959</v>
      </c>
    </row>
    <row r="612" spans="1:1" x14ac:dyDescent="0.2">
      <c r="A612" s="68" t="s">
        <v>3959</v>
      </c>
    </row>
    <row r="613" spans="1:1" x14ac:dyDescent="0.2">
      <c r="A613" s="68" t="s">
        <v>3959</v>
      </c>
    </row>
    <row r="614" spans="1:1" x14ac:dyDescent="0.2">
      <c r="A614" s="68" t="s">
        <v>3959</v>
      </c>
    </row>
    <row r="615" spans="1:1" x14ac:dyDescent="0.2">
      <c r="A615" s="68" t="s">
        <v>3959</v>
      </c>
    </row>
    <row r="616" spans="1:1" x14ac:dyDescent="0.2">
      <c r="A616" s="68" t="s">
        <v>3959</v>
      </c>
    </row>
    <row r="617" spans="1:1" x14ac:dyDescent="0.2">
      <c r="A617" s="68" t="s">
        <v>3959</v>
      </c>
    </row>
    <row r="618" spans="1:1" x14ac:dyDescent="0.2">
      <c r="A618" s="68" t="s">
        <v>3959</v>
      </c>
    </row>
    <row r="619" spans="1:1" x14ac:dyDescent="0.2">
      <c r="A619" s="68" t="s">
        <v>3959</v>
      </c>
    </row>
    <row r="620" spans="1:1" x14ac:dyDescent="0.2">
      <c r="A620" s="68" t="s">
        <v>3959</v>
      </c>
    </row>
    <row r="621" spans="1:1" x14ac:dyDescent="0.2">
      <c r="A621" s="68" t="s">
        <v>3959</v>
      </c>
    </row>
    <row r="622" spans="1:1" x14ac:dyDescent="0.2">
      <c r="A622" s="68" t="s">
        <v>3959</v>
      </c>
    </row>
    <row r="623" spans="1:1" x14ac:dyDescent="0.2">
      <c r="A623" s="68" t="s">
        <v>3959</v>
      </c>
    </row>
    <row r="624" spans="1:1" x14ac:dyDescent="0.2">
      <c r="A624" s="68" t="s">
        <v>3959</v>
      </c>
    </row>
    <row r="625" spans="1:1" x14ac:dyDescent="0.2">
      <c r="A625" s="68" t="s">
        <v>3959</v>
      </c>
    </row>
    <row r="626" spans="1:1" x14ac:dyDescent="0.2">
      <c r="A626" s="68" t="s">
        <v>3959</v>
      </c>
    </row>
    <row r="627" spans="1:1" x14ac:dyDescent="0.2">
      <c r="A627" s="68" t="s">
        <v>3959</v>
      </c>
    </row>
    <row r="628" spans="1:1" x14ac:dyDescent="0.2">
      <c r="A628" s="68" t="s">
        <v>3959</v>
      </c>
    </row>
    <row r="629" spans="1:1" x14ac:dyDescent="0.2">
      <c r="A629" s="68" t="s">
        <v>3959</v>
      </c>
    </row>
    <row r="630" spans="1:1" x14ac:dyDescent="0.2">
      <c r="A630" s="68" t="s">
        <v>3959</v>
      </c>
    </row>
    <row r="631" spans="1:1" x14ac:dyDescent="0.2">
      <c r="A631" s="68" t="s">
        <v>3959</v>
      </c>
    </row>
    <row r="632" spans="1:1" x14ac:dyDescent="0.2">
      <c r="A632" s="68" t="s">
        <v>3959</v>
      </c>
    </row>
    <row r="633" spans="1:1" x14ac:dyDescent="0.2">
      <c r="A633" s="68" t="s">
        <v>3959</v>
      </c>
    </row>
    <row r="634" spans="1:1" x14ac:dyDescent="0.2">
      <c r="A634" s="68" t="s">
        <v>3959</v>
      </c>
    </row>
    <row r="635" spans="1:1" x14ac:dyDescent="0.2">
      <c r="A635" s="68" t="s">
        <v>3959</v>
      </c>
    </row>
    <row r="636" spans="1:1" x14ac:dyDescent="0.2">
      <c r="A636" s="68" t="s">
        <v>3959</v>
      </c>
    </row>
    <row r="637" spans="1:1" x14ac:dyDescent="0.2">
      <c r="A637" s="68" t="s">
        <v>3959</v>
      </c>
    </row>
    <row r="638" spans="1:1" x14ac:dyDescent="0.2">
      <c r="A638" s="68" t="s">
        <v>3959</v>
      </c>
    </row>
    <row r="639" spans="1:1" x14ac:dyDescent="0.2">
      <c r="A639" s="68" t="s">
        <v>3959</v>
      </c>
    </row>
    <row r="640" spans="1:1" x14ac:dyDescent="0.2">
      <c r="A640" s="68" t="s">
        <v>3959</v>
      </c>
    </row>
    <row r="641" spans="1:1" x14ac:dyDescent="0.2">
      <c r="A641" s="68" t="s">
        <v>3959</v>
      </c>
    </row>
    <row r="642" spans="1:1" x14ac:dyDescent="0.2">
      <c r="A642" s="68" t="s">
        <v>3959</v>
      </c>
    </row>
    <row r="643" spans="1:1" x14ac:dyDescent="0.2">
      <c r="A643" s="68" t="s">
        <v>3959</v>
      </c>
    </row>
    <row r="644" spans="1:1" x14ac:dyDescent="0.2">
      <c r="A644" s="68" t="s">
        <v>3959</v>
      </c>
    </row>
    <row r="645" spans="1:1" x14ac:dyDescent="0.2">
      <c r="A645" s="68" t="s">
        <v>3959</v>
      </c>
    </row>
    <row r="646" spans="1:1" x14ac:dyDescent="0.2">
      <c r="A646" s="68" t="s">
        <v>3959</v>
      </c>
    </row>
    <row r="647" spans="1:1" x14ac:dyDescent="0.2">
      <c r="A647" s="68" t="s">
        <v>3959</v>
      </c>
    </row>
    <row r="648" spans="1:1" x14ac:dyDescent="0.2">
      <c r="A648" s="68" t="s">
        <v>3959</v>
      </c>
    </row>
    <row r="649" spans="1:1" x14ac:dyDescent="0.2">
      <c r="A649" s="68" t="s">
        <v>3959</v>
      </c>
    </row>
    <row r="650" spans="1:1" x14ac:dyDescent="0.2">
      <c r="A650" s="68" t="s">
        <v>3959</v>
      </c>
    </row>
    <row r="651" spans="1:1" x14ac:dyDescent="0.2">
      <c r="A651" s="68" t="s">
        <v>3959</v>
      </c>
    </row>
    <row r="652" spans="1:1" x14ac:dyDescent="0.2">
      <c r="A652" s="68" t="s">
        <v>3959</v>
      </c>
    </row>
    <row r="653" spans="1:1" x14ac:dyDescent="0.2">
      <c r="A653" s="68" t="s">
        <v>3959</v>
      </c>
    </row>
    <row r="654" spans="1:1" x14ac:dyDescent="0.2">
      <c r="A654" s="68" t="s">
        <v>3959</v>
      </c>
    </row>
    <row r="655" spans="1:1" x14ac:dyDescent="0.2">
      <c r="A655" s="68" t="s">
        <v>3959</v>
      </c>
    </row>
    <row r="656" spans="1:1" x14ac:dyDescent="0.2">
      <c r="A656" s="68" t="s">
        <v>3959</v>
      </c>
    </row>
    <row r="657" spans="1:1" x14ac:dyDescent="0.2">
      <c r="A657" s="68" t="s">
        <v>3959</v>
      </c>
    </row>
    <row r="658" spans="1:1" x14ac:dyDescent="0.2">
      <c r="A658" s="68" t="s">
        <v>3959</v>
      </c>
    </row>
    <row r="659" spans="1:1" x14ac:dyDescent="0.2">
      <c r="A659" s="68" t="s">
        <v>3959</v>
      </c>
    </row>
    <row r="660" spans="1:1" x14ac:dyDescent="0.2">
      <c r="A660" s="68" t="s">
        <v>3959</v>
      </c>
    </row>
    <row r="661" spans="1:1" x14ac:dyDescent="0.2">
      <c r="A661" s="68" t="s">
        <v>3959</v>
      </c>
    </row>
    <row r="662" spans="1:1" x14ac:dyDescent="0.2">
      <c r="A662" s="68" t="s">
        <v>3959</v>
      </c>
    </row>
    <row r="663" spans="1:1" x14ac:dyDescent="0.2">
      <c r="A663" s="68" t="s">
        <v>3959</v>
      </c>
    </row>
    <row r="664" spans="1:1" x14ac:dyDescent="0.2">
      <c r="A664" s="68" t="s">
        <v>3959</v>
      </c>
    </row>
    <row r="665" spans="1:1" x14ac:dyDescent="0.2">
      <c r="A665" s="68" t="s">
        <v>3959</v>
      </c>
    </row>
    <row r="666" spans="1:1" x14ac:dyDescent="0.2">
      <c r="A666" s="68" t="s">
        <v>3959</v>
      </c>
    </row>
    <row r="667" spans="1:1" x14ac:dyDescent="0.2">
      <c r="A667" s="68" t="s">
        <v>3959</v>
      </c>
    </row>
    <row r="668" spans="1:1" x14ac:dyDescent="0.2">
      <c r="A668" s="68" t="s">
        <v>3959</v>
      </c>
    </row>
    <row r="669" spans="1:1" x14ac:dyDescent="0.2">
      <c r="A669" s="68" t="s">
        <v>3959</v>
      </c>
    </row>
    <row r="670" spans="1:1" x14ac:dyDescent="0.2">
      <c r="A670" s="68" t="s">
        <v>3959</v>
      </c>
    </row>
    <row r="671" spans="1:1" x14ac:dyDescent="0.2">
      <c r="A671" s="68" t="s">
        <v>3959</v>
      </c>
    </row>
    <row r="672" spans="1:1" x14ac:dyDescent="0.2">
      <c r="A672" s="68" t="s">
        <v>3959</v>
      </c>
    </row>
    <row r="673" spans="1:1" x14ac:dyDescent="0.2">
      <c r="A673" s="68" t="s">
        <v>3959</v>
      </c>
    </row>
    <row r="674" spans="1:1" x14ac:dyDescent="0.2">
      <c r="A674" s="68" t="s">
        <v>3959</v>
      </c>
    </row>
    <row r="675" spans="1:1" x14ac:dyDescent="0.2">
      <c r="A675" s="68" t="s">
        <v>3959</v>
      </c>
    </row>
    <row r="676" spans="1:1" x14ac:dyDescent="0.2">
      <c r="A676" s="68" t="s">
        <v>3959</v>
      </c>
    </row>
    <row r="677" spans="1:1" x14ac:dyDescent="0.2">
      <c r="A677" s="68" t="s">
        <v>3959</v>
      </c>
    </row>
    <row r="678" spans="1:1" x14ac:dyDescent="0.2">
      <c r="A678" s="68" t="s">
        <v>3959</v>
      </c>
    </row>
    <row r="679" spans="1:1" x14ac:dyDescent="0.2">
      <c r="A679" s="68" t="s">
        <v>3959</v>
      </c>
    </row>
    <row r="680" spans="1:1" x14ac:dyDescent="0.2">
      <c r="A680" s="68" t="s">
        <v>3959</v>
      </c>
    </row>
    <row r="681" spans="1:1" x14ac:dyDescent="0.2">
      <c r="A681" s="68" t="s">
        <v>3959</v>
      </c>
    </row>
    <row r="682" spans="1:1" x14ac:dyDescent="0.2">
      <c r="A682" s="68" t="s">
        <v>3959</v>
      </c>
    </row>
    <row r="683" spans="1:1" x14ac:dyDescent="0.2">
      <c r="A683" s="68" t="s">
        <v>3959</v>
      </c>
    </row>
    <row r="684" spans="1:1" x14ac:dyDescent="0.2">
      <c r="A684" s="68" t="s">
        <v>3959</v>
      </c>
    </row>
    <row r="685" spans="1:1" x14ac:dyDescent="0.2">
      <c r="A685" s="68" t="s">
        <v>3959</v>
      </c>
    </row>
    <row r="686" spans="1:1" x14ac:dyDescent="0.2">
      <c r="A686" s="68" t="s">
        <v>3959</v>
      </c>
    </row>
    <row r="687" spans="1:1" x14ac:dyDescent="0.2">
      <c r="A687" s="68" t="s">
        <v>3959</v>
      </c>
    </row>
    <row r="688" spans="1:1" x14ac:dyDescent="0.2">
      <c r="A688" s="68" t="s">
        <v>3959</v>
      </c>
    </row>
    <row r="689" spans="1:1" x14ac:dyDescent="0.2">
      <c r="A689" s="68" t="s">
        <v>3959</v>
      </c>
    </row>
    <row r="690" spans="1:1" x14ac:dyDescent="0.2">
      <c r="A690" s="68" t="s">
        <v>3959</v>
      </c>
    </row>
    <row r="691" spans="1:1" x14ac:dyDescent="0.2">
      <c r="A691" s="68" t="s">
        <v>3959</v>
      </c>
    </row>
    <row r="692" spans="1:1" x14ac:dyDescent="0.2">
      <c r="A692" s="68" t="s">
        <v>3959</v>
      </c>
    </row>
    <row r="693" spans="1:1" x14ac:dyDescent="0.2">
      <c r="A693" s="68" t="s">
        <v>3959</v>
      </c>
    </row>
    <row r="694" spans="1:1" x14ac:dyDescent="0.2">
      <c r="A694" s="68" t="s">
        <v>3959</v>
      </c>
    </row>
    <row r="695" spans="1:1" x14ac:dyDescent="0.2">
      <c r="A695" s="68" t="s">
        <v>3959</v>
      </c>
    </row>
    <row r="696" spans="1:1" x14ac:dyDescent="0.2">
      <c r="A696" s="68" t="s">
        <v>3959</v>
      </c>
    </row>
    <row r="697" spans="1:1" x14ac:dyDescent="0.2">
      <c r="A697" s="68" t="s">
        <v>3959</v>
      </c>
    </row>
    <row r="698" spans="1:1" x14ac:dyDescent="0.2">
      <c r="A698" s="68" t="s">
        <v>3959</v>
      </c>
    </row>
    <row r="699" spans="1:1" x14ac:dyDescent="0.2">
      <c r="A699" s="68" t="s">
        <v>3959</v>
      </c>
    </row>
    <row r="700" spans="1:1" x14ac:dyDescent="0.2">
      <c r="A700" s="68" t="s">
        <v>3959</v>
      </c>
    </row>
    <row r="701" spans="1:1" x14ac:dyDescent="0.2">
      <c r="A701" s="68" t="s">
        <v>3959</v>
      </c>
    </row>
    <row r="702" spans="1:1" x14ac:dyDescent="0.2">
      <c r="A702" s="68" t="s">
        <v>3959</v>
      </c>
    </row>
    <row r="703" spans="1:1" x14ac:dyDescent="0.2">
      <c r="A703" s="68" t="s">
        <v>3959</v>
      </c>
    </row>
    <row r="704" spans="1:1" x14ac:dyDescent="0.2">
      <c r="A704" s="68" t="s">
        <v>3959</v>
      </c>
    </row>
    <row r="705" spans="1:1" x14ac:dyDescent="0.2">
      <c r="A705" s="68" t="s">
        <v>3959</v>
      </c>
    </row>
    <row r="706" spans="1:1" x14ac:dyDescent="0.2">
      <c r="A706" s="68" t="s">
        <v>3959</v>
      </c>
    </row>
    <row r="707" spans="1:1" x14ac:dyDescent="0.2">
      <c r="A707" s="68" t="s">
        <v>3959</v>
      </c>
    </row>
    <row r="708" spans="1:1" x14ac:dyDescent="0.2">
      <c r="A708" s="68" t="s">
        <v>3959</v>
      </c>
    </row>
    <row r="709" spans="1:1" x14ac:dyDescent="0.2">
      <c r="A709" s="68" t="s">
        <v>3959</v>
      </c>
    </row>
    <row r="710" spans="1:1" x14ac:dyDescent="0.2">
      <c r="A710" s="68" t="s">
        <v>3959</v>
      </c>
    </row>
    <row r="711" spans="1:1" x14ac:dyDescent="0.2">
      <c r="A711" s="68" t="s">
        <v>3959</v>
      </c>
    </row>
    <row r="712" spans="1:1" x14ac:dyDescent="0.2">
      <c r="A712" s="68" t="s">
        <v>3959</v>
      </c>
    </row>
    <row r="713" spans="1:1" x14ac:dyDescent="0.2">
      <c r="A713" s="68" t="s">
        <v>3959</v>
      </c>
    </row>
    <row r="714" spans="1:1" x14ac:dyDescent="0.2">
      <c r="A714" s="68" t="s">
        <v>3959</v>
      </c>
    </row>
    <row r="715" spans="1:1" x14ac:dyDescent="0.2">
      <c r="A715" s="68" t="s">
        <v>3959</v>
      </c>
    </row>
    <row r="716" spans="1:1" x14ac:dyDescent="0.2">
      <c r="A716" s="68" t="s">
        <v>3959</v>
      </c>
    </row>
    <row r="717" spans="1:1" x14ac:dyDescent="0.2">
      <c r="A717" s="68" t="s">
        <v>3959</v>
      </c>
    </row>
    <row r="718" spans="1:1" x14ac:dyDescent="0.2">
      <c r="A718" s="68" t="s">
        <v>3959</v>
      </c>
    </row>
    <row r="719" spans="1:1" x14ac:dyDescent="0.2">
      <c r="A719" s="68" t="s">
        <v>3959</v>
      </c>
    </row>
    <row r="720" spans="1:1" x14ac:dyDescent="0.2">
      <c r="A720" s="68" t="s">
        <v>3959</v>
      </c>
    </row>
    <row r="721" spans="1:1" x14ac:dyDescent="0.2">
      <c r="A721" s="68" t="s">
        <v>3959</v>
      </c>
    </row>
    <row r="722" spans="1:1" x14ac:dyDescent="0.2">
      <c r="A722" s="68" t="s">
        <v>3959</v>
      </c>
    </row>
    <row r="723" spans="1:1" x14ac:dyDescent="0.2">
      <c r="A723" s="68" t="s">
        <v>3959</v>
      </c>
    </row>
    <row r="724" spans="1:1" x14ac:dyDescent="0.2">
      <c r="A724" s="68" t="s">
        <v>3959</v>
      </c>
    </row>
    <row r="725" spans="1:1" x14ac:dyDescent="0.2">
      <c r="A725" s="68" t="s">
        <v>3959</v>
      </c>
    </row>
    <row r="726" spans="1:1" x14ac:dyDescent="0.2">
      <c r="A726" s="68" t="s">
        <v>3959</v>
      </c>
    </row>
    <row r="727" spans="1:1" x14ac:dyDescent="0.2">
      <c r="A727" s="68" t="s">
        <v>3959</v>
      </c>
    </row>
    <row r="728" spans="1:1" x14ac:dyDescent="0.2">
      <c r="A728" s="68" t="s">
        <v>3959</v>
      </c>
    </row>
    <row r="729" spans="1:1" x14ac:dyDescent="0.2">
      <c r="A729" s="68" t="s">
        <v>3959</v>
      </c>
    </row>
    <row r="730" spans="1:1" x14ac:dyDescent="0.2">
      <c r="A730" s="68" t="s">
        <v>3959</v>
      </c>
    </row>
    <row r="731" spans="1:1" x14ac:dyDescent="0.2">
      <c r="A731" s="68" t="s">
        <v>3959</v>
      </c>
    </row>
    <row r="732" spans="1:1" x14ac:dyDescent="0.2">
      <c r="A732" s="68" t="s">
        <v>3959</v>
      </c>
    </row>
    <row r="733" spans="1:1" x14ac:dyDescent="0.2">
      <c r="A733" s="68" t="s">
        <v>3959</v>
      </c>
    </row>
    <row r="734" spans="1:1" x14ac:dyDescent="0.2">
      <c r="A734" s="68" t="s">
        <v>3959</v>
      </c>
    </row>
    <row r="735" spans="1:1" x14ac:dyDescent="0.2">
      <c r="A735" s="68" t="s">
        <v>3959</v>
      </c>
    </row>
    <row r="736" spans="1:1" x14ac:dyDescent="0.2">
      <c r="A736" s="68" t="s">
        <v>3959</v>
      </c>
    </row>
    <row r="737" spans="1:1" x14ac:dyDescent="0.2">
      <c r="A737" s="68" t="s">
        <v>3959</v>
      </c>
    </row>
    <row r="738" spans="1:1" x14ac:dyDescent="0.2">
      <c r="A738" s="68" t="s">
        <v>3959</v>
      </c>
    </row>
    <row r="739" spans="1:1" x14ac:dyDescent="0.2">
      <c r="A739" s="68" t="s">
        <v>3959</v>
      </c>
    </row>
    <row r="740" spans="1:1" x14ac:dyDescent="0.2">
      <c r="A740" s="68" t="s">
        <v>3959</v>
      </c>
    </row>
    <row r="741" spans="1:1" x14ac:dyDescent="0.2">
      <c r="A741" s="68" t="s">
        <v>3959</v>
      </c>
    </row>
    <row r="742" spans="1:1" x14ac:dyDescent="0.2">
      <c r="A742" s="68" t="s">
        <v>3959</v>
      </c>
    </row>
    <row r="743" spans="1:1" x14ac:dyDescent="0.2">
      <c r="A743" s="68" t="s">
        <v>3959</v>
      </c>
    </row>
    <row r="744" spans="1:1" x14ac:dyDescent="0.2">
      <c r="A744" s="68" t="s">
        <v>3959</v>
      </c>
    </row>
    <row r="745" spans="1:1" x14ac:dyDescent="0.2">
      <c r="A745" s="68" t="s">
        <v>3959</v>
      </c>
    </row>
    <row r="746" spans="1:1" x14ac:dyDescent="0.2">
      <c r="A746" s="68" t="s">
        <v>3959</v>
      </c>
    </row>
    <row r="747" spans="1:1" x14ac:dyDescent="0.2">
      <c r="A747" s="68" t="s">
        <v>3959</v>
      </c>
    </row>
    <row r="748" spans="1:1" x14ac:dyDescent="0.2">
      <c r="A748" s="68" t="s">
        <v>3959</v>
      </c>
    </row>
    <row r="749" spans="1:1" x14ac:dyDescent="0.2">
      <c r="A749" s="68" t="s">
        <v>3959</v>
      </c>
    </row>
    <row r="750" spans="1:1" x14ac:dyDescent="0.2">
      <c r="A750" s="68" t="s">
        <v>3959</v>
      </c>
    </row>
    <row r="751" spans="1:1" x14ac:dyDescent="0.2">
      <c r="A751" s="68" t="s">
        <v>3959</v>
      </c>
    </row>
    <row r="752" spans="1:1" x14ac:dyDescent="0.2">
      <c r="A752" s="68" t="s">
        <v>3959</v>
      </c>
    </row>
    <row r="753" spans="1:1" x14ac:dyDescent="0.2">
      <c r="A753" s="68" t="s">
        <v>3959</v>
      </c>
    </row>
    <row r="754" spans="1:1" x14ac:dyDescent="0.2">
      <c r="A754" s="68" t="s">
        <v>3959</v>
      </c>
    </row>
    <row r="755" spans="1:1" x14ac:dyDescent="0.2">
      <c r="A755" s="68" t="s">
        <v>3959</v>
      </c>
    </row>
    <row r="756" spans="1:1" x14ac:dyDescent="0.2">
      <c r="A756" s="68" t="s">
        <v>3959</v>
      </c>
    </row>
    <row r="757" spans="1:1" x14ac:dyDescent="0.2">
      <c r="A757" s="68" t="s">
        <v>3959</v>
      </c>
    </row>
    <row r="758" spans="1:1" x14ac:dyDescent="0.2">
      <c r="A758" s="68" t="s">
        <v>3959</v>
      </c>
    </row>
    <row r="759" spans="1:1" x14ac:dyDescent="0.2">
      <c r="A759" s="68" t="s">
        <v>3959</v>
      </c>
    </row>
    <row r="760" spans="1:1" x14ac:dyDescent="0.2">
      <c r="A760" s="68" t="s">
        <v>3959</v>
      </c>
    </row>
    <row r="761" spans="1:1" x14ac:dyDescent="0.2">
      <c r="A761" s="68" t="s">
        <v>3959</v>
      </c>
    </row>
    <row r="762" spans="1:1" x14ac:dyDescent="0.2">
      <c r="A762" s="68" t="s">
        <v>3959</v>
      </c>
    </row>
    <row r="763" spans="1:1" x14ac:dyDescent="0.2">
      <c r="A763" s="68" t="s">
        <v>3959</v>
      </c>
    </row>
    <row r="764" spans="1:1" x14ac:dyDescent="0.2">
      <c r="A764" s="68" t="s">
        <v>3959</v>
      </c>
    </row>
    <row r="765" spans="1:1" x14ac:dyDescent="0.2">
      <c r="A765" s="68" t="s">
        <v>3959</v>
      </c>
    </row>
    <row r="766" spans="1:1" x14ac:dyDescent="0.2">
      <c r="A766" s="68" t="s">
        <v>3959</v>
      </c>
    </row>
    <row r="767" spans="1:1" x14ac:dyDescent="0.2">
      <c r="A767" s="68" t="s">
        <v>3959</v>
      </c>
    </row>
    <row r="768" spans="1:1" x14ac:dyDescent="0.2">
      <c r="A768" s="68" t="s">
        <v>3959</v>
      </c>
    </row>
    <row r="769" spans="1:1" x14ac:dyDescent="0.2">
      <c r="A769" s="68" t="s">
        <v>3959</v>
      </c>
    </row>
    <row r="770" spans="1:1" x14ac:dyDescent="0.2">
      <c r="A770" s="68" t="s">
        <v>3959</v>
      </c>
    </row>
    <row r="771" spans="1:1" x14ac:dyDescent="0.2">
      <c r="A771" s="68" t="s">
        <v>3959</v>
      </c>
    </row>
    <row r="772" spans="1:1" x14ac:dyDescent="0.2">
      <c r="A772" s="68" t="s">
        <v>3959</v>
      </c>
    </row>
    <row r="773" spans="1:1" x14ac:dyDescent="0.2">
      <c r="A773" s="68" t="s">
        <v>3959</v>
      </c>
    </row>
    <row r="774" spans="1:1" x14ac:dyDescent="0.2">
      <c r="A774" s="68" t="s">
        <v>3959</v>
      </c>
    </row>
    <row r="775" spans="1:1" x14ac:dyDescent="0.2">
      <c r="A775" s="68" t="s">
        <v>3959</v>
      </c>
    </row>
    <row r="776" spans="1:1" x14ac:dyDescent="0.2">
      <c r="A776" s="68" t="s">
        <v>3959</v>
      </c>
    </row>
    <row r="777" spans="1:1" x14ac:dyDescent="0.2">
      <c r="A777" s="68" t="s">
        <v>3959</v>
      </c>
    </row>
    <row r="778" spans="1:1" x14ac:dyDescent="0.2">
      <c r="A778" s="68" t="s">
        <v>3959</v>
      </c>
    </row>
    <row r="779" spans="1:1" x14ac:dyDescent="0.2">
      <c r="A779" s="68" t="s">
        <v>3959</v>
      </c>
    </row>
    <row r="780" spans="1:1" x14ac:dyDescent="0.2">
      <c r="A780" s="68" t="s">
        <v>3959</v>
      </c>
    </row>
    <row r="781" spans="1:1" x14ac:dyDescent="0.2">
      <c r="A781" s="68" t="s">
        <v>3959</v>
      </c>
    </row>
    <row r="782" spans="1:1" x14ac:dyDescent="0.2">
      <c r="A782" s="68" t="s">
        <v>3959</v>
      </c>
    </row>
    <row r="783" spans="1:1" x14ac:dyDescent="0.2">
      <c r="A783" s="68" t="s">
        <v>3959</v>
      </c>
    </row>
    <row r="784" spans="1:1" x14ac:dyDescent="0.2">
      <c r="A784" s="68" t="s">
        <v>3959</v>
      </c>
    </row>
    <row r="785" spans="1:1" x14ac:dyDescent="0.2">
      <c r="A785" s="68" t="s">
        <v>3959</v>
      </c>
    </row>
    <row r="786" spans="1:1" x14ac:dyDescent="0.2">
      <c r="A786" s="68" t="s">
        <v>3959</v>
      </c>
    </row>
    <row r="787" spans="1:1" x14ac:dyDescent="0.2">
      <c r="A787" s="68" t="s">
        <v>3959</v>
      </c>
    </row>
    <row r="788" spans="1:1" x14ac:dyDescent="0.2">
      <c r="A788" s="68" t="s">
        <v>3959</v>
      </c>
    </row>
    <row r="789" spans="1:1" x14ac:dyDescent="0.2">
      <c r="A789" s="68" t="s">
        <v>3959</v>
      </c>
    </row>
    <row r="790" spans="1:1" x14ac:dyDescent="0.2">
      <c r="A790" s="68" t="s">
        <v>3959</v>
      </c>
    </row>
    <row r="791" spans="1:1" x14ac:dyDescent="0.2">
      <c r="A791" s="68" t="s">
        <v>3959</v>
      </c>
    </row>
    <row r="792" spans="1:1" x14ac:dyDescent="0.2">
      <c r="A792" s="68" t="s">
        <v>3959</v>
      </c>
    </row>
    <row r="793" spans="1:1" x14ac:dyDescent="0.2">
      <c r="A793" s="68" t="s">
        <v>3959</v>
      </c>
    </row>
    <row r="794" spans="1:1" x14ac:dyDescent="0.2">
      <c r="A794" s="68" t="s">
        <v>3959</v>
      </c>
    </row>
    <row r="795" spans="1:1" x14ac:dyDescent="0.2">
      <c r="A795" s="68" t="s">
        <v>3959</v>
      </c>
    </row>
    <row r="796" spans="1:1" x14ac:dyDescent="0.2">
      <c r="A796" s="68" t="s">
        <v>3959</v>
      </c>
    </row>
    <row r="797" spans="1:1" x14ac:dyDescent="0.2">
      <c r="A797" s="68" t="s">
        <v>3959</v>
      </c>
    </row>
    <row r="798" spans="1:1" x14ac:dyDescent="0.2">
      <c r="A798" s="68" t="s">
        <v>3959</v>
      </c>
    </row>
    <row r="799" spans="1:1" x14ac:dyDescent="0.2">
      <c r="A799" s="68" t="s">
        <v>3959</v>
      </c>
    </row>
    <row r="800" spans="1:1" x14ac:dyDescent="0.2">
      <c r="A800" s="68" t="s">
        <v>3959</v>
      </c>
    </row>
    <row r="801" spans="1:1" x14ac:dyDescent="0.2">
      <c r="A801" s="68" t="s">
        <v>3959</v>
      </c>
    </row>
    <row r="802" spans="1:1" x14ac:dyDescent="0.2">
      <c r="A802" s="68" t="s">
        <v>3959</v>
      </c>
    </row>
    <row r="803" spans="1:1" x14ac:dyDescent="0.2">
      <c r="A803" s="68" t="s">
        <v>3959</v>
      </c>
    </row>
    <row r="804" spans="1:1" x14ac:dyDescent="0.2">
      <c r="A804" s="68" t="s">
        <v>3959</v>
      </c>
    </row>
    <row r="805" spans="1:1" x14ac:dyDescent="0.2">
      <c r="A805" s="68" t="s">
        <v>3959</v>
      </c>
    </row>
    <row r="806" spans="1:1" x14ac:dyDescent="0.2">
      <c r="A806" s="68" t="s">
        <v>3959</v>
      </c>
    </row>
    <row r="807" spans="1:1" x14ac:dyDescent="0.2">
      <c r="A807" s="68" t="s">
        <v>3959</v>
      </c>
    </row>
    <row r="808" spans="1:1" x14ac:dyDescent="0.2">
      <c r="A808" s="68" t="s">
        <v>3959</v>
      </c>
    </row>
    <row r="809" spans="1:1" x14ac:dyDescent="0.2">
      <c r="A809" s="68" t="s">
        <v>3959</v>
      </c>
    </row>
    <row r="810" spans="1:1" x14ac:dyDescent="0.2">
      <c r="A810" s="68" t="s">
        <v>3959</v>
      </c>
    </row>
    <row r="811" spans="1:1" x14ac:dyDescent="0.2">
      <c r="A811" s="68" t="s">
        <v>3959</v>
      </c>
    </row>
    <row r="812" spans="1:1" x14ac:dyDescent="0.2">
      <c r="A812" s="68" t="s">
        <v>3959</v>
      </c>
    </row>
    <row r="813" spans="1:1" x14ac:dyDescent="0.2">
      <c r="A813" s="68" t="s">
        <v>3959</v>
      </c>
    </row>
    <row r="814" spans="1:1" x14ac:dyDescent="0.2">
      <c r="A814" s="68" t="s">
        <v>3959</v>
      </c>
    </row>
    <row r="815" spans="1:1" x14ac:dyDescent="0.2">
      <c r="A815" s="68" t="s">
        <v>3959</v>
      </c>
    </row>
    <row r="816" spans="1:1" x14ac:dyDescent="0.2">
      <c r="A816" s="68" t="s">
        <v>3959</v>
      </c>
    </row>
    <row r="817" spans="1:1" x14ac:dyDescent="0.2">
      <c r="A817" s="68" t="s">
        <v>3959</v>
      </c>
    </row>
    <row r="818" spans="1:1" x14ac:dyDescent="0.2">
      <c r="A818" s="68" t="s">
        <v>3959</v>
      </c>
    </row>
    <row r="819" spans="1:1" x14ac:dyDescent="0.2">
      <c r="A819" s="68" t="s">
        <v>3959</v>
      </c>
    </row>
    <row r="820" spans="1:1" x14ac:dyDescent="0.2">
      <c r="A820" s="68" t="s">
        <v>3959</v>
      </c>
    </row>
    <row r="821" spans="1:1" x14ac:dyDescent="0.2">
      <c r="A821" s="68" t="s">
        <v>3959</v>
      </c>
    </row>
    <row r="822" spans="1:1" x14ac:dyDescent="0.2">
      <c r="A822" s="68" t="s">
        <v>3959</v>
      </c>
    </row>
    <row r="823" spans="1:1" x14ac:dyDescent="0.2">
      <c r="A823" s="68" t="s">
        <v>3959</v>
      </c>
    </row>
    <row r="824" spans="1:1" x14ac:dyDescent="0.2">
      <c r="A824" s="68" t="s">
        <v>3959</v>
      </c>
    </row>
    <row r="825" spans="1:1" x14ac:dyDescent="0.2">
      <c r="A825" s="68" t="s">
        <v>3959</v>
      </c>
    </row>
    <row r="826" spans="1:1" x14ac:dyDescent="0.2">
      <c r="A826" s="68" t="s">
        <v>3959</v>
      </c>
    </row>
    <row r="827" spans="1:1" x14ac:dyDescent="0.2">
      <c r="A827" s="68" t="s">
        <v>3959</v>
      </c>
    </row>
    <row r="828" spans="1:1" x14ac:dyDescent="0.2">
      <c r="A828" s="68" t="s">
        <v>3959</v>
      </c>
    </row>
    <row r="829" spans="1:1" x14ac:dyDescent="0.2">
      <c r="A829" s="68" t="s">
        <v>3959</v>
      </c>
    </row>
    <row r="830" spans="1:1" x14ac:dyDescent="0.2">
      <c r="A830" s="68" t="s">
        <v>3959</v>
      </c>
    </row>
    <row r="831" spans="1:1" x14ac:dyDescent="0.2">
      <c r="A831" s="68" t="s">
        <v>3959</v>
      </c>
    </row>
    <row r="832" spans="1:1" x14ac:dyDescent="0.2">
      <c r="A832" s="68" t="s">
        <v>3959</v>
      </c>
    </row>
    <row r="833" spans="1:1" x14ac:dyDescent="0.2">
      <c r="A833" s="68" t="s">
        <v>3959</v>
      </c>
    </row>
    <row r="834" spans="1:1" x14ac:dyDescent="0.2">
      <c r="A834" s="68" t="s">
        <v>3959</v>
      </c>
    </row>
    <row r="835" spans="1:1" x14ac:dyDescent="0.2">
      <c r="A835" s="68" t="s">
        <v>3959</v>
      </c>
    </row>
    <row r="836" spans="1:1" x14ac:dyDescent="0.2">
      <c r="A836" s="68" t="s">
        <v>3959</v>
      </c>
    </row>
    <row r="837" spans="1:1" x14ac:dyDescent="0.2">
      <c r="A837" s="68" t="s">
        <v>3959</v>
      </c>
    </row>
    <row r="838" spans="1:1" x14ac:dyDescent="0.2">
      <c r="A838" s="68" t="s">
        <v>3959</v>
      </c>
    </row>
    <row r="839" spans="1:1" x14ac:dyDescent="0.2">
      <c r="A839" s="68" t="s">
        <v>3959</v>
      </c>
    </row>
    <row r="840" spans="1:1" x14ac:dyDescent="0.2">
      <c r="A840" s="68" t="s">
        <v>3959</v>
      </c>
    </row>
    <row r="841" spans="1:1" x14ac:dyDescent="0.2">
      <c r="A841" s="68" t="s">
        <v>3959</v>
      </c>
    </row>
    <row r="842" spans="1:1" x14ac:dyDescent="0.2">
      <c r="A842" s="68" t="s">
        <v>3959</v>
      </c>
    </row>
    <row r="843" spans="1:1" x14ac:dyDescent="0.2">
      <c r="A843" s="68" t="s">
        <v>3959</v>
      </c>
    </row>
    <row r="844" spans="1:1" x14ac:dyDescent="0.2">
      <c r="A844" s="68" t="s">
        <v>3959</v>
      </c>
    </row>
    <row r="845" spans="1:1" x14ac:dyDescent="0.2">
      <c r="A845" s="68" t="s">
        <v>3959</v>
      </c>
    </row>
    <row r="846" spans="1:1" x14ac:dyDescent="0.2">
      <c r="A846" s="68" t="s">
        <v>3959</v>
      </c>
    </row>
    <row r="847" spans="1:1" x14ac:dyDescent="0.2">
      <c r="A847" s="68" t="s">
        <v>3959</v>
      </c>
    </row>
    <row r="848" spans="1:1" x14ac:dyDescent="0.2">
      <c r="A848" s="68" t="s">
        <v>3959</v>
      </c>
    </row>
    <row r="849" spans="1:1" x14ac:dyDescent="0.2">
      <c r="A849" s="68" t="s">
        <v>3959</v>
      </c>
    </row>
    <row r="850" spans="1:1" x14ac:dyDescent="0.2">
      <c r="A850" s="68" t="s">
        <v>3959</v>
      </c>
    </row>
    <row r="851" spans="1:1" x14ac:dyDescent="0.2">
      <c r="A851" s="68" t="s">
        <v>3959</v>
      </c>
    </row>
    <row r="852" spans="1:1" x14ac:dyDescent="0.2">
      <c r="A852" s="68" t="s">
        <v>3959</v>
      </c>
    </row>
    <row r="853" spans="1:1" x14ac:dyDescent="0.2">
      <c r="A853" s="68" t="s">
        <v>3959</v>
      </c>
    </row>
    <row r="854" spans="1:1" x14ac:dyDescent="0.2">
      <c r="A854" s="68" t="s">
        <v>3959</v>
      </c>
    </row>
    <row r="855" spans="1:1" x14ac:dyDescent="0.2">
      <c r="A855" s="68" t="s">
        <v>3959</v>
      </c>
    </row>
    <row r="856" spans="1:1" x14ac:dyDescent="0.2">
      <c r="A856" s="68" t="s">
        <v>3959</v>
      </c>
    </row>
    <row r="857" spans="1:1" x14ac:dyDescent="0.2">
      <c r="A857" s="68" t="s">
        <v>3959</v>
      </c>
    </row>
    <row r="858" spans="1:1" x14ac:dyDescent="0.2">
      <c r="A858" s="68" t="s">
        <v>3959</v>
      </c>
    </row>
    <row r="859" spans="1:1" x14ac:dyDescent="0.2">
      <c r="A859" s="68" t="s">
        <v>3959</v>
      </c>
    </row>
    <row r="860" spans="1:1" x14ac:dyDescent="0.2">
      <c r="A860" s="68" t="s">
        <v>3959</v>
      </c>
    </row>
    <row r="861" spans="1:1" x14ac:dyDescent="0.2">
      <c r="A861" s="68" t="s">
        <v>3959</v>
      </c>
    </row>
    <row r="862" spans="1:1" x14ac:dyDescent="0.2">
      <c r="A862" s="68" t="s">
        <v>3959</v>
      </c>
    </row>
    <row r="863" spans="1:1" x14ac:dyDescent="0.2">
      <c r="A863" s="68" t="s">
        <v>3959</v>
      </c>
    </row>
    <row r="864" spans="1:1" x14ac:dyDescent="0.2">
      <c r="A864" s="68" t="s">
        <v>3959</v>
      </c>
    </row>
    <row r="865" spans="1:1" x14ac:dyDescent="0.2">
      <c r="A865" s="68" t="s">
        <v>3959</v>
      </c>
    </row>
    <row r="866" spans="1:1" x14ac:dyDescent="0.2">
      <c r="A866" s="68" t="s">
        <v>3959</v>
      </c>
    </row>
    <row r="867" spans="1:1" x14ac:dyDescent="0.2">
      <c r="A867" s="68" t="s">
        <v>3959</v>
      </c>
    </row>
    <row r="868" spans="1:1" x14ac:dyDescent="0.2">
      <c r="A868" s="68" t="s">
        <v>3959</v>
      </c>
    </row>
    <row r="869" spans="1:1" x14ac:dyDescent="0.2">
      <c r="A869" s="68" t="s">
        <v>3959</v>
      </c>
    </row>
    <row r="870" spans="1:1" x14ac:dyDescent="0.2">
      <c r="A870" s="68" t="s">
        <v>3959</v>
      </c>
    </row>
    <row r="871" spans="1:1" x14ac:dyDescent="0.2">
      <c r="A871" s="68" t="s">
        <v>3959</v>
      </c>
    </row>
    <row r="872" spans="1:1" x14ac:dyDescent="0.2">
      <c r="A872" s="68" t="s">
        <v>3959</v>
      </c>
    </row>
    <row r="873" spans="1:1" x14ac:dyDescent="0.2">
      <c r="A873" s="68" t="s">
        <v>3959</v>
      </c>
    </row>
    <row r="874" spans="1:1" x14ac:dyDescent="0.2">
      <c r="A874" s="68" t="s">
        <v>3959</v>
      </c>
    </row>
    <row r="875" spans="1:1" x14ac:dyDescent="0.2">
      <c r="A875" s="68" t="s">
        <v>3959</v>
      </c>
    </row>
    <row r="876" spans="1:1" x14ac:dyDescent="0.2">
      <c r="A876" s="68" t="s">
        <v>3959</v>
      </c>
    </row>
    <row r="877" spans="1:1" x14ac:dyDescent="0.2">
      <c r="A877" s="68" t="s">
        <v>3959</v>
      </c>
    </row>
    <row r="878" spans="1:1" x14ac:dyDescent="0.2">
      <c r="A878" s="68" t="s">
        <v>3959</v>
      </c>
    </row>
    <row r="879" spans="1:1" x14ac:dyDescent="0.2">
      <c r="A879" s="68" t="s">
        <v>3959</v>
      </c>
    </row>
    <row r="880" spans="1:1" x14ac:dyDescent="0.2">
      <c r="A880" s="68" t="s">
        <v>3959</v>
      </c>
    </row>
    <row r="881" spans="1:1" x14ac:dyDescent="0.2">
      <c r="A881" s="68" t="s">
        <v>3959</v>
      </c>
    </row>
    <row r="882" spans="1:1" x14ac:dyDescent="0.2">
      <c r="A882" s="68" t="s">
        <v>3959</v>
      </c>
    </row>
    <row r="883" spans="1:1" x14ac:dyDescent="0.2">
      <c r="A883" s="68" t="s">
        <v>3959</v>
      </c>
    </row>
    <row r="884" spans="1:1" x14ac:dyDescent="0.2">
      <c r="A884" s="68" t="s">
        <v>3959</v>
      </c>
    </row>
    <row r="885" spans="1:1" x14ac:dyDescent="0.2">
      <c r="A885" s="68" t="s">
        <v>3959</v>
      </c>
    </row>
    <row r="886" spans="1:1" x14ac:dyDescent="0.2">
      <c r="A886" s="68" t="s">
        <v>3959</v>
      </c>
    </row>
    <row r="887" spans="1:1" x14ac:dyDescent="0.2">
      <c r="A887" s="68" t="s">
        <v>3959</v>
      </c>
    </row>
    <row r="888" spans="1:1" x14ac:dyDescent="0.2">
      <c r="A888" s="68" t="s">
        <v>3959</v>
      </c>
    </row>
    <row r="889" spans="1:1" x14ac:dyDescent="0.2">
      <c r="A889" s="68" t="s">
        <v>3959</v>
      </c>
    </row>
    <row r="890" spans="1:1" x14ac:dyDescent="0.2">
      <c r="A890" s="68" t="s">
        <v>3959</v>
      </c>
    </row>
    <row r="891" spans="1:1" x14ac:dyDescent="0.2">
      <c r="A891" s="68" t="s">
        <v>3959</v>
      </c>
    </row>
    <row r="892" spans="1:1" x14ac:dyDescent="0.2">
      <c r="A892" s="68" t="s">
        <v>3959</v>
      </c>
    </row>
    <row r="893" spans="1:1" x14ac:dyDescent="0.2">
      <c r="A893" s="68" t="s">
        <v>3959</v>
      </c>
    </row>
    <row r="894" spans="1:1" x14ac:dyDescent="0.2">
      <c r="A894" s="68" t="s">
        <v>3959</v>
      </c>
    </row>
    <row r="895" spans="1:1" x14ac:dyDescent="0.2">
      <c r="A895" s="68" t="s">
        <v>3959</v>
      </c>
    </row>
    <row r="896" spans="1:1" x14ac:dyDescent="0.2">
      <c r="A896" s="68" t="s">
        <v>3959</v>
      </c>
    </row>
    <row r="897" spans="1:1" x14ac:dyDescent="0.2">
      <c r="A897" s="68" t="s">
        <v>3959</v>
      </c>
    </row>
    <row r="898" spans="1:1" x14ac:dyDescent="0.2">
      <c r="A898" s="68" t="s">
        <v>3959</v>
      </c>
    </row>
    <row r="899" spans="1:1" x14ac:dyDescent="0.2">
      <c r="A899" s="68" t="s">
        <v>3959</v>
      </c>
    </row>
    <row r="900" spans="1:1" x14ac:dyDescent="0.2">
      <c r="A900" s="68" t="s">
        <v>3959</v>
      </c>
    </row>
    <row r="901" spans="1:1" x14ac:dyDescent="0.2">
      <c r="A901" s="68" t="s">
        <v>3959</v>
      </c>
    </row>
    <row r="902" spans="1:1" x14ac:dyDescent="0.2">
      <c r="A902" s="68" t="s">
        <v>3959</v>
      </c>
    </row>
    <row r="903" spans="1:1" x14ac:dyDescent="0.2">
      <c r="A903" s="68" t="s">
        <v>3959</v>
      </c>
    </row>
    <row r="904" spans="1:1" x14ac:dyDescent="0.2">
      <c r="A904" s="68" t="s">
        <v>3959</v>
      </c>
    </row>
    <row r="905" spans="1:1" x14ac:dyDescent="0.2">
      <c r="A905" s="68" t="s">
        <v>3959</v>
      </c>
    </row>
    <row r="906" spans="1:1" x14ac:dyDescent="0.2">
      <c r="A906" s="68" t="s">
        <v>3959</v>
      </c>
    </row>
    <row r="907" spans="1:1" x14ac:dyDescent="0.2">
      <c r="A907" s="68" t="s">
        <v>3959</v>
      </c>
    </row>
    <row r="908" spans="1:1" x14ac:dyDescent="0.2">
      <c r="A908" s="68" t="s">
        <v>3959</v>
      </c>
    </row>
    <row r="909" spans="1:1" x14ac:dyDescent="0.2">
      <c r="A909" s="68" t="s">
        <v>3959</v>
      </c>
    </row>
    <row r="910" spans="1:1" x14ac:dyDescent="0.2">
      <c r="A910" s="68" t="s">
        <v>3959</v>
      </c>
    </row>
    <row r="911" spans="1:1" x14ac:dyDescent="0.2">
      <c r="A911" s="68" t="s">
        <v>3959</v>
      </c>
    </row>
    <row r="912" spans="1:1" x14ac:dyDescent="0.2">
      <c r="A912" s="68" t="s">
        <v>3959</v>
      </c>
    </row>
    <row r="913" spans="1:1" x14ac:dyDescent="0.2">
      <c r="A913" s="68" t="s">
        <v>3959</v>
      </c>
    </row>
    <row r="914" spans="1:1" x14ac:dyDescent="0.2">
      <c r="A914" s="68" t="s">
        <v>3959</v>
      </c>
    </row>
    <row r="915" spans="1:1" x14ac:dyDescent="0.2">
      <c r="A915" s="68" t="s">
        <v>3959</v>
      </c>
    </row>
    <row r="916" spans="1:1" x14ac:dyDescent="0.2">
      <c r="A916" s="68" t="s">
        <v>3959</v>
      </c>
    </row>
    <row r="917" spans="1:1" x14ac:dyDescent="0.2">
      <c r="A917" s="68" t="s">
        <v>3959</v>
      </c>
    </row>
    <row r="918" spans="1:1" x14ac:dyDescent="0.2">
      <c r="A918" s="68" t="s">
        <v>3959</v>
      </c>
    </row>
    <row r="919" spans="1:1" x14ac:dyDescent="0.2">
      <c r="A919" s="68" t="s">
        <v>3959</v>
      </c>
    </row>
    <row r="920" spans="1:1" x14ac:dyDescent="0.2">
      <c r="A920" s="68" t="s">
        <v>3959</v>
      </c>
    </row>
    <row r="921" spans="1:1" x14ac:dyDescent="0.2">
      <c r="A921" s="68" t="s">
        <v>3959</v>
      </c>
    </row>
    <row r="922" spans="1:1" x14ac:dyDescent="0.2">
      <c r="A922" s="68" t="s">
        <v>3959</v>
      </c>
    </row>
    <row r="923" spans="1:1" x14ac:dyDescent="0.2">
      <c r="A923" s="68" t="s">
        <v>3959</v>
      </c>
    </row>
    <row r="924" spans="1:1" x14ac:dyDescent="0.2">
      <c r="A924" s="68" t="s">
        <v>3959</v>
      </c>
    </row>
    <row r="925" spans="1:1" x14ac:dyDescent="0.2">
      <c r="A925" s="68" t="s">
        <v>3959</v>
      </c>
    </row>
    <row r="926" spans="1:1" x14ac:dyDescent="0.2">
      <c r="A926" s="68" t="s">
        <v>3959</v>
      </c>
    </row>
    <row r="927" spans="1:1" x14ac:dyDescent="0.2">
      <c r="A927" s="68" t="s">
        <v>3959</v>
      </c>
    </row>
    <row r="928" spans="1:1" x14ac:dyDescent="0.2">
      <c r="A928" s="68" t="s">
        <v>3959</v>
      </c>
    </row>
    <row r="929" spans="1:1" x14ac:dyDescent="0.2">
      <c r="A929" s="68" t="s">
        <v>3959</v>
      </c>
    </row>
    <row r="930" spans="1:1" x14ac:dyDescent="0.2">
      <c r="A930" s="68" t="s">
        <v>3959</v>
      </c>
    </row>
    <row r="931" spans="1:1" x14ac:dyDescent="0.2">
      <c r="A931" s="68" t="s">
        <v>3959</v>
      </c>
    </row>
    <row r="932" spans="1:1" x14ac:dyDescent="0.2">
      <c r="A932" s="68" t="s">
        <v>3959</v>
      </c>
    </row>
    <row r="933" spans="1:1" x14ac:dyDescent="0.2">
      <c r="A933" s="68" t="s">
        <v>3959</v>
      </c>
    </row>
    <row r="934" spans="1:1" x14ac:dyDescent="0.2">
      <c r="A934" s="68" t="s">
        <v>3959</v>
      </c>
    </row>
    <row r="935" spans="1:1" x14ac:dyDescent="0.2">
      <c r="A935" s="68" t="s">
        <v>3959</v>
      </c>
    </row>
    <row r="936" spans="1:1" x14ac:dyDescent="0.2">
      <c r="A936" s="68" t="s">
        <v>3959</v>
      </c>
    </row>
    <row r="937" spans="1:1" x14ac:dyDescent="0.2">
      <c r="A937" s="68" t="s">
        <v>3959</v>
      </c>
    </row>
    <row r="938" spans="1:1" x14ac:dyDescent="0.2">
      <c r="A938" s="68" t="s">
        <v>3959</v>
      </c>
    </row>
    <row r="939" spans="1:1" x14ac:dyDescent="0.2">
      <c r="A939" s="68" t="s">
        <v>3959</v>
      </c>
    </row>
    <row r="940" spans="1:1" x14ac:dyDescent="0.2">
      <c r="A940" s="68" t="s">
        <v>3959</v>
      </c>
    </row>
    <row r="941" spans="1:1" x14ac:dyDescent="0.2">
      <c r="A941" s="68" t="s">
        <v>3959</v>
      </c>
    </row>
    <row r="942" spans="1:1" x14ac:dyDescent="0.2">
      <c r="A942" s="68" t="s">
        <v>3959</v>
      </c>
    </row>
    <row r="943" spans="1:1" x14ac:dyDescent="0.2">
      <c r="A943" s="68" t="s">
        <v>3959</v>
      </c>
    </row>
    <row r="944" spans="1:1" x14ac:dyDescent="0.2">
      <c r="A944" s="68" t="s">
        <v>3959</v>
      </c>
    </row>
    <row r="945" spans="1:1" x14ac:dyDescent="0.2">
      <c r="A945" s="68" t="s">
        <v>3959</v>
      </c>
    </row>
    <row r="946" spans="1:1" x14ac:dyDescent="0.2">
      <c r="A946" s="68" t="s">
        <v>3959</v>
      </c>
    </row>
    <row r="947" spans="1:1" x14ac:dyDescent="0.2">
      <c r="A947" s="68" t="s">
        <v>3959</v>
      </c>
    </row>
    <row r="948" spans="1:1" x14ac:dyDescent="0.2">
      <c r="A948" s="68" t="s">
        <v>3959</v>
      </c>
    </row>
    <row r="949" spans="1:1" x14ac:dyDescent="0.2">
      <c r="A949" s="68" t="s">
        <v>3959</v>
      </c>
    </row>
    <row r="950" spans="1:1" x14ac:dyDescent="0.2">
      <c r="A950" s="68" t="s">
        <v>3959</v>
      </c>
    </row>
    <row r="951" spans="1:1" x14ac:dyDescent="0.2">
      <c r="A951" s="68" t="s">
        <v>3959</v>
      </c>
    </row>
    <row r="952" spans="1:1" x14ac:dyDescent="0.2">
      <c r="A952" s="68" t="s">
        <v>3959</v>
      </c>
    </row>
    <row r="953" spans="1:1" x14ac:dyDescent="0.2">
      <c r="A953" s="68" t="s">
        <v>3959</v>
      </c>
    </row>
    <row r="954" spans="1:1" x14ac:dyDescent="0.2">
      <c r="A954" s="68" t="s">
        <v>3959</v>
      </c>
    </row>
    <row r="955" spans="1:1" x14ac:dyDescent="0.2">
      <c r="A955" s="68" t="s">
        <v>3959</v>
      </c>
    </row>
    <row r="956" spans="1:1" x14ac:dyDescent="0.2">
      <c r="A956" s="68" t="s">
        <v>3959</v>
      </c>
    </row>
    <row r="957" spans="1:1" x14ac:dyDescent="0.2">
      <c r="A957" s="68" t="s">
        <v>3959</v>
      </c>
    </row>
    <row r="958" spans="1:1" x14ac:dyDescent="0.2">
      <c r="A958" s="68" t="s">
        <v>3959</v>
      </c>
    </row>
    <row r="959" spans="1:1" x14ac:dyDescent="0.2">
      <c r="A959" s="68" t="s">
        <v>3959</v>
      </c>
    </row>
    <row r="960" spans="1:1" x14ac:dyDescent="0.2">
      <c r="A960" s="68" t="s">
        <v>3959</v>
      </c>
    </row>
    <row r="961" spans="1:1" x14ac:dyDescent="0.2">
      <c r="A961" s="68" t="s">
        <v>3959</v>
      </c>
    </row>
    <row r="962" spans="1:1" x14ac:dyDescent="0.2">
      <c r="A962" s="68" t="s">
        <v>3959</v>
      </c>
    </row>
    <row r="963" spans="1:1" x14ac:dyDescent="0.2">
      <c r="A963" s="68" t="s">
        <v>3959</v>
      </c>
    </row>
    <row r="964" spans="1:1" x14ac:dyDescent="0.2">
      <c r="A964" s="68" t="s">
        <v>3959</v>
      </c>
    </row>
    <row r="965" spans="1:1" x14ac:dyDescent="0.2">
      <c r="A965" s="68" t="s">
        <v>3959</v>
      </c>
    </row>
    <row r="966" spans="1:1" x14ac:dyDescent="0.2">
      <c r="A966" s="68" t="s">
        <v>3959</v>
      </c>
    </row>
    <row r="967" spans="1:1" x14ac:dyDescent="0.2">
      <c r="A967" s="68" t="s">
        <v>3959</v>
      </c>
    </row>
    <row r="968" spans="1:1" x14ac:dyDescent="0.2">
      <c r="A968" s="68" t="s">
        <v>3959</v>
      </c>
    </row>
    <row r="969" spans="1:1" x14ac:dyDescent="0.2">
      <c r="A969" s="68" t="s">
        <v>3959</v>
      </c>
    </row>
    <row r="970" spans="1:1" x14ac:dyDescent="0.2">
      <c r="A970" s="68" t="s">
        <v>3959</v>
      </c>
    </row>
    <row r="971" spans="1:1" x14ac:dyDescent="0.2">
      <c r="A971" s="68" t="s">
        <v>3959</v>
      </c>
    </row>
    <row r="972" spans="1:1" x14ac:dyDescent="0.2">
      <c r="A972" s="68" t="s">
        <v>3959</v>
      </c>
    </row>
    <row r="973" spans="1:1" x14ac:dyDescent="0.2">
      <c r="A973" s="68" t="s">
        <v>3959</v>
      </c>
    </row>
    <row r="974" spans="1:1" x14ac:dyDescent="0.2">
      <c r="A974" s="68" t="s">
        <v>3959</v>
      </c>
    </row>
    <row r="975" spans="1:1" x14ac:dyDescent="0.2">
      <c r="A975" s="68" t="s">
        <v>3959</v>
      </c>
    </row>
    <row r="976" spans="1:1" x14ac:dyDescent="0.2">
      <c r="A976" s="68" t="s">
        <v>3959</v>
      </c>
    </row>
    <row r="977" spans="1:1" x14ac:dyDescent="0.2">
      <c r="A977" s="68" t="s">
        <v>3959</v>
      </c>
    </row>
    <row r="978" spans="1:1" x14ac:dyDescent="0.2">
      <c r="A978" s="68" t="s">
        <v>3959</v>
      </c>
    </row>
    <row r="979" spans="1:1" x14ac:dyDescent="0.2">
      <c r="A979" s="68" t="s">
        <v>3959</v>
      </c>
    </row>
    <row r="980" spans="1:1" x14ac:dyDescent="0.2">
      <c r="A980" s="68" t="s">
        <v>3959</v>
      </c>
    </row>
    <row r="981" spans="1:1" x14ac:dyDescent="0.2">
      <c r="A981" s="68" t="s">
        <v>3959</v>
      </c>
    </row>
    <row r="982" spans="1:1" x14ac:dyDescent="0.2">
      <c r="A982" s="68" t="s">
        <v>3959</v>
      </c>
    </row>
    <row r="983" spans="1:1" x14ac:dyDescent="0.2">
      <c r="A983" s="68" t="s">
        <v>3959</v>
      </c>
    </row>
    <row r="984" spans="1:1" x14ac:dyDescent="0.2">
      <c r="A984" s="68" t="s">
        <v>3959</v>
      </c>
    </row>
    <row r="985" spans="1:1" x14ac:dyDescent="0.2">
      <c r="A985" s="68" t="s">
        <v>3959</v>
      </c>
    </row>
    <row r="986" spans="1:1" x14ac:dyDescent="0.2">
      <c r="A986" s="68" t="s">
        <v>3959</v>
      </c>
    </row>
    <row r="987" spans="1:1" x14ac:dyDescent="0.2">
      <c r="A987" s="68" t="s">
        <v>3959</v>
      </c>
    </row>
    <row r="988" spans="1:1" x14ac:dyDescent="0.2">
      <c r="A988" s="68" t="s">
        <v>3959</v>
      </c>
    </row>
    <row r="989" spans="1:1" x14ac:dyDescent="0.2">
      <c r="A989" s="68" t="s">
        <v>3959</v>
      </c>
    </row>
    <row r="990" spans="1:1" x14ac:dyDescent="0.2">
      <c r="A990" s="68" t="s">
        <v>3959</v>
      </c>
    </row>
    <row r="991" spans="1:1" x14ac:dyDescent="0.2">
      <c r="A991" s="68" t="s">
        <v>3959</v>
      </c>
    </row>
    <row r="992" spans="1:1" x14ac:dyDescent="0.2">
      <c r="A992" s="68" t="s">
        <v>3959</v>
      </c>
    </row>
    <row r="993" spans="1:1" x14ac:dyDescent="0.2">
      <c r="A993" s="68" t="s">
        <v>3959</v>
      </c>
    </row>
    <row r="994" spans="1:1" x14ac:dyDescent="0.2">
      <c r="A994" s="68" t="s">
        <v>3959</v>
      </c>
    </row>
    <row r="995" spans="1:1" x14ac:dyDescent="0.2">
      <c r="A995" s="68" t="s">
        <v>3959</v>
      </c>
    </row>
    <row r="996" spans="1:1" x14ac:dyDescent="0.2">
      <c r="A996" s="68" t="s">
        <v>3959</v>
      </c>
    </row>
    <row r="997" spans="1:1" x14ac:dyDescent="0.2">
      <c r="A997" s="68" t="s">
        <v>3959</v>
      </c>
    </row>
    <row r="998" spans="1:1" x14ac:dyDescent="0.2">
      <c r="A998" s="68" t="s">
        <v>3959</v>
      </c>
    </row>
    <row r="999" spans="1:1" x14ac:dyDescent="0.2">
      <c r="A999" s="68" t="s">
        <v>3959</v>
      </c>
    </row>
    <row r="1000" spans="1:1" x14ac:dyDescent="0.2">
      <c r="A1000" s="68" t="s">
        <v>3959</v>
      </c>
    </row>
    <row r="1001" spans="1:1" x14ac:dyDescent="0.2">
      <c r="A1001" s="68" t="s">
        <v>3959</v>
      </c>
    </row>
    <row r="1002" spans="1:1" x14ac:dyDescent="0.2">
      <c r="A1002" s="68" t="s">
        <v>3959</v>
      </c>
    </row>
    <row r="1003" spans="1:1" x14ac:dyDescent="0.2">
      <c r="A1003" s="68" t="s">
        <v>3959</v>
      </c>
    </row>
    <row r="1004" spans="1:1" x14ac:dyDescent="0.2">
      <c r="A1004" s="68" t="s">
        <v>3959</v>
      </c>
    </row>
    <row r="1005" spans="1:1" x14ac:dyDescent="0.2">
      <c r="A1005" s="68" t="s">
        <v>3959</v>
      </c>
    </row>
    <row r="1006" spans="1:1" x14ac:dyDescent="0.2">
      <c r="A1006" s="68" t="s">
        <v>3959</v>
      </c>
    </row>
    <row r="1007" spans="1:1" x14ac:dyDescent="0.2">
      <c r="A1007" s="68" t="s">
        <v>3959</v>
      </c>
    </row>
    <row r="1008" spans="1:1" x14ac:dyDescent="0.2">
      <c r="A1008" s="68" t="s">
        <v>3959</v>
      </c>
    </row>
    <row r="1009" spans="1:1" x14ac:dyDescent="0.2">
      <c r="A1009" s="68" t="s">
        <v>3959</v>
      </c>
    </row>
    <row r="1010" spans="1:1" x14ac:dyDescent="0.2">
      <c r="A1010" s="68" t="s">
        <v>3959</v>
      </c>
    </row>
    <row r="1011" spans="1:1" x14ac:dyDescent="0.2">
      <c r="A1011" s="68" t="s">
        <v>3959</v>
      </c>
    </row>
    <row r="1012" spans="1:1" x14ac:dyDescent="0.2">
      <c r="A1012" s="68" t="s">
        <v>3959</v>
      </c>
    </row>
    <row r="1013" spans="1:1" x14ac:dyDescent="0.2">
      <c r="A1013" s="68" t="s">
        <v>3959</v>
      </c>
    </row>
    <row r="1014" spans="1:1" x14ac:dyDescent="0.2">
      <c r="A1014" s="68" t="s">
        <v>3959</v>
      </c>
    </row>
    <row r="1015" spans="1:1" x14ac:dyDescent="0.2">
      <c r="A1015" s="68" t="s">
        <v>3959</v>
      </c>
    </row>
    <row r="1016" spans="1:1" x14ac:dyDescent="0.2">
      <c r="A1016" s="68" t="s">
        <v>3959</v>
      </c>
    </row>
    <row r="1017" spans="1:1" x14ac:dyDescent="0.2">
      <c r="A1017" s="68" t="s">
        <v>3959</v>
      </c>
    </row>
    <row r="1018" spans="1:1" x14ac:dyDescent="0.2">
      <c r="A1018" s="68" t="s">
        <v>3959</v>
      </c>
    </row>
    <row r="1019" spans="1:1" x14ac:dyDescent="0.2">
      <c r="A1019" s="68" t="s">
        <v>3959</v>
      </c>
    </row>
    <row r="1020" spans="1:1" x14ac:dyDescent="0.2">
      <c r="A1020" s="68" t="s">
        <v>3959</v>
      </c>
    </row>
    <row r="1021" spans="1:1" x14ac:dyDescent="0.2">
      <c r="A1021" s="68" t="s">
        <v>3959</v>
      </c>
    </row>
    <row r="1022" spans="1:1" x14ac:dyDescent="0.2">
      <c r="A1022" s="68" t="s">
        <v>3959</v>
      </c>
    </row>
    <row r="1023" spans="1:1" x14ac:dyDescent="0.2">
      <c r="A1023" s="68" t="s">
        <v>3959</v>
      </c>
    </row>
    <row r="1024" spans="1:1" x14ac:dyDescent="0.2">
      <c r="A1024" s="68" t="s">
        <v>3959</v>
      </c>
    </row>
    <row r="1025" spans="1:1" x14ac:dyDescent="0.2">
      <c r="A1025" s="68" t="s">
        <v>3959</v>
      </c>
    </row>
    <row r="1026" spans="1:1" x14ac:dyDescent="0.2">
      <c r="A1026" s="68" t="s">
        <v>3959</v>
      </c>
    </row>
    <row r="1027" spans="1:1" x14ac:dyDescent="0.2">
      <c r="A1027" s="68" t="s">
        <v>3959</v>
      </c>
    </row>
    <row r="1028" spans="1:1" x14ac:dyDescent="0.2">
      <c r="A1028" s="68" t="s">
        <v>3959</v>
      </c>
    </row>
    <row r="1029" spans="1:1" x14ac:dyDescent="0.2">
      <c r="A1029" s="68" t="s">
        <v>3959</v>
      </c>
    </row>
    <row r="1030" spans="1:1" x14ac:dyDescent="0.2">
      <c r="A1030" s="68" t="s">
        <v>3959</v>
      </c>
    </row>
    <row r="1031" spans="1:1" x14ac:dyDescent="0.2">
      <c r="A1031" s="68" t="s">
        <v>3959</v>
      </c>
    </row>
    <row r="1032" spans="1:1" x14ac:dyDescent="0.2">
      <c r="A1032" s="68" t="s">
        <v>3959</v>
      </c>
    </row>
    <row r="1033" spans="1:1" x14ac:dyDescent="0.2">
      <c r="A1033" s="68" t="s">
        <v>3959</v>
      </c>
    </row>
    <row r="1034" spans="1:1" x14ac:dyDescent="0.2">
      <c r="A1034" s="68" t="s">
        <v>3959</v>
      </c>
    </row>
    <row r="1035" spans="1:1" x14ac:dyDescent="0.2">
      <c r="A1035" s="68" t="s">
        <v>3959</v>
      </c>
    </row>
    <row r="1036" spans="1:1" x14ac:dyDescent="0.2">
      <c r="A1036" s="68" t="s">
        <v>3959</v>
      </c>
    </row>
    <row r="1037" spans="1:1" x14ac:dyDescent="0.2">
      <c r="A1037" s="68" t="s">
        <v>3959</v>
      </c>
    </row>
    <row r="1038" spans="1:1" x14ac:dyDescent="0.2">
      <c r="A1038" s="68" t="s">
        <v>3959</v>
      </c>
    </row>
    <row r="1039" spans="1:1" x14ac:dyDescent="0.2">
      <c r="A1039" s="68" t="s">
        <v>3959</v>
      </c>
    </row>
    <row r="1040" spans="1:1" x14ac:dyDescent="0.2">
      <c r="A1040" s="68" t="s">
        <v>3959</v>
      </c>
    </row>
    <row r="1041" spans="1:1" x14ac:dyDescent="0.2">
      <c r="A1041" s="68" t="s">
        <v>3959</v>
      </c>
    </row>
    <row r="1042" spans="1:1" x14ac:dyDescent="0.2">
      <c r="A1042" s="68" t="s">
        <v>3959</v>
      </c>
    </row>
    <row r="1043" spans="1:1" x14ac:dyDescent="0.2">
      <c r="A1043" s="68" t="s">
        <v>3959</v>
      </c>
    </row>
    <row r="1044" spans="1:1" x14ac:dyDescent="0.2">
      <c r="A1044" s="68" t="s">
        <v>3959</v>
      </c>
    </row>
    <row r="1045" spans="1:1" x14ac:dyDescent="0.2">
      <c r="A1045" s="68" t="s">
        <v>3959</v>
      </c>
    </row>
    <row r="1046" spans="1:1" x14ac:dyDescent="0.2">
      <c r="A1046" s="68" t="s">
        <v>3959</v>
      </c>
    </row>
    <row r="1047" spans="1:1" x14ac:dyDescent="0.2">
      <c r="A1047" s="68" t="s">
        <v>3959</v>
      </c>
    </row>
    <row r="1048" spans="1:1" x14ac:dyDescent="0.2">
      <c r="A1048" s="68" t="s">
        <v>3959</v>
      </c>
    </row>
    <row r="1049" spans="1:1" x14ac:dyDescent="0.2">
      <c r="A1049" s="68" t="s">
        <v>3959</v>
      </c>
    </row>
    <row r="1050" spans="1:1" x14ac:dyDescent="0.2">
      <c r="A1050" s="68" t="s">
        <v>3959</v>
      </c>
    </row>
    <row r="1051" spans="1:1" x14ac:dyDescent="0.2">
      <c r="A1051" s="68" t="s">
        <v>3959</v>
      </c>
    </row>
    <row r="1052" spans="1:1" x14ac:dyDescent="0.2">
      <c r="A1052" s="68" t="s">
        <v>3959</v>
      </c>
    </row>
    <row r="1053" spans="1:1" x14ac:dyDescent="0.2">
      <c r="A1053" s="68" t="s">
        <v>3959</v>
      </c>
    </row>
    <row r="1054" spans="1:1" x14ac:dyDescent="0.2">
      <c r="A1054" s="68" t="s">
        <v>3959</v>
      </c>
    </row>
    <row r="1055" spans="1:1" x14ac:dyDescent="0.2">
      <c r="A1055" s="68" t="s">
        <v>3959</v>
      </c>
    </row>
    <row r="1056" spans="1:1" x14ac:dyDescent="0.2">
      <c r="A1056" s="68" t="s">
        <v>3959</v>
      </c>
    </row>
    <row r="1057" spans="1:1" x14ac:dyDescent="0.2">
      <c r="A1057" s="68" t="s">
        <v>3959</v>
      </c>
    </row>
    <row r="1058" spans="1:1" x14ac:dyDescent="0.2">
      <c r="A1058" s="68" t="s">
        <v>3959</v>
      </c>
    </row>
    <row r="1059" spans="1:1" x14ac:dyDescent="0.2">
      <c r="A1059" s="68" t="s">
        <v>3959</v>
      </c>
    </row>
    <row r="1060" spans="1:1" x14ac:dyDescent="0.2">
      <c r="A1060" s="68" t="s">
        <v>3959</v>
      </c>
    </row>
    <row r="1061" spans="1:1" x14ac:dyDescent="0.2">
      <c r="A1061" s="68" t="s">
        <v>3959</v>
      </c>
    </row>
    <row r="1062" spans="1:1" x14ac:dyDescent="0.2">
      <c r="A1062" s="68" t="s">
        <v>3959</v>
      </c>
    </row>
    <row r="1063" spans="1:1" x14ac:dyDescent="0.2">
      <c r="A1063" s="68" t="s">
        <v>3959</v>
      </c>
    </row>
    <row r="1064" spans="1:1" x14ac:dyDescent="0.2">
      <c r="A1064" s="68" t="s">
        <v>3959</v>
      </c>
    </row>
    <row r="1065" spans="1:1" x14ac:dyDescent="0.2">
      <c r="A1065" s="68" t="s">
        <v>3959</v>
      </c>
    </row>
    <row r="1066" spans="1:1" x14ac:dyDescent="0.2">
      <c r="A1066" s="68" t="s">
        <v>3959</v>
      </c>
    </row>
    <row r="1067" spans="1:1" x14ac:dyDescent="0.2">
      <c r="A1067" s="68" t="s">
        <v>3959</v>
      </c>
    </row>
    <row r="1068" spans="1:1" x14ac:dyDescent="0.2">
      <c r="A1068" s="68" t="s">
        <v>3959</v>
      </c>
    </row>
    <row r="1069" spans="1:1" x14ac:dyDescent="0.2">
      <c r="A1069" s="68" t="s">
        <v>3959</v>
      </c>
    </row>
    <row r="1070" spans="1:1" x14ac:dyDescent="0.2">
      <c r="A1070" s="68" t="s">
        <v>3959</v>
      </c>
    </row>
    <row r="1071" spans="1:1" x14ac:dyDescent="0.2">
      <c r="A1071" s="68" t="s">
        <v>3959</v>
      </c>
    </row>
    <row r="1072" spans="1:1" x14ac:dyDescent="0.2">
      <c r="A1072" s="68" t="s">
        <v>3959</v>
      </c>
    </row>
    <row r="1073" spans="1:1" x14ac:dyDescent="0.2">
      <c r="A1073" s="68" t="s">
        <v>3959</v>
      </c>
    </row>
    <row r="1074" spans="1:1" x14ac:dyDescent="0.2">
      <c r="A1074" s="68" t="s">
        <v>3959</v>
      </c>
    </row>
    <row r="1075" spans="1:1" x14ac:dyDescent="0.2">
      <c r="A1075" s="68" t="s">
        <v>3959</v>
      </c>
    </row>
    <row r="1076" spans="1:1" x14ac:dyDescent="0.2">
      <c r="A1076" s="68" t="s">
        <v>3959</v>
      </c>
    </row>
    <row r="1077" spans="1:1" x14ac:dyDescent="0.2">
      <c r="A1077" s="68" t="s">
        <v>3959</v>
      </c>
    </row>
    <row r="1078" spans="1:1" x14ac:dyDescent="0.2">
      <c r="A1078" s="68" t="s">
        <v>3959</v>
      </c>
    </row>
    <row r="1079" spans="1:1" x14ac:dyDescent="0.2">
      <c r="A1079" s="68" t="s">
        <v>3959</v>
      </c>
    </row>
    <row r="1080" spans="1:1" x14ac:dyDescent="0.2">
      <c r="A1080" s="68" t="s">
        <v>3959</v>
      </c>
    </row>
    <row r="1081" spans="1:1" x14ac:dyDescent="0.2">
      <c r="A1081" s="68" t="s">
        <v>3959</v>
      </c>
    </row>
    <row r="1082" spans="1:1" x14ac:dyDescent="0.2">
      <c r="A1082" s="68" t="s">
        <v>3959</v>
      </c>
    </row>
    <row r="1083" spans="1:1" x14ac:dyDescent="0.2">
      <c r="A1083" s="68" t="s">
        <v>3959</v>
      </c>
    </row>
    <row r="1084" spans="1:1" x14ac:dyDescent="0.2">
      <c r="A1084" s="68" t="s">
        <v>3959</v>
      </c>
    </row>
    <row r="1085" spans="1:1" x14ac:dyDescent="0.2">
      <c r="A1085" s="68" t="s">
        <v>3959</v>
      </c>
    </row>
    <row r="1086" spans="1:1" x14ac:dyDescent="0.2">
      <c r="A1086" s="68" t="s">
        <v>3959</v>
      </c>
    </row>
    <row r="1087" spans="1:1" x14ac:dyDescent="0.2">
      <c r="A1087" s="68" t="s">
        <v>3959</v>
      </c>
    </row>
    <row r="1088" spans="1:1" x14ac:dyDescent="0.2">
      <c r="A1088" s="68" t="s">
        <v>3959</v>
      </c>
    </row>
    <row r="1089" spans="1:1" x14ac:dyDescent="0.2">
      <c r="A1089" s="68" t="s">
        <v>3959</v>
      </c>
    </row>
    <row r="1090" spans="1:1" x14ac:dyDescent="0.2">
      <c r="A1090" s="68" t="s">
        <v>3959</v>
      </c>
    </row>
    <row r="1091" spans="1:1" x14ac:dyDescent="0.2">
      <c r="A1091" s="68" t="s">
        <v>3959</v>
      </c>
    </row>
    <row r="1092" spans="1:1" x14ac:dyDescent="0.2">
      <c r="A1092" s="68" t="s">
        <v>3959</v>
      </c>
    </row>
    <row r="1093" spans="1:1" x14ac:dyDescent="0.2">
      <c r="A1093" s="68" t="s">
        <v>3959</v>
      </c>
    </row>
    <row r="1094" spans="1:1" x14ac:dyDescent="0.2">
      <c r="A1094" s="68" t="s">
        <v>3959</v>
      </c>
    </row>
    <row r="1095" spans="1:1" x14ac:dyDescent="0.2">
      <c r="A1095" s="68" t="s">
        <v>3959</v>
      </c>
    </row>
    <row r="1096" spans="1:1" x14ac:dyDescent="0.2">
      <c r="A1096" s="68" t="s">
        <v>3959</v>
      </c>
    </row>
    <row r="1097" spans="1:1" x14ac:dyDescent="0.2">
      <c r="A1097" s="68" t="s">
        <v>3959</v>
      </c>
    </row>
    <row r="1098" spans="1:1" x14ac:dyDescent="0.2">
      <c r="A1098" s="68" t="s">
        <v>3959</v>
      </c>
    </row>
    <row r="1099" spans="1:1" x14ac:dyDescent="0.2">
      <c r="A1099" s="68" t="s">
        <v>3959</v>
      </c>
    </row>
    <row r="1100" spans="1:1" x14ac:dyDescent="0.2">
      <c r="A1100" s="68" t="s">
        <v>3959</v>
      </c>
    </row>
    <row r="1101" spans="1:1" x14ac:dyDescent="0.2">
      <c r="A1101" s="68" t="s">
        <v>3959</v>
      </c>
    </row>
    <row r="1102" spans="1:1" x14ac:dyDescent="0.2">
      <c r="A1102" s="68" t="s">
        <v>3959</v>
      </c>
    </row>
    <row r="1103" spans="1:1" x14ac:dyDescent="0.2">
      <c r="A1103" s="68" t="s">
        <v>3959</v>
      </c>
    </row>
    <row r="1104" spans="1:1" x14ac:dyDescent="0.2">
      <c r="A1104" s="68" t="s">
        <v>3959</v>
      </c>
    </row>
    <row r="1105" spans="1:1" x14ac:dyDescent="0.2">
      <c r="A1105" s="68" t="s">
        <v>3959</v>
      </c>
    </row>
    <row r="1106" spans="1:1" x14ac:dyDescent="0.2">
      <c r="A1106" s="68" t="s">
        <v>3959</v>
      </c>
    </row>
    <row r="1107" spans="1:1" x14ac:dyDescent="0.2">
      <c r="A1107" s="68" t="s">
        <v>3959</v>
      </c>
    </row>
    <row r="1108" spans="1:1" x14ac:dyDescent="0.2">
      <c r="A1108" s="68" t="s">
        <v>3959</v>
      </c>
    </row>
    <row r="1109" spans="1:1" x14ac:dyDescent="0.2">
      <c r="A1109" s="68" t="s">
        <v>3959</v>
      </c>
    </row>
    <row r="1110" spans="1:1" x14ac:dyDescent="0.2">
      <c r="A1110" s="68" t="s">
        <v>3959</v>
      </c>
    </row>
    <row r="1111" spans="1:1" x14ac:dyDescent="0.2">
      <c r="A1111" s="68" t="s">
        <v>3959</v>
      </c>
    </row>
    <row r="1112" spans="1:1" x14ac:dyDescent="0.2">
      <c r="A1112" s="68" t="s">
        <v>3959</v>
      </c>
    </row>
    <row r="1113" spans="1:1" x14ac:dyDescent="0.2">
      <c r="A1113" s="68" t="s">
        <v>3959</v>
      </c>
    </row>
    <row r="1114" spans="1:1" x14ac:dyDescent="0.2">
      <c r="A1114" s="68" t="s">
        <v>3959</v>
      </c>
    </row>
    <row r="1115" spans="1:1" x14ac:dyDescent="0.2">
      <c r="A1115" s="68" t="s">
        <v>3959</v>
      </c>
    </row>
    <row r="1116" spans="1:1" x14ac:dyDescent="0.2">
      <c r="A1116" s="68" t="s">
        <v>3959</v>
      </c>
    </row>
    <row r="1117" spans="1:1" x14ac:dyDescent="0.2">
      <c r="A1117" s="68" t="s">
        <v>3959</v>
      </c>
    </row>
    <row r="1118" spans="1:1" x14ac:dyDescent="0.2">
      <c r="A1118" s="68" t="s">
        <v>3959</v>
      </c>
    </row>
    <row r="1119" spans="1:1" x14ac:dyDescent="0.2">
      <c r="A1119" s="68" t="s">
        <v>3959</v>
      </c>
    </row>
    <row r="1120" spans="1:1" x14ac:dyDescent="0.2">
      <c r="A1120" s="68" t="s">
        <v>3959</v>
      </c>
    </row>
    <row r="1121" spans="1:1" x14ac:dyDescent="0.2">
      <c r="A1121" s="68" t="s">
        <v>3959</v>
      </c>
    </row>
    <row r="1122" spans="1:1" x14ac:dyDescent="0.2">
      <c r="A1122" s="68" t="s">
        <v>3959</v>
      </c>
    </row>
    <row r="1123" spans="1:1" x14ac:dyDescent="0.2">
      <c r="A1123" s="68" t="s">
        <v>3959</v>
      </c>
    </row>
    <row r="1124" spans="1:1" x14ac:dyDescent="0.2">
      <c r="A1124" s="68" t="s">
        <v>3959</v>
      </c>
    </row>
    <row r="1125" spans="1:1" x14ac:dyDescent="0.2">
      <c r="A1125" s="68" t="s">
        <v>3959</v>
      </c>
    </row>
    <row r="1126" spans="1:1" x14ac:dyDescent="0.2">
      <c r="A1126" s="68" t="s">
        <v>3959</v>
      </c>
    </row>
    <row r="1127" spans="1:1" x14ac:dyDescent="0.2">
      <c r="A1127" s="68" t="s">
        <v>3959</v>
      </c>
    </row>
    <row r="1128" spans="1:1" x14ac:dyDescent="0.2">
      <c r="A1128" s="68" t="s">
        <v>3959</v>
      </c>
    </row>
    <row r="1129" spans="1:1" x14ac:dyDescent="0.2">
      <c r="A1129" s="68" t="s">
        <v>3959</v>
      </c>
    </row>
    <row r="1130" spans="1:1" x14ac:dyDescent="0.2">
      <c r="A1130" s="68" t="s">
        <v>3959</v>
      </c>
    </row>
    <row r="1131" spans="1:1" x14ac:dyDescent="0.2">
      <c r="A1131" s="68" t="s">
        <v>3959</v>
      </c>
    </row>
    <row r="1132" spans="1:1" x14ac:dyDescent="0.2">
      <c r="A1132" s="68" t="s">
        <v>3959</v>
      </c>
    </row>
    <row r="1133" spans="1:1" x14ac:dyDescent="0.2">
      <c r="A1133" s="68" t="s">
        <v>3959</v>
      </c>
    </row>
    <row r="1134" spans="1:1" x14ac:dyDescent="0.2">
      <c r="A1134" s="68" t="s">
        <v>3959</v>
      </c>
    </row>
    <row r="1135" spans="1:1" x14ac:dyDescent="0.2">
      <c r="A1135" s="68" t="s">
        <v>3959</v>
      </c>
    </row>
    <row r="1136" spans="1:1" x14ac:dyDescent="0.2">
      <c r="A1136" s="68" t="s">
        <v>3959</v>
      </c>
    </row>
    <row r="1137" spans="1:1" x14ac:dyDescent="0.2">
      <c r="A1137" s="68" t="s">
        <v>3959</v>
      </c>
    </row>
    <row r="1138" spans="1:1" x14ac:dyDescent="0.2">
      <c r="A1138" s="68" t="s">
        <v>3959</v>
      </c>
    </row>
    <row r="1139" spans="1:1" x14ac:dyDescent="0.2">
      <c r="A1139" s="68" t="s">
        <v>3959</v>
      </c>
    </row>
    <row r="1140" spans="1:1" x14ac:dyDescent="0.2">
      <c r="A1140" s="68" t="s">
        <v>3959</v>
      </c>
    </row>
    <row r="1141" spans="1:1" x14ac:dyDescent="0.2">
      <c r="A1141" s="68" t="s">
        <v>3959</v>
      </c>
    </row>
    <row r="1142" spans="1:1" x14ac:dyDescent="0.2">
      <c r="A1142" s="68" t="s">
        <v>3959</v>
      </c>
    </row>
    <row r="1143" spans="1:1" x14ac:dyDescent="0.2">
      <c r="A1143" s="68" t="s">
        <v>3959</v>
      </c>
    </row>
    <row r="1144" spans="1:1" x14ac:dyDescent="0.2">
      <c r="A1144" s="68" t="s">
        <v>3959</v>
      </c>
    </row>
    <row r="1145" spans="1:1" x14ac:dyDescent="0.2">
      <c r="A1145" s="68" t="s">
        <v>3959</v>
      </c>
    </row>
    <row r="1146" spans="1:1" x14ac:dyDescent="0.2">
      <c r="A1146" s="68" t="s">
        <v>3959</v>
      </c>
    </row>
    <row r="1147" spans="1:1" x14ac:dyDescent="0.2">
      <c r="A1147" s="68" t="s">
        <v>3959</v>
      </c>
    </row>
    <row r="1148" spans="1:1" x14ac:dyDescent="0.2">
      <c r="A1148" s="68" t="s">
        <v>3959</v>
      </c>
    </row>
    <row r="1149" spans="1:1" x14ac:dyDescent="0.2">
      <c r="A1149" s="68" t="s">
        <v>3959</v>
      </c>
    </row>
    <row r="1150" spans="1:1" x14ac:dyDescent="0.2">
      <c r="A1150" s="68" t="s">
        <v>3959</v>
      </c>
    </row>
    <row r="1151" spans="1:1" x14ac:dyDescent="0.2">
      <c r="A1151" s="68" t="s">
        <v>3959</v>
      </c>
    </row>
    <row r="1152" spans="1:1" x14ac:dyDescent="0.2">
      <c r="A1152" s="68" t="s">
        <v>3959</v>
      </c>
    </row>
  </sheetData>
  <phoneticPr fontId="5" type="noConversion"/>
  <dataValidations count="3">
    <dataValidation type="list" allowBlank="1" showInputMessage="1" showErrorMessage="1" sqref="B23" xr:uid="{66DB7692-BE05-4BA1-95E9-03B940BF172B}">
      <formula1>Status</formula1>
    </dataValidation>
    <dataValidation type="list" allowBlank="1" showInputMessage="1" showErrorMessage="1" sqref="C23" xr:uid="{DBBF600D-1CAF-4916-AA4E-84BF644CC343}">
      <formula1>Supply_Chain_Segment</formula1>
    </dataValidation>
    <dataValidation type="list" allowBlank="1" showInputMessage="1" showErrorMessage="1" sqref="F23" xr:uid="{AB8825B6-86A2-4545-A36A-8177AD75774D}">
      <formula1>Software_Type</formula1>
    </dataValidation>
  </dataValidations>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DA9EC-DDBE-4644-B7EA-8597A8445841}">
  <sheetPr codeName="Sheet18">
    <tabColor theme="5" tint="0.59999389629810485"/>
  </sheetPr>
  <dimension ref="A1:Z67"/>
  <sheetViews>
    <sheetView zoomScaleNormal="100" workbookViewId="0">
      <pane ySplit="1" topLeftCell="A6" activePane="bottomLeft" state="frozen"/>
      <selection pane="bottomLeft" activeCell="R18" sqref="R18"/>
    </sheetView>
  </sheetViews>
  <sheetFormatPr baseColWidth="10" defaultColWidth="9.1640625" defaultRowHeight="15" x14ac:dyDescent="0.2"/>
  <cols>
    <col min="1" max="1" width="8.83203125" style="68" customWidth="1"/>
    <col min="2" max="2" width="7.33203125" style="3" customWidth="1"/>
    <col min="3" max="3" width="12" style="3" customWidth="1"/>
    <col min="4" max="4" width="18.1640625" style="9" customWidth="1"/>
    <col min="5" max="5" width="11.6640625" style="86" customWidth="1"/>
    <col min="6" max="6" width="15.5" style="86" customWidth="1"/>
    <col min="7" max="7" width="21.5" style="9" customWidth="1"/>
    <col min="8" max="8" width="18.83203125" style="9" customWidth="1"/>
    <col min="9" max="9" width="27.5" style="9" customWidth="1"/>
    <col min="10" max="10" width="13.6640625" style="9" customWidth="1"/>
    <col min="11" max="11" width="12.33203125" style="86" customWidth="1"/>
    <col min="12" max="12" width="9.1640625" style="86" customWidth="1"/>
    <col min="13" max="13" width="10.1640625" style="86" customWidth="1"/>
    <col min="14" max="14" width="13.33203125" style="86" customWidth="1"/>
    <col min="15" max="16" width="16.1640625" style="9" customWidth="1"/>
    <col min="17" max="17" width="9.1640625" style="125"/>
    <col min="18" max="18" width="17.5" style="9" customWidth="1"/>
    <col min="19" max="19" width="20.5" style="9" customWidth="1"/>
    <col min="20" max="20" width="15.1640625" style="9" customWidth="1"/>
    <col min="21" max="21" width="9.83203125" style="86" customWidth="1"/>
    <col min="22" max="22" width="12" style="86" customWidth="1"/>
    <col min="23" max="23" width="9.6640625" style="9" customWidth="1"/>
    <col min="24" max="24" width="15" style="87" customWidth="1"/>
    <col min="25" max="25" width="32.6640625" style="9" customWidth="1"/>
    <col min="26" max="26" width="44" style="9" customWidth="1"/>
    <col min="27" max="16384" width="9.1640625" style="9"/>
  </cols>
  <sheetData>
    <row r="1" spans="1:26" s="75" customFormat="1" ht="30" x14ac:dyDescent="0.2">
      <c r="A1" s="71" t="s">
        <v>1</v>
      </c>
      <c r="B1" s="72" t="s">
        <v>2</v>
      </c>
      <c r="C1" s="72" t="s">
        <v>3</v>
      </c>
      <c r="D1" s="72" t="s">
        <v>4</v>
      </c>
      <c r="E1" s="72" t="s">
        <v>5</v>
      </c>
      <c r="F1" s="72" t="s">
        <v>7</v>
      </c>
      <c r="G1" s="72" t="s">
        <v>8</v>
      </c>
      <c r="H1" s="72" t="s">
        <v>9</v>
      </c>
      <c r="I1" s="72" t="s">
        <v>10</v>
      </c>
      <c r="J1" s="72" t="s">
        <v>11</v>
      </c>
      <c r="K1" s="72" t="s">
        <v>12</v>
      </c>
      <c r="L1" s="72" t="s">
        <v>13</v>
      </c>
      <c r="M1" s="72" t="s">
        <v>14</v>
      </c>
      <c r="N1" s="72" t="s">
        <v>15</v>
      </c>
      <c r="O1" s="72" t="s">
        <v>16</v>
      </c>
      <c r="P1" s="72" t="s">
        <v>17</v>
      </c>
      <c r="Q1" s="73" t="s">
        <v>18</v>
      </c>
      <c r="R1" s="72" t="s">
        <v>20</v>
      </c>
      <c r="S1" s="72" t="s">
        <v>21</v>
      </c>
      <c r="T1" s="72" t="s">
        <v>22</v>
      </c>
      <c r="U1" s="72" t="s">
        <v>23</v>
      </c>
      <c r="V1" s="72" t="s">
        <v>24</v>
      </c>
      <c r="W1" s="72" t="s">
        <v>25</v>
      </c>
      <c r="X1" s="74" t="s">
        <v>26</v>
      </c>
      <c r="Y1" s="72" t="s">
        <v>27</v>
      </c>
      <c r="Z1" s="72" t="s">
        <v>28</v>
      </c>
    </row>
    <row r="2" spans="1:26" s="75" customFormat="1" ht="25" x14ac:dyDescent="0.2">
      <c r="A2" s="68">
        <v>11000</v>
      </c>
      <c r="B2" s="3" t="s">
        <v>31</v>
      </c>
      <c r="C2" s="3" t="s">
        <v>294</v>
      </c>
      <c r="D2" s="5" t="s">
        <v>4255</v>
      </c>
      <c r="E2" s="3" t="s">
        <v>61</v>
      </c>
      <c r="F2" s="3" t="s">
        <v>4257</v>
      </c>
      <c r="G2" s="5" t="s">
        <v>4258</v>
      </c>
      <c r="H2" s="5" t="s">
        <v>4259</v>
      </c>
      <c r="I2" s="5" t="s">
        <v>4256</v>
      </c>
      <c r="J2" s="5" t="s">
        <v>1778</v>
      </c>
      <c r="K2" s="3" t="s">
        <v>850</v>
      </c>
      <c r="L2" s="3" t="s">
        <v>42</v>
      </c>
      <c r="M2" s="3">
        <v>85706</v>
      </c>
      <c r="N2" s="3" t="s">
        <v>4260</v>
      </c>
      <c r="O2" s="8">
        <v>32.135219928444499</v>
      </c>
      <c r="P2" s="8">
        <v>-110.919397829804</v>
      </c>
      <c r="Q2" s="17">
        <v>13</v>
      </c>
      <c r="R2" s="5" t="s">
        <v>4261</v>
      </c>
      <c r="S2" s="5" t="s">
        <v>4259</v>
      </c>
      <c r="T2" s="5" t="s">
        <v>1778</v>
      </c>
      <c r="U2" s="3" t="s">
        <v>850</v>
      </c>
      <c r="V2" s="3" t="s">
        <v>42</v>
      </c>
      <c r="W2" s="5" t="s">
        <v>49</v>
      </c>
      <c r="X2" s="28">
        <v>44867</v>
      </c>
      <c r="Y2" s="5" t="s">
        <v>4262</v>
      </c>
      <c r="Z2" s="5"/>
    </row>
    <row r="3" spans="1:26" s="75" customFormat="1" ht="25" x14ac:dyDescent="0.2">
      <c r="A3" s="68">
        <v>11001</v>
      </c>
      <c r="B3" s="3" t="s">
        <v>31</v>
      </c>
      <c r="C3" s="3" t="s">
        <v>294</v>
      </c>
      <c r="D3" s="5" t="s">
        <v>4255</v>
      </c>
      <c r="E3" s="3" t="s">
        <v>61</v>
      </c>
      <c r="F3" s="3" t="s">
        <v>4263</v>
      </c>
      <c r="G3" s="5" t="s">
        <v>4264</v>
      </c>
      <c r="H3" s="5" t="s">
        <v>4259</v>
      </c>
      <c r="I3" s="5" t="s">
        <v>4256</v>
      </c>
      <c r="J3" s="5" t="s">
        <v>1778</v>
      </c>
      <c r="K3" s="3" t="s">
        <v>850</v>
      </c>
      <c r="L3" s="3" t="s">
        <v>42</v>
      </c>
      <c r="M3" s="3">
        <v>85706</v>
      </c>
      <c r="N3" s="3" t="s">
        <v>4260</v>
      </c>
      <c r="O3" s="8">
        <v>32.135219928444499</v>
      </c>
      <c r="P3" s="8">
        <v>-110.919397829804</v>
      </c>
      <c r="Q3" s="17">
        <v>13</v>
      </c>
      <c r="R3" s="5" t="s">
        <v>4261</v>
      </c>
      <c r="S3" s="5" t="s">
        <v>4259</v>
      </c>
      <c r="T3" s="5" t="s">
        <v>1778</v>
      </c>
      <c r="U3" s="3" t="s">
        <v>850</v>
      </c>
      <c r="V3" s="3" t="s">
        <v>42</v>
      </c>
      <c r="W3" s="5" t="s">
        <v>49</v>
      </c>
      <c r="X3" s="28">
        <v>44867</v>
      </c>
      <c r="Y3" s="5" t="s">
        <v>4262</v>
      </c>
      <c r="Z3" s="5"/>
    </row>
    <row r="4" spans="1:26" s="75" customFormat="1" ht="25" x14ac:dyDescent="0.2">
      <c r="A4" s="68">
        <v>11002</v>
      </c>
      <c r="B4" s="3" t="s">
        <v>31</v>
      </c>
      <c r="C4" s="3" t="s">
        <v>294</v>
      </c>
      <c r="D4" s="5" t="s">
        <v>4759</v>
      </c>
      <c r="E4" s="3" t="s">
        <v>61</v>
      </c>
      <c r="F4" s="3" t="s">
        <v>4760</v>
      </c>
      <c r="G4" s="5" t="s">
        <v>4762</v>
      </c>
      <c r="H4" s="5" t="s">
        <v>4761</v>
      </c>
      <c r="I4" s="167" t="s">
        <v>4765</v>
      </c>
      <c r="J4" s="5" t="s">
        <v>4758</v>
      </c>
      <c r="K4" s="3" t="s">
        <v>675</v>
      </c>
      <c r="L4" s="3" t="s">
        <v>42</v>
      </c>
      <c r="M4" s="3">
        <v>84098</v>
      </c>
      <c r="N4" s="3"/>
      <c r="O4" s="8">
        <v>40.748399691177902</v>
      </c>
      <c r="P4" s="8">
        <v>-111.563123520367</v>
      </c>
      <c r="Q4" s="17">
        <v>10</v>
      </c>
      <c r="R4" s="5" t="s">
        <v>4763</v>
      </c>
      <c r="S4" s="5" t="s">
        <v>4761</v>
      </c>
      <c r="T4" s="5" t="s">
        <v>4758</v>
      </c>
      <c r="U4" s="3" t="s">
        <v>675</v>
      </c>
      <c r="V4" s="3" t="s">
        <v>42</v>
      </c>
      <c r="W4" s="5" t="s">
        <v>49</v>
      </c>
      <c r="X4" s="28">
        <v>45092</v>
      </c>
      <c r="Y4" s="5" t="s">
        <v>4764</v>
      </c>
      <c r="Z4" s="5"/>
    </row>
    <row r="5" spans="1:26" s="75" customFormat="1" ht="69" customHeight="1" x14ac:dyDescent="0.2">
      <c r="A5" s="68">
        <v>11003</v>
      </c>
      <c r="B5" s="3" t="s">
        <v>31</v>
      </c>
      <c r="C5" s="3" t="s">
        <v>382</v>
      </c>
      <c r="D5" s="5" t="s">
        <v>4777</v>
      </c>
      <c r="E5" s="3" t="s">
        <v>61</v>
      </c>
      <c r="F5" s="3" t="s">
        <v>4263</v>
      </c>
      <c r="G5" s="5" t="s">
        <v>4778</v>
      </c>
      <c r="H5" s="5" t="s">
        <v>1786</v>
      </c>
      <c r="I5" s="5" t="s">
        <v>1783</v>
      </c>
      <c r="J5" s="5" t="s">
        <v>753</v>
      </c>
      <c r="K5" s="3" t="s">
        <v>754</v>
      </c>
      <c r="L5" s="3" t="s">
        <v>42</v>
      </c>
      <c r="M5" s="3">
        <v>63123</v>
      </c>
      <c r="N5" s="423" t="s">
        <v>1784</v>
      </c>
      <c r="O5" s="8">
        <v>38.525295041657202</v>
      </c>
      <c r="P5" s="8">
        <v>-90.332958793253994</v>
      </c>
      <c r="Q5" s="17">
        <v>2</v>
      </c>
      <c r="R5" s="5" t="s">
        <v>1785</v>
      </c>
      <c r="S5" s="5" t="s">
        <v>1786</v>
      </c>
      <c r="T5" s="5" t="s">
        <v>1788</v>
      </c>
      <c r="U5" s="3" t="s">
        <v>4776</v>
      </c>
      <c r="V5" s="3" t="s">
        <v>1789</v>
      </c>
      <c r="W5" s="5" t="s">
        <v>49</v>
      </c>
      <c r="X5" s="28">
        <v>45092</v>
      </c>
      <c r="Y5" s="5"/>
      <c r="Z5" s="5"/>
    </row>
    <row r="6" spans="1:26" s="75" customFormat="1" ht="25" x14ac:dyDescent="0.2">
      <c r="A6" s="68">
        <v>11004</v>
      </c>
      <c r="B6" s="3" t="s">
        <v>31</v>
      </c>
      <c r="C6" s="3" t="s">
        <v>382</v>
      </c>
      <c r="D6" s="5" t="s">
        <v>4772</v>
      </c>
      <c r="E6" s="3" t="s">
        <v>61</v>
      </c>
      <c r="F6" s="3" t="s">
        <v>4263</v>
      </c>
      <c r="G6" s="5" t="s">
        <v>4767</v>
      </c>
      <c r="H6" s="5" t="s">
        <v>4771</v>
      </c>
      <c r="I6" s="5" t="s">
        <v>4769</v>
      </c>
      <c r="J6" s="5" t="s">
        <v>4770</v>
      </c>
      <c r="K6" s="3" t="s">
        <v>675</v>
      </c>
      <c r="L6" s="3" t="s">
        <v>42</v>
      </c>
      <c r="M6" s="3">
        <v>84092</v>
      </c>
      <c r="N6" s="3" t="s">
        <v>4768</v>
      </c>
      <c r="O6" s="8">
        <v>40.565159328991598</v>
      </c>
      <c r="P6" s="8">
        <v>-111.828788093254</v>
      </c>
      <c r="Q6" s="17">
        <v>1</v>
      </c>
      <c r="R6" s="5" t="s">
        <v>4775</v>
      </c>
      <c r="S6" s="5" t="s">
        <v>4771</v>
      </c>
      <c r="T6" s="5" t="s">
        <v>4773</v>
      </c>
      <c r="U6" s="3" t="s">
        <v>4773</v>
      </c>
      <c r="V6" s="3" t="s">
        <v>98</v>
      </c>
      <c r="W6" s="5" t="s">
        <v>49</v>
      </c>
      <c r="X6" s="28">
        <v>45092</v>
      </c>
      <c r="Y6" s="5" t="s">
        <v>4774</v>
      </c>
      <c r="Z6" s="5"/>
    </row>
    <row r="7" spans="1:26" ht="25" x14ac:dyDescent="0.2">
      <c r="A7" s="68">
        <v>11005</v>
      </c>
      <c r="B7" s="3" t="s">
        <v>31</v>
      </c>
      <c r="C7" s="3" t="s">
        <v>294</v>
      </c>
      <c r="D7" s="5" t="s">
        <v>3257</v>
      </c>
      <c r="E7" s="3" t="s">
        <v>34</v>
      </c>
      <c r="F7" s="5" t="s">
        <v>2786</v>
      </c>
      <c r="G7" s="5" t="s">
        <v>2786</v>
      </c>
      <c r="H7" s="5" t="s">
        <v>3258</v>
      </c>
      <c r="I7" s="5" t="s">
        <v>3259</v>
      </c>
      <c r="J7" s="5" t="s">
        <v>3260</v>
      </c>
      <c r="K7" s="14" t="s">
        <v>25</v>
      </c>
      <c r="L7" s="14" t="s">
        <v>66</v>
      </c>
      <c r="M7" s="14" t="s">
        <v>3261</v>
      </c>
      <c r="N7" s="3" t="s">
        <v>3262</v>
      </c>
      <c r="O7" s="8">
        <v>45.445678276993903</v>
      </c>
      <c r="P7" s="8">
        <v>-73.875020286826498</v>
      </c>
      <c r="Q7" s="17"/>
      <c r="R7" s="5" t="s">
        <v>3263</v>
      </c>
      <c r="S7" s="5" t="s">
        <v>3258</v>
      </c>
      <c r="T7" s="5" t="s">
        <v>3260</v>
      </c>
      <c r="U7" s="3" t="s">
        <v>25</v>
      </c>
      <c r="V7" s="3" t="s">
        <v>66</v>
      </c>
      <c r="W7" s="3" t="s">
        <v>49</v>
      </c>
      <c r="X7" s="28">
        <v>44430</v>
      </c>
      <c r="Y7" s="5" t="s">
        <v>3264</v>
      </c>
      <c r="Z7" s="5"/>
    </row>
    <row r="8" spans="1:26" ht="25" x14ac:dyDescent="0.2">
      <c r="A8" s="68">
        <v>11006</v>
      </c>
      <c r="B8" s="3" t="s">
        <v>31</v>
      </c>
      <c r="C8" s="3" t="s">
        <v>294</v>
      </c>
      <c r="D8" s="5" t="s">
        <v>3257</v>
      </c>
      <c r="E8" s="3" t="s">
        <v>34</v>
      </c>
      <c r="F8" s="22" t="s">
        <v>3265</v>
      </c>
      <c r="G8" s="22" t="s">
        <v>328</v>
      </c>
      <c r="H8" s="22" t="s">
        <v>3258</v>
      </c>
      <c r="I8" s="5" t="s">
        <v>3259</v>
      </c>
      <c r="J8" s="22" t="s">
        <v>3260</v>
      </c>
      <c r="K8" s="14" t="s">
        <v>25</v>
      </c>
      <c r="L8" s="14" t="s">
        <v>66</v>
      </c>
      <c r="M8" s="14" t="s">
        <v>3261</v>
      </c>
      <c r="N8" s="3" t="s">
        <v>3262</v>
      </c>
      <c r="O8" s="8">
        <v>45.445678276993903</v>
      </c>
      <c r="P8" s="8">
        <v>-73.875020286826498</v>
      </c>
      <c r="Q8" s="17"/>
      <c r="R8" s="5" t="s">
        <v>3263</v>
      </c>
      <c r="S8" s="5" t="s">
        <v>3258</v>
      </c>
      <c r="T8" s="5" t="s">
        <v>3260</v>
      </c>
      <c r="U8" s="3" t="s">
        <v>25</v>
      </c>
      <c r="V8" s="3" t="s">
        <v>66</v>
      </c>
      <c r="W8" s="3" t="s">
        <v>49</v>
      </c>
      <c r="X8" s="28">
        <v>44430</v>
      </c>
      <c r="Y8" s="5" t="s">
        <v>3264</v>
      </c>
      <c r="Z8" s="5"/>
    </row>
    <row r="9" spans="1:26" ht="25" x14ac:dyDescent="0.2">
      <c r="A9" s="68">
        <v>11007</v>
      </c>
      <c r="B9" s="3" t="s">
        <v>31</v>
      </c>
      <c r="C9" s="3" t="s">
        <v>294</v>
      </c>
      <c r="D9" s="5" t="s">
        <v>3257</v>
      </c>
      <c r="E9" s="3" t="s">
        <v>34</v>
      </c>
      <c r="F9" s="22" t="s">
        <v>3265</v>
      </c>
      <c r="G9" s="22" t="s">
        <v>349</v>
      </c>
      <c r="H9" s="22" t="s">
        <v>3258</v>
      </c>
      <c r="I9" s="5" t="s">
        <v>3259</v>
      </c>
      <c r="J9" s="22" t="s">
        <v>3260</v>
      </c>
      <c r="K9" s="14" t="s">
        <v>25</v>
      </c>
      <c r="L9" s="14" t="s">
        <v>66</v>
      </c>
      <c r="M9" s="14" t="s">
        <v>3261</v>
      </c>
      <c r="N9" s="3" t="s">
        <v>3262</v>
      </c>
      <c r="O9" s="8">
        <v>45.445678276993903</v>
      </c>
      <c r="P9" s="8">
        <v>-73.875020286826498</v>
      </c>
      <c r="Q9" s="17"/>
      <c r="R9" s="5" t="s">
        <v>3263</v>
      </c>
      <c r="S9" s="5" t="s">
        <v>3258</v>
      </c>
      <c r="T9" s="5" t="s">
        <v>3260</v>
      </c>
      <c r="U9" s="3" t="s">
        <v>25</v>
      </c>
      <c r="V9" s="3" t="s">
        <v>66</v>
      </c>
      <c r="W9" s="3" t="s">
        <v>49</v>
      </c>
      <c r="X9" s="28">
        <v>44430</v>
      </c>
      <c r="Y9" s="5" t="s">
        <v>3264</v>
      </c>
      <c r="Z9" s="5"/>
    </row>
    <row r="10" spans="1:26" ht="25" x14ac:dyDescent="0.2">
      <c r="A10" s="68">
        <v>11008</v>
      </c>
      <c r="B10" s="3" t="s">
        <v>31</v>
      </c>
      <c r="C10" s="3" t="s">
        <v>294</v>
      </c>
      <c r="D10" s="5" t="s">
        <v>3257</v>
      </c>
      <c r="E10" s="3" t="s">
        <v>34</v>
      </c>
      <c r="F10" s="22" t="s">
        <v>3265</v>
      </c>
      <c r="G10" s="22" t="s">
        <v>360</v>
      </c>
      <c r="H10" s="22" t="s">
        <v>3258</v>
      </c>
      <c r="I10" s="5" t="s">
        <v>3259</v>
      </c>
      <c r="J10" s="22" t="s">
        <v>3260</v>
      </c>
      <c r="K10" s="14" t="s">
        <v>25</v>
      </c>
      <c r="L10" s="14" t="s">
        <v>66</v>
      </c>
      <c r="M10" s="14" t="s">
        <v>3261</v>
      </c>
      <c r="N10" s="3" t="s">
        <v>3262</v>
      </c>
      <c r="O10" s="8">
        <v>45.445678276993903</v>
      </c>
      <c r="P10" s="8">
        <v>-73.875020286826498</v>
      </c>
      <c r="Q10" s="17"/>
      <c r="R10" s="5" t="s">
        <v>3263</v>
      </c>
      <c r="S10" s="5" t="s">
        <v>3258</v>
      </c>
      <c r="T10" s="5" t="s">
        <v>3260</v>
      </c>
      <c r="U10" s="3" t="s">
        <v>25</v>
      </c>
      <c r="V10" s="3" t="s">
        <v>66</v>
      </c>
      <c r="W10" s="3" t="s">
        <v>49</v>
      </c>
      <c r="X10" s="28">
        <v>44430</v>
      </c>
      <c r="Y10" s="5" t="s">
        <v>3264</v>
      </c>
      <c r="Z10" s="5"/>
    </row>
    <row r="11" spans="1:26" ht="25" x14ac:dyDescent="0.2">
      <c r="A11" s="68">
        <v>11009</v>
      </c>
      <c r="B11" s="3" t="s">
        <v>31</v>
      </c>
      <c r="C11" s="3" t="s">
        <v>294</v>
      </c>
      <c r="D11" s="5" t="s">
        <v>3257</v>
      </c>
      <c r="E11" s="3" t="s">
        <v>34</v>
      </c>
      <c r="F11" s="22" t="s">
        <v>3265</v>
      </c>
      <c r="G11" s="22" t="s">
        <v>737</v>
      </c>
      <c r="H11" s="22" t="s">
        <v>3258</v>
      </c>
      <c r="I11" s="5" t="s">
        <v>3259</v>
      </c>
      <c r="J11" s="22" t="s">
        <v>3260</v>
      </c>
      <c r="K11" s="14" t="s">
        <v>25</v>
      </c>
      <c r="L11" s="14" t="s">
        <v>66</v>
      </c>
      <c r="M11" s="14" t="s">
        <v>3261</v>
      </c>
      <c r="N11" s="3" t="s">
        <v>3262</v>
      </c>
      <c r="O11" s="8">
        <v>45.445678276993903</v>
      </c>
      <c r="P11" s="8">
        <v>-73.875020286826498</v>
      </c>
      <c r="Q11" s="17"/>
      <c r="R11" s="5" t="s">
        <v>3263</v>
      </c>
      <c r="S11" s="5" t="s">
        <v>3258</v>
      </c>
      <c r="T11" s="5" t="s">
        <v>3260</v>
      </c>
      <c r="U11" s="3" t="s">
        <v>25</v>
      </c>
      <c r="V11" s="3" t="s">
        <v>66</v>
      </c>
      <c r="W11" s="3" t="s">
        <v>49</v>
      </c>
      <c r="X11" s="28">
        <v>44430</v>
      </c>
      <c r="Y11" s="5" t="s">
        <v>3264</v>
      </c>
      <c r="Z11" s="5"/>
    </row>
    <row r="12" spans="1:26" ht="25" x14ac:dyDescent="0.2">
      <c r="A12" s="68">
        <v>11010</v>
      </c>
      <c r="B12" s="3" t="s">
        <v>31</v>
      </c>
      <c r="C12" s="3" t="s">
        <v>294</v>
      </c>
      <c r="D12" s="5" t="s">
        <v>3257</v>
      </c>
      <c r="E12" s="3" t="s">
        <v>34</v>
      </c>
      <c r="F12" s="22" t="s">
        <v>3266</v>
      </c>
      <c r="G12" s="22" t="s">
        <v>3267</v>
      </c>
      <c r="H12" s="22" t="s">
        <v>3258</v>
      </c>
      <c r="I12" s="5" t="s">
        <v>3259</v>
      </c>
      <c r="J12" s="22" t="s">
        <v>3260</v>
      </c>
      <c r="K12" s="14" t="s">
        <v>25</v>
      </c>
      <c r="L12" s="14" t="s">
        <v>66</v>
      </c>
      <c r="M12" s="14" t="s">
        <v>3261</v>
      </c>
      <c r="N12" s="3" t="s">
        <v>3262</v>
      </c>
      <c r="O12" s="8">
        <v>45.445678276993903</v>
      </c>
      <c r="P12" s="8">
        <v>-73.875020286826498</v>
      </c>
      <c r="Q12" s="17"/>
      <c r="R12" s="5" t="s">
        <v>3263</v>
      </c>
      <c r="S12" s="5" t="s">
        <v>3258</v>
      </c>
      <c r="T12" s="5" t="s">
        <v>3260</v>
      </c>
      <c r="U12" s="3" t="s">
        <v>25</v>
      </c>
      <c r="V12" s="3" t="s">
        <v>66</v>
      </c>
      <c r="W12" s="3" t="s">
        <v>49</v>
      </c>
      <c r="X12" s="28">
        <v>44430</v>
      </c>
      <c r="Y12" s="5" t="s">
        <v>3264</v>
      </c>
      <c r="Z12" s="5"/>
    </row>
    <row r="13" spans="1:26" ht="37" x14ac:dyDescent="0.2">
      <c r="A13" s="68">
        <v>11011</v>
      </c>
      <c r="B13" s="127" t="s">
        <v>31</v>
      </c>
      <c r="C13" s="127" t="s">
        <v>294</v>
      </c>
      <c r="D13" s="128" t="s">
        <v>3268</v>
      </c>
      <c r="E13" s="127" t="s">
        <v>34</v>
      </c>
      <c r="F13" s="128" t="s">
        <v>660</v>
      </c>
      <c r="G13" s="127" t="s">
        <v>737</v>
      </c>
      <c r="H13" s="128" t="s">
        <v>3269</v>
      </c>
      <c r="I13" s="128" t="s">
        <v>3270</v>
      </c>
      <c r="J13" s="128" t="s">
        <v>3271</v>
      </c>
      <c r="K13" s="127" t="s">
        <v>1</v>
      </c>
      <c r="L13" s="127" t="s">
        <v>42</v>
      </c>
      <c r="M13" s="127">
        <v>83858</v>
      </c>
      <c r="N13" s="127" t="s">
        <v>3272</v>
      </c>
      <c r="O13" s="8">
        <v>47.799529447804503</v>
      </c>
      <c r="P13" s="8">
        <v>-116.890487086329</v>
      </c>
      <c r="Q13" s="76">
        <v>20</v>
      </c>
      <c r="R13" s="5" t="s">
        <v>3273</v>
      </c>
      <c r="S13" s="5" t="s">
        <v>3274</v>
      </c>
      <c r="T13" s="5" t="s">
        <v>3271</v>
      </c>
      <c r="U13" s="3" t="s">
        <v>1</v>
      </c>
      <c r="V13" s="3" t="s">
        <v>42</v>
      </c>
      <c r="W13" s="3" t="s">
        <v>49</v>
      </c>
      <c r="X13" s="28">
        <v>44435</v>
      </c>
      <c r="Y13" s="5" t="s">
        <v>3275</v>
      </c>
      <c r="Z13" s="129"/>
    </row>
    <row r="14" spans="1:26" ht="37" x14ac:dyDescent="0.2">
      <c r="A14" s="68">
        <v>11012</v>
      </c>
      <c r="B14" s="127" t="s">
        <v>31</v>
      </c>
      <c r="C14" s="127" t="s">
        <v>294</v>
      </c>
      <c r="D14" s="128" t="s">
        <v>3268</v>
      </c>
      <c r="E14" s="127" t="s">
        <v>34</v>
      </c>
      <c r="F14" s="128" t="s">
        <v>671</v>
      </c>
      <c r="G14" s="127" t="s">
        <v>650</v>
      </c>
      <c r="H14" s="128" t="s">
        <v>3269</v>
      </c>
      <c r="I14" s="128" t="s">
        <v>3270</v>
      </c>
      <c r="J14" s="128" t="s">
        <v>3271</v>
      </c>
      <c r="K14" s="127" t="s">
        <v>1</v>
      </c>
      <c r="L14" s="127" t="s">
        <v>42</v>
      </c>
      <c r="M14" s="127">
        <v>83858</v>
      </c>
      <c r="N14" s="127" t="s">
        <v>3272</v>
      </c>
      <c r="O14" s="8">
        <v>47.799529447804503</v>
      </c>
      <c r="P14" s="8">
        <v>-116.890487086329</v>
      </c>
      <c r="Q14" s="76">
        <v>20</v>
      </c>
      <c r="R14" s="5" t="s">
        <v>3273</v>
      </c>
      <c r="S14" s="5" t="s">
        <v>3274</v>
      </c>
      <c r="T14" s="5" t="s">
        <v>3271</v>
      </c>
      <c r="U14" s="3" t="s">
        <v>1</v>
      </c>
      <c r="V14" s="3" t="s">
        <v>42</v>
      </c>
      <c r="W14" s="3" t="s">
        <v>49</v>
      </c>
      <c r="X14" s="28">
        <v>44435</v>
      </c>
      <c r="Y14" s="5" t="s">
        <v>3275</v>
      </c>
      <c r="Z14" s="129"/>
    </row>
    <row r="15" spans="1:26" ht="37" x14ac:dyDescent="0.2">
      <c r="A15" s="68">
        <v>11013</v>
      </c>
      <c r="B15" s="127" t="s">
        <v>31</v>
      </c>
      <c r="C15" s="127" t="s">
        <v>294</v>
      </c>
      <c r="D15" s="128" t="s">
        <v>3268</v>
      </c>
      <c r="E15" s="127" t="s">
        <v>34</v>
      </c>
      <c r="F15" s="128" t="s">
        <v>857</v>
      </c>
      <c r="G15" s="127" t="s">
        <v>328</v>
      </c>
      <c r="H15" s="128" t="s">
        <v>3269</v>
      </c>
      <c r="I15" s="128" t="s">
        <v>3270</v>
      </c>
      <c r="J15" s="128" t="s">
        <v>3271</v>
      </c>
      <c r="K15" s="127" t="s">
        <v>1</v>
      </c>
      <c r="L15" s="127" t="s">
        <v>42</v>
      </c>
      <c r="M15" s="127">
        <v>83858</v>
      </c>
      <c r="N15" s="127" t="s">
        <v>3272</v>
      </c>
      <c r="O15" s="8">
        <v>47.799529447804503</v>
      </c>
      <c r="P15" s="8">
        <v>-116.890487086329</v>
      </c>
      <c r="Q15" s="76">
        <v>20</v>
      </c>
      <c r="R15" s="5" t="s">
        <v>3273</v>
      </c>
      <c r="S15" s="5" t="s">
        <v>3274</v>
      </c>
      <c r="T15" s="5" t="s">
        <v>3271</v>
      </c>
      <c r="U15" s="3" t="s">
        <v>1</v>
      </c>
      <c r="V15" s="3" t="s">
        <v>42</v>
      </c>
      <c r="W15" s="3" t="s">
        <v>49</v>
      </c>
      <c r="X15" s="28">
        <v>44435</v>
      </c>
      <c r="Y15" s="5" t="s">
        <v>3275</v>
      </c>
      <c r="Z15" s="129"/>
    </row>
    <row r="16" spans="1:26" ht="37" x14ac:dyDescent="0.2">
      <c r="A16" s="68">
        <v>11014</v>
      </c>
      <c r="B16" s="127" t="s">
        <v>31</v>
      </c>
      <c r="C16" s="127" t="s">
        <v>294</v>
      </c>
      <c r="D16" s="128" t="s">
        <v>3268</v>
      </c>
      <c r="E16" s="127" t="s">
        <v>34</v>
      </c>
      <c r="F16" s="128" t="s">
        <v>857</v>
      </c>
      <c r="G16" s="127" t="s">
        <v>360</v>
      </c>
      <c r="H16" s="128" t="s">
        <v>3269</v>
      </c>
      <c r="I16" s="128" t="s">
        <v>3270</v>
      </c>
      <c r="J16" s="128" t="s">
        <v>3271</v>
      </c>
      <c r="K16" s="127" t="s">
        <v>1</v>
      </c>
      <c r="L16" s="127" t="s">
        <v>42</v>
      </c>
      <c r="M16" s="127">
        <v>83858</v>
      </c>
      <c r="N16" s="127" t="s">
        <v>3272</v>
      </c>
      <c r="O16" s="8">
        <v>47.799529447804503</v>
      </c>
      <c r="P16" s="8">
        <v>-116.890487086329</v>
      </c>
      <c r="Q16" s="76">
        <v>20</v>
      </c>
      <c r="R16" s="5" t="s">
        <v>3273</v>
      </c>
      <c r="S16" s="5" t="s">
        <v>3274</v>
      </c>
      <c r="T16" s="5" t="s">
        <v>3271</v>
      </c>
      <c r="U16" s="3" t="s">
        <v>1</v>
      </c>
      <c r="V16" s="3" t="s">
        <v>42</v>
      </c>
      <c r="W16" s="3" t="s">
        <v>49</v>
      </c>
      <c r="X16" s="28">
        <v>44435</v>
      </c>
      <c r="Y16" s="5" t="s">
        <v>3275</v>
      </c>
      <c r="Z16" s="129"/>
    </row>
    <row r="17" spans="1:26" ht="37" x14ac:dyDescent="0.2">
      <c r="A17" s="68">
        <v>11015</v>
      </c>
      <c r="B17" s="127" t="s">
        <v>31</v>
      </c>
      <c r="C17" s="127" t="s">
        <v>294</v>
      </c>
      <c r="D17" s="128" t="s">
        <v>3268</v>
      </c>
      <c r="E17" s="127" t="s">
        <v>34</v>
      </c>
      <c r="F17" s="128" t="s">
        <v>857</v>
      </c>
      <c r="G17" s="127" t="s">
        <v>737</v>
      </c>
      <c r="H17" s="128" t="s">
        <v>3269</v>
      </c>
      <c r="I17" s="128" t="s">
        <v>3270</v>
      </c>
      <c r="J17" s="128" t="s">
        <v>3271</v>
      </c>
      <c r="K17" s="127" t="s">
        <v>1</v>
      </c>
      <c r="L17" s="127" t="s">
        <v>42</v>
      </c>
      <c r="M17" s="127">
        <v>83858</v>
      </c>
      <c r="N17" s="127" t="s">
        <v>3272</v>
      </c>
      <c r="O17" s="8">
        <v>47.799529447804503</v>
      </c>
      <c r="P17" s="8">
        <v>-116.890487086329</v>
      </c>
      <c r="Q17" s="76">
        <v>20</v>
      </c>
      <c r="R17" s="5" t="s">
        <v>3273</v>
      </c>
      <c r="S17" s="5" t="s">
        <v>3274</v>
      </c>
      <c r="T17" s="5" t="s">
        <v>3271</v>
      </c>
      <c r="U17" s="3" t="s">
        <v>1</v>
      </c>
      <c r="V17" s="3" t="s">
        <v>42</v>
      </c>
      <c r="W17" s="3" t="s">
        <v>49</v>
      </c>
      <c r="X17" s="28">
        <v>44435</v>
      </c>
      <c r="Y17" s="5" t="s">
        <v>3275</v>
      </c>
      <c r="Z17" s="129"/>
    </row>
    <row r="18" spans="1:26" ht="37" x14ac:dyDescent="0.2">
      <c r="A18" s="68">
        <v>11016</v>
      </c>
      <c r="B18" s="127" t="s">
        <v>31</v>
      </c>
      <c r="C18" s="127" t="s">
        <v>294</v>
      </c>
      <c r="D18" s="128" t="s">
        <v>3268</v>
      </c>
      <c r="E18" s="127" t="s">
        <v>34</v>
      </c>
      <c r="F18" s="128" t="s">
        <v>857</v>
      </c>
      <c r="G18" s="127" t="s">
        <v>650</v>
      </c>
      <c r="H18" s="128" t="s">
        <v>3269</v>
      </c>
      <c r="I18" s="128" t="s">
        <v>3270</v>
      </c>
      <c r="J18" s="128" t="s">
        <v>3271</v>
      </c>
      <c r="K18" s="127" t="s">
        <v>1</v>
      </c>
      <c r="L18" s="127" t="s">
        <v>42</v>
      </c>
      <c r="M18" s="127">
        <v>83858</v>
      </c>
      <c r="N18" s="127" t="s">
        <v>3272</v>
      </c>
      <c r="O18" s="8">
        <v>47.799529447804503</v>
      </c>
      <c r="P18" s="8">
        <v>-116.890487086329</v>
      </c>
      <c r="Q18" s="76">
        <v>20</v>
      </c>
      <c r="R18" s="5" t="s">
        <v>3273</v>
      </c>
      <c r="S18" s="5" t="s">
        <v>3274</v>
      </c>
      <c r="T18" s="5" t="s">
        <v>3271</v>
      </c>
      <c r="U18" s="3" t="s">
        <v>1</v>
      </c>
      <c r="V18" s="3" t="s">
        <v>42</v>
      </c>
      <c r="W18" s="3" t="s">
        <v>49</v>
      </c>
      <c r="X18" s="28">
        <v>44435</v>
      </c>
      <c r="Y18" s="5" t="s">
        <v>3275</v>
      </c>
      <c r="Z18" s="129"/>
    </row>
    <row r="19" spans="1:26" ht="37" x14ac:dyDescent="0.2">
      <c r="A19" s="68">
        <v>11017</v>
      </c>
      <c r="B19" s="127" t="s">
        <v>31</v>
      </c>
      <c r="C19" s="127" t="s">
        <v>294</v>
      </c>
      <c r="D19" s="128" t="s">
        <v>3268</v>
      </c>
      <c r="E19" s="127" t="s">
        <v>34</v>
      </c>
      <c r="F19" s="128" t="s">
        <v>3276</v>
      </c>
      <c r="G19" s="127" t="s">
        <v>3277</v>
      </c>
      <c r="H19" s="128" t="s">
        <v>3269</v>
      </c>
      <c r="I19" s="128" t="s">
        <v>3270</v>
      </c>
      <c r="J19" s="128" t="s">
        <v>3271</v>
      </c>
      <c r="K19" s="127" t="s">
        <v>1</v>
      </c>
      <c r="L19" s="127" t="s">
        <v>42</v>
      </c>
      <c r="M19" s="127">
        <v>83858</v>
      </c>
      <c r="N19" s="127" t="s">
        <v>3272</v>
      </c>
      <c r="O19" s="8">
        <v>47.799529447804503</v>
      </c>
      <c r="P19" s="8">
        <v>-116.890487086329</v>
      </c>
      <c r="Q19" s="76">
        <v>20</v>
      </c>
      <c r="R19" s="5" t="s">
        <v>3273</v>
      </c>
      <c r="S19" s="5" t="s">
        <v>3274</v>
      </c>
      <c r="T19" s="5" t="s">
        <v>3271</v>
      </c>
      <c r="U19" s="3" t="s">
        <v>1</v>
      </c>
      <c r="V19" s="3" t="s">
        <v>42</v>
      </c>
      <c r="W19" s="3" t="s">
        <v>49</v>
      </c>
      <c r="X19" s="28">
        <v>44435</v>
      </c>
      <c r="Y19" s="5" t="s">
        <v>3275</v>
      </c>
      <c r="Z19" s="129"/>
    </row>
    <row r="20" spans="1:26" ht="37" x14ac:dyDescent="0.2">
      <c r="A20" s="68">
        <v>11018</v>
      </c>
      <c r="B20" s="127" t="s">
        <v>31</v>
      </c>
      <c r="C20" s="127" t="s">
        <v>294</v>
      </c>
      <c r="D20" s="128" t="s">
        <v>1715</v>
      </c>
      <c r="E20" s="127" t="s">
        <v>61</v>
      </c>
      <c r="F20" s="128" t="s">
        <v>680</v>
      </c>
      <c r="G20" s="127" t="s">
        <v>650</v>
      </c>
      <c r="H20" s="128" t="s">
        <v>1716</v>
      </c>
      <c r="I20" s="128" t="s">
        <v>1717</v>
      </c>
      <c r="J20" s="128" t="s">
        <v>1718</v>
      </c>
      <c r="K20" s="127" t="s">
        <v>394</v>
      </c>
      <c r="L20" s="127" t="s">
        <v>42</v>
      </c>
      <c r="M20" s="127">
        <v>92688</v>
      </c>
      <c r="N20" s="127" t="s">
        <v>3278</v>
      </c>
      <c r="O20" s="8">
        <v>33.637099394388102</v>
      </c>
      <c r="P20" s="8">
        <v>-117.602319545141</v>
      </c>
      <c r="Q20" s="76">
        <v>30</v>
      </c>
      <c r="R20" s="5" t="s">
        <v>1720</v>
      </c>
      <c r="S20" s="5" t="s">
        <v>1721</v>
      </c>
      <c r="T20" s="5" t="s">
        <v>1718</v>
      </c>
      <c r="U20" s="3" t="s">
        <v>394</v>
      </c>
      <c r="V20" s="3" t="s">
        <v>42</v>
      </c>
      <c r="W20" s="3" t="s">
        <v>49</v>
      </c>
      <c r="X20" s="28">
        <v>44435</v>
      </c>
      <c r="Y20" s="5" t="s">
        <v>3279</v>
      </c>
      <c r="Z20" s="5"/>
    </row>
    <row r="21" spans="1:26" x14ac:dyDescent="0.2">
      <c r="A21" s="68" t="s">
        <v>3959</v>
      </c>
      <c r="D21" s="3"/>
      <c r="E21" s="3"/>
      <c r="F21" s="3"/>
      <c r="G21" s="3"/>
      <c r="H21" s="3"/>
      <c r="I21" s="3"/>
      <c r="J21" s="3"/>
      <c r="K21" s="3"/>
      <c r="L21" s="3"/>
      <c r="M21" s="3"/>
      <c r="N21" s="3"/>
      <c r="O21" s="3"/>
      <c r="P21" s="3"/>
      <c r="S21" s="3"/>
      <c r="T21" s="3"/>
      <c r="U21" s="3"/>
      <c r="V21" s="3"/>
      <c r="W21" s="3"/>
      <c r="X21" s="28"/>
      <c r="Y21" s="3"/>
      <c r="Z21" s="3"/>
    </row>
    <row r="22" spans="1:26" x14ac:dyDescent="0.2">
      <c r="A22" s="68" t="s">
        <v>3959</v>
      </c>
      <c r="D22" s="3"/>
      <c r="E22" s="3"/>
      <c r="F22" s="3"/>
      <c r="G22" s="3"/>
      <c r="H22" s="3"/>
      <c r="I22" s="3"/>
      <c r="J22" s="3"/>
      <c r="K22" s="3"/>
      <c r="L22" s="3"/>
      <c r="M22" s="3"/>
      <c r="N22" s="3"/>
      <c r="O22" s="3"/>
      <c r="P22" s="3"/>
      <c r="S22" s="3"/>
      <c r="T22" s="3"/>
      <c r="U22" s="3"/>
      <c r="V22" s="3"/>
      <c r="W22" s="3"/>
      <c r="X22" s="28"/>
      <c r="Y22" s="3"/>
      <c r="Z22" s="3"/>
    </row>
    <row r="23" spans="1:26" x14ac:dyDescent="0.2">
      <c r="A23" s="68" t="s">
        <v>3959</v>
      </c>
      <c r="D23" s="3"/>
      <c r="E23" s="3"/>
      <c r="F23" s="3"/>
      <c r="G23" s="3"/>
      <c r="H23" s="3"/>
      <c r="I23" s="3"/>
      <c r="J23" s="3"/>
      <c r="K23" s="3"/>
      <c r="L23" s="3"/>
      <c r="M23" s="3"/>
      <c r="N23" s="3"/>
      <c r="O23" s="3"/>
      <c r="P23" s="3"/>
      <c r="S23" s="3"/>
      <c r="T23" s="3"/>
      <c r="U23" s="3"/>
      <c r="V23" s="3"/>
      <c r="W23" s="3"/>
      <c r="X23" s="28"/>
      <c r="Y23" s="3"/>
      <c r="Z23" s="3"/>
    </row>
    <row r="24" spans="1:26" x14ac:dyDescent="0.2">
      <c r="A24" s="68" t="s">
        <v>3959</v>
      </c>
      <c r="D24" s="3"/>
      <c r="E24" s="3"/>
      <c r="F24" s="3"/>
      <c r="G24" s="3"/>
      <c r="H24" s="3"/>
      <c r="I24" s="3"/>
      <c r="J24" s="3"/>
      <c r="K24" s="3"/>
      <c r="L24" s="3"/>
      <c r="M24" s="3"/>
      <c r="N24" s="3"/>
      <c r="O24" s="3"/>
      <c r="P24" s="3"/>
      <c r="S24" s="3"/>
      <c r="T24" s="3"/>
      <c r="U24" s="3"/>
      <c r="V24" s="3"/>
      <c r="W24" s="3"/>
      <c r="X24" s="28"/>
      <c r="Y24" s="3"/>
      <c r="Z24" s="3"/>
    </row>
    <row r="25" spans="1:26" x14ac:dyDescent="0.2">
      <c r="A25" s="68" t="s">
        <v>3959</v>
      </c>
      <c r="D25" s="3"/>
      <c r="E25" s="3"/>
      <c r="F25" s="3"/>
      <c r="G25" s="3"/>
      <c r="H25" s="3"/>
      <c r="I25" s="3"/>
      <c r="J25" s="3"/>
      <c r="K25" s="3"/>
      <c r="L25" s="3"/>
      <c r="M25" s="3"/>
      <c r="N25" s="3"/>
      <c r="O25" s="3"/>
      <c r="P25" s="3"/>
      <c r="S25" s="3"/>
      <c r="T25" s="3"/>
      <c r="U25" s="3"/>
      <c r="V25" s="3"/>
      <c r="W25" s="3"/>
      <c r="X25" s="28"/>
      <c r="Y25" s="3"/>
      <c r="Z25" s="3"/>
    </row>
    <row r="26" spans="1:26" x14ac:dyDescent="0.2">
      <c r="A26" s="68" t="s">
        <v>3959</v>
      </c>
      <c r="D26" s="3"/>
      <c r="E26" s="3"/>
      <c r="F26" s="3"/>
      <c r="G26" s="3"/>
      <c r="H26" s="3"/>
      <c r="I26" s="3"/>
      <c r="J26" s="3"/>
      <c r="K26" s="3"/>
      <c r="L26" s="3"/>
      <c r="M26" s="3"/>
      <c r="N26" s="3"/>
      <c r="O26" s="3"/>
      <c r="P26" s="3"/>
      <c r="S26" s="3"/>
      <c r="T26" s="3"/>
      <c r="U26" s="3"/>
      <c r="V26" s="3"/>
      <c r="W26" s="3"/>
      <c r="X26" s="28"/>
      <c r="Y26" s="3"/>
      <c r="Z26" s="3"/>
    </row>
    <row r="27" spans="1:26" x14ac:dyDescent="0.2">
      <c r="A27" s="68" t="s">
        <v>3959</v>
      </c>
      <c r="D27" s="3"/>
      <c r="E27" s="3"/>
      <c r="F27" s="3"/>
      <c r="G27" s="3"/>
      <c r="H27" s="3"/>
      <c r="I27" s="3"/>
      <c r="J27" s="3"/>
      <c r="K27" s="3"/>
      <c r="L27" s="3"/>
      <c r="M27" s="3"/>
      <c r="N27" s="3"/>
      <c r="O27" s="3"/>
      <c r="P27" s="3"/>
      <c r="S27" s="3"/>
      <c r="T27" s="3"/>
      <c r="U27" s="3"/>
      <c r="V27" s="3"/>
      <c r="W27" s="3"/>
      <c r="X27" s="28"/>
      <c r="Y27" s="3"/>
      <c r="Z27" s="3"/>
    </row>
    <row r="28" spans="1:26" x14ac:dyDescent="0.2">
      <c r="A28" s="68" t="s">
        <v>3959</v>
      </c>
      <c r="D28" s="3"/>
      <c r="E28" s="3"/>
      <c r="F28" s="3"/>
      <c r="G28" s="3"/>
      <c r="H28" s="3"/>
      <c r="I28" s="3"/>
      <c r="J28" s="3"/>
      <c r="K28" s="3"/>
      <c r="L28" s="3"/>
      <c r="M28" s="3"/>
      <c r="N28" s="3"/>
      <c r="O28" s="3"/>
      <c r="P28" s="3"/>
      <c r="S28" s="3"/>
      <c r="T28" s="3"/>
      <c r="U28" s="3"/>
      <c r="V28" s="3"/>
      <c r="W28" s="3"/>
      <c r="X28" s="28"/>
      <c r="Y28" s="3"/>
      <c r="Z28" s="3"/>
    </row>
    <row r="29" spans="1:26" x14ac:dyDescent="0.2">
      <c r="A29" s="68" t="s">
        <v>3959</v>
      </c>
      <c r="D29" s="3"/>
      <c r="E29" s="3"/>
      <c r="F29" s="3"/>
      <c r="G29" s="3"/>
      <c r="H29" s="3"/>
      <c r="I29" s="3"/>
      <c r="J29" s="3"/>
      <c r="K29" s="3"/>
      <c r="L29" s="3"/>
      <c r="M29" s="3"/>
      <c r="N29" s="3"/>
      <c r="O29" s="3"/>
      <c r="P29" s="3"/>
      <c r="S29" s="3"/>
      <c r="T29" s="3"/>
      <c r="U29" s="3"/>
      <c r="V29" s="3"/>
      <c r="W29" s="3"/>
      <c r="X29" s="28"/>
      <c r="Y29" s="3"/>
      <c r="Z29" s="3"/>
    </row>
    <row r="30" spans="1:26" x14ac:dyDescent="0.2">
      <c r="A30" s="68" t="s">
        <v>3959</v>
      </c>
      <c r="D30" s="3"/>
      <c r="E30" s="3"/>
      <c r="F30" s="3"/>
      <c r="G30" s="3"/>
      <c r="H30" s="3"/>
      <c r="I30" s="3"/>
      <c r="J30" s="3"/>
      <c r="K30" s="3"/>
      <c r="L30" s="3"/>
      <c r="M30" s="3"/>
      <c r="N30" s="3"/>
      <c r="O30" s="3"/>
      <c r="P30" s="3"/>
      <c r="S30" s="3"/>
      <c r="T30" s="3"/>
      <c r="U30" s="3"/>
      <c r="V30" s="3"/>
      <c r="W30" s="3"/>
      <c r="X30" s="28"/>
      <c r="Y30" s="3"/>
      <c r="Z30" s="3"/>
    </row>
    <row r="31" spans="1:26" x14ac:dyDescent="0.2">
      <c r="A31" s="68" t="s">
        <v>3959</v>
      </c>
      <c r="D31" s="3"/>
      <c r="E31" s="3"/>
      <c r="F31" s="3"/>
      <c r="G31" s="3"/>
      <c r="H31" s="3"/>
      <c r="I31" s="3"/>
      <c r="J31" s="3"/>
      <c r="K31" s="3"/>
      <c r="L31" s="3"/>
      <c r="M31" s="3"/>
      <c r="N31" s="3"/>
      <c r="O31" s="3"/>
      <c r="P31" s="3"/>
      <c r="S31" s="3"/>
      <c r="T31" s="3"/>
      <c r="U31" s="3"/>
      <c r="V31" s="3"/>
      <c r="W31" s="3"/>
      <c r="X31" s="28"/>
      <c r="Y31" s="3"/>
      <c r="Z31" s="3"/>
    </row>
    <row r="32" spans="1:26" x14ac:dyDescent="0.2">
      <c r="A32" s="68" t="s">
        <v>3959</v>
      </c>
      <c r="D32" s="3"/>
      <c r="E32" s="3"/>
      <c r="F32" s="3"/>
      <c r="G32" s="3"/>
      <c r="H32" s="3"/>
      <c r="I32" s="3"/>
      <c r="J32" s="3"/>
      <c r="K32" s="3"/>
      <c r="L32" s="3"/>
      <c r="M32" s="3"/>
      <c r="N32" s="3"/>
      <c r="O32" s="3"/>
      <c r="P32" s="3"/>
      <c r="S32" s="3"/>
      <c r="T32" s="3"/>
      <c r="U32" s="3"/>
      <c r="V32" s="3"/>
      <c r="W32" s="3"/>
      <c r="X32" s="28"/>
      <c r="Y32" s="3"/>
      <c r="Z32" s="3"/>
    </row>
    <row r="33" spans="1:26" x14ac:dyDescent="0.2">
      <c r="A33" s="68" t="s">
        <v>3959</v>
      </c>
      <c r="D33" s="3"/>
      <c r="E33" s="3"/>
      <c r="F33" s="3"/>
      <c r="G33" s="3"/>
      <c r="H33" s="3"/>
      <c r="I33" s="3"/>
      <c r="J33" s="3"/>
      <c r="K33" s="3"/>
      <c r="L33" s="3"/>
      <c r="M33" s="3"/>
      <c r="N33" s="3"/>
      <c r="O33" s="3"/>
      <c r="P33" s="3"/>
      <c r="S33" s="3"/>
      <c r="T33" s="3"/>
      <c r="U33" s="3"/>
      <c r="V33" s="3"/>
      <c r="W33" s="3"/>
      <c r="X33" s="28"/>
      <c r="Y33" s="3"/>
      <c r="Z33" s="3"/>
    </row>
    <row r="34" spans="1:26" x14ac:dyDescent="0.2">
      <c r="A34" s="68" t="s">
        <v>3959</v>
      </c>
      <c r="D34" s="3"/>
      <c r="E34" s="3"/>
      <c r="F34" s="3"/>
      <c r="G34" s="3"/>
      <c r="H34" s="3"/>
      <c r="I34" s="3"/>
      <c r="J34" s="3"/>
      <c r="K34" s="3"/>
      <c r="L34" s="3"/>
      <c r="M34" s="3"/>
      <c r="N34" s="3"/>
      <c r="O34" s="3"/>
      <c r="P34" s="3"/>
      <c r="S34" s="3"/>
      <c r="T34" s="3"/>
      <c r="U34" s="3"/>
      <c r="V34" s="3"/>
      <c r="W34" s="3"/>
      <c r="X34" s="28"/>
      <c r="Y34" s="3"/>
      <c r="Z34" s="3"/>
    </row>
    <row r="35" spans="1:26" x14ac:dyDescent="0.2">
      <c r="A35" s="68" t="s">
        <v>3959</v>
      </c>
      <c r="D35" s="3"/>
      <c r="E35" s="3"/>
      <c r="F35" s="3"/>
      <c r="G35" s="3"/>
      <c r="H35" s="3"/>
      <c r="I35" s="3"/>
      <c r="J35" s="3"/>
      <c r="K35" s="3"/>
      <c r="L35" s="3"/>
      <c r="M35" s="3"/>
      <c r="N35" s="3"/>
      <c r="O35" s="3"/>
      <c r="P35" s="3"/>
      <c r="S35" s="3"/>
      <c r="T35" s="3"/>
      <c r="U35" s="3"/>
      <c r="V35" s="3"/>
      <c r="W35" s="3"/>
      <c r="X35" s="28"/>
      <c r="Y35" s="3"/>
      <c r="Z35" s="3"/>
    </row>
    <row r="36" spans="1:26" x14ac:dyDescent="0.2">
      <c r="A36" s="68" t="s">
        <v>3959</v>
      </c>
      <c r="D36" s="3"/>
      <c r="E36" s="3"/>
      <c r="F36" s="3"/>
      <c r="G36" s="3"/>
      <c r="H36" s="3"/>
      <c r="I36" s="3"/>
      <c r="J36" s="3"/>
      <c r="K36" s="3"/>
      <c r="L36" s="3"/>
      <c r="M36" s="3"/>
      <c r="N36" s="3"/>
      <c r="O36" s="3"/>
      <c r="P36" s="3"/>
      <c r="S36" s="3"/>
      <c r="T36" s="3"/>
      <c r="U36" s="3"/>
      <c r="V36" s="3"/>
      <c r="W36" s="3"/>
      <c r="X36" s="28"/>
      <c r="Y36" s="3"/>
      <c r="Z36" s="3"/>
    </row>
    <row r="37" spans="1:26" x14ac:dyDescent="0.2">
      <c r="A37" s="68" t="s">
        <v>3959</v>
      </c>
      <c r="D37" s="3"/>
      <c r="E37" s="3"/>
      <c r="F37" s="3"/>
      <c r="G37" s="3"/>
      <c r="H37" s="3"/>
      <c r="I37" s="3"/>
      <c r="J37" s="3"/>
      <c r="K37" s="3"/>
      <c r="L37" s="3"/>
      <c r="M37" s="3"/>
      <c r="N37" s="3"/>
      <c r="O37" s="3"/>
      <c r="P37" s="3"/>
      <c r="S37" s="3"/>
      <c r="T37" s="3"/>
      <c r="U37" s="3"/>
      <c r="V37" s="3"/>
      <c r="W37" s="3"/>
      <c r="X37" s="28"/>
      <c r="Y37" s="3"/>
      <c r="Z37" s="3"/>
    </row>
    <row r="38" spans="1:26" x14ac:dyDescent="0.2">
      <c r="A38" s="68" t="s">
        <v>3959</v>
      </c>
      <c r="D38" s="3"/>
      <c r="E38" s="3"/>
      <c r="F38" s="3"/>
      <c r="G38" s="3"/>
      <c r="H38" s="3"/>
      <c r="I38" s="3"/>
      <c r="J38" s="3"/>
      <c r="K38" s="3"/>
      <c r="L38" s="3"/>
      <c r="M38" s="3"/>
      <c r="N38" s="3"/>
      <c r="O38" s="3"/>
      <c r="P38" s="3"/>
      <c r="S38" s="3"/>
      <c r="T38" s="3"/>
      <c r="U38" s="3"/>
      <c r="V38" s="3"/>
      <c r="W38" s="3"/>
      <c r="X38" s="28"/>
      <c r="Y38" s="3"/>
      <c r="Z38" s="3"/>
    </row>
    <row r="39" spans="1:26" x14ac:dyDescent="0.2">
      <c r="A39" s="68" t="s">
        <v>3959</v>
      </c>
      <c r="D39" s="3"/>
      <c r="E39" s="3"/>
      <c r="F39" s="3"/>
      <c r="G39" s="3"/>
      <c r="H39" s="3"/>
      <c r="I39" s="3"/>
      <c r="J39" s="3"/>
      <c r="K39" s="3"/>
      <c r="L39" s="3"/>
      <c r="M39" s="3"/>
      <c r="N39" s="3"/>
      <c r="O39" s="3"/>
      <c r="P39" s="3"/>
      <c r="S39" s="3"/>
      <c r="T39" s="3"/>
      <c r="U39" s="3"/>
      <c r="V39" s="3"/>
      <c r="W39" s="3"/>
      <c r="X39" s="28"/>
      <c r="Y39" s="3"/>
      <c r="Z39" s="3"/>
    </row>
    <row r="40" spans="1:26" x14ac:dyDescent="0.2">
      <c r="A40" s="68" t="s">
        <v>3959</v>
      </c>
      <c r="D40" s="3"/>
      <c r="E40" s="3"/>
      <c r="F40" s="3"/>
      <c r="G40" s="3"/>
      <c r="H40" s="3"/>
      <c r="I40" s="3"/>
      <c r="J40" s="3"/>
      <c r="K40" s="3"/>
      <c r="L40" s="3"/>
      <c r="M40" s="3"/>
      <c r="N40" s="3"/>
      <c r="O40" s="3"/>
      <c r="P40" s="3"/>
      <c r="S40" s="3"/>
      <c r="T40" s="3"/>
      <c r="U40" s="3"/>
      <c r="V40" s="3"/>
      <c r="W40" s="3"/>
      <c r="X40" s="28"/>
      <c r="Y40" s="3"/>
      <c r="Z40" s="3"/>
    </row>
    <row r="41" spans="1:26" x14ac:dyDescent="0.2">
      <c r="A41" s="68" t="s">
        <v>3959</v>
      </c>
      <c r="D41" s="3"/>
      <c r="E41" s="3"/>
      <c r="F41" s="3"/>
      <c r="G41" s="3"/>
      <c r="H41" s="3"/>
      <c r="I41" s="3"/>
      <c r="J41" s="3"/>
      <c r="K41" s="3"/>
      <c r="L41" s="3"/>
      <c r="M41" s="3"/>
      <c r="N41" s="3"/>
      <c r="O41" s="3"/>
      <c r="P41" s="3"/>
      <c r="S41" s="3"/>
      <c r="T41" s="3"/>
      <c r="U41" s="3"/>
      <c r="V41" s="3"/>
      <c r="W41" s="3"/>
      <c r="X41" s="28"/>
      <c r="Y41" s="3"/>
      <c r="Z41" s="3"/>
    </row>
    <row r="42" spans="1:26" x14ac:dyDescent="0.2">
      <c r="A42" s="68" t="s">
        <v>3959</v>
      </c>
      <c r="D42" s="3"/>
      <c r="E42" s="3"/>
      <c r="F42" s="3"/>
      <c r="G42" s="3"/>
      <c r="H42" s="3"/>
      <c r="I42" s="3"/>
      <c r="J42" s="3"/>
      <c r="K42" s="3"/>
      <c r="L42" s="3"/>
      <c r="M42" s="3"/>
      <c r="N42" s="3"/>
      <c r="O42" s="3"/>
      <c r="P42" s="3"/>
      <c r="S42" s="3"/>
      <c r="T42" s="3"/>
      <c r="U42" s="3"/>
      <c r="V42" s="3"/>
      <c r="W42" s="3"/>
      <c r="X42" s="28"/>
      <c r="Y42" s="3"/>
      <c r="Z42" s="3"/>
    </row>
    <row r="43" spans="1:26" x14ac:dyDescent="0.2">
      <c r="A43" s="68" t="s">
        <v>3959</v>
      </c>
      <c r="D43" s="3"/>
      <c r="E43" s="3"/>
      <c r="F43" s="3"/>
      <c r="G43" s="3"/>
      <c r="H43" s="3"/>
      <c r="I43" s="3"/>
      <c r="J43" s="3"/>
      <c r="K43" s="3"/>
      <c r="L43" s="3"/>
      <c r="M43" s="3"/>
      <c r="N43" s="3"/>
      <c r="O43" s="3"/>
      <c r="P43" s="3"/>
      <c r="S43" s="3"/>
      <c r="T43" s="3"/>
      <c r="U43" s="3"/>
      <c r="V43" s="3"/>
      <c r="W43" s="3"/>
      <c r="X43" s="28"/>
      <c r="Y43" s="3"/>
      <c r="Z43" s="3"/>
    </row>
    <row r="44" spans="1:26" x14ac:dyDescent="0.2">
      <c r="A44" s="68" t="s">
        <v>3959</v>
      </c>
      <c r="D44" s="3"/>
      <c r="E44" s="3"/>
      <c r="F44" s="3"/>
      <c r="G44" s="3"/>
      <c r="H44" s="3"/>
      <c r="I44" s="3"/>
      <c r="J44" s="3"/>
      <c r="K44" s="3"/>
      <c r="L44" s="3"/>
      <c r="M44" s="3"/>
      <c r="N44" s="3"/>
      <c r="O44" s="3"/>
      <c r="P44" s="3"/>
      <c r="S44" s="3"/>
      <c r="T44" s="3"/>
      <c r="U44" s="3"/>
      <c r="V44" s="3"/>
      <c r="W44" s="3"/>
      <c r="X44" s="28"/>
      <c r="Y44" s="3"/>
      <c r="Z44" s="3"/>
    </row>
    <row r="45" spans="1:26" x14ac:dyDescent="0.2">
      <c r="A45" s="68" t="s">
        <v>3959</v>
      </c>
      <c r="D45" s="3"/>
      <c r="E45" s="3"/>
      <c r="F45" s="3"/>
      <c r="G45" s="3"/>
      <c r="H45" s="3"/>
      <c r="I45" s="3"/>
      <c r="J45" s="3"/>
      <c r="K45" s="3"/>
      <c r="L45" s="3"/>
      <c r="M45" s="3"/>
      <c r="N45" s="3"/>
      <c r="O45" s="3"/>
      <c r="P45" s="3"/>
      <c r="S45" s="3"/>
      <c r="T45" s="3"/>
      <c r="U45" s="3"/>
      <c r="V45" s="3"/>
      <c r="W45" s="3"/>
      <c r="X45" s="28"/>
      <c r="Y45" s="3"/>
      <c r="Z45" s="3"/>
    </row>
    <row r="46" spans="1:26" x14ac:dyDescent="0.2">
      <c r="A46" s="68" t="s">
        <v>3959</v>
      </c>
      <c r="D46" s="3"/>
      <c r="E46" s="3"/>
      <c r="F46" s="3"/>
      <c r="G46" s="3"/>
      <c r="H46" s="3"/>
      <c r="I46" s="3"/>
      <c r="J46" s="3"/>
      <c r="K46" s="3"/>
      <c r="L46" s="3"/>
      <c r="M46" s="3"/>
      <c r="N46" s="3"/>
      <c r="O46" s="3"/>
      <c r="P46" s="3"/>
      <c r="S46" s="3"/>
      <c r="T46" s="3"/>
      <c r="U46" s="3"/>
      <c r="V46" s="3"/>
      <c r="W46" s="3"/>
      <c r="X46" s="28"/>
      <c r="Y46" s="3"/>
      <c r="Z46" s="3"/>
    </row>
    <row r="47" spans="1:26" x14ac:dyDescent="0.2">
      <c r="A47" s="68" t="s">
        <v>3959</v>
      </c>
      <c r="D47" s="3"/>
      <c r="E47" s="3"/>
      <c r="F47" s="3"/>
      <c r="G47" s="3"/>
      <c r="H47" s="3"/>
      <c r="I47" s="3"/>
      <c r="J47" s="3"/>
      <c r="K47" s="3"/>
      <c r="L47" s="3"/>
      <c r="M47" s="3"/>
      <c r="N47" s="3"/>
      <c r="O47" s="3"/>
      <c r="P47" s="3"/>
      <c r="S47" s="3"/>
      <c r="T47" s="3"/>
      <c r="U47" s="3"/>
      <c r="V47" s="3"/>
      <c r="W47" s="3"/>
      <c r="X47" s="28"/>
      <c r="Y47" s="3"/>
      <c r="Z47" s="3"/>
    </row>
    <row r="48" spans="1:26" x14ac:dyDescent="0.2">
      <c r="A48" s="68" t="s">
        <v>3959</v>
      </c>
      <c r="D48" s="3"/>
      <c r="E48" s="3"/>
      <c r="F48" s="3"/>
      <c r="G48" s="3"/>
      <c r="H48" s="3"/>
      <c r="I48" s="3"/>
      <c r="J48" s="3"/>
      <c r="K48" s="3"/>
      <c r="L48" s="3"/>
      <c r="M48" s="3"/>
      <c r="N48" s="3"/>
      <c r="O48" s="3"/>
      <c r="P48" s="3"/>
      <c r="S48" s="3"/>
      <c r="T48" s="3"/>
      <c r="U48" s="3"/>
      <c r="V48" s="3"/>
      <c r="W48" s="3"/>
      <c r="X48" s="28"/>
      <c r="Y48" s="3"/>
      <c r="Z48" s="3"/>
    </row>
    <row r="49" spans="1:26" x14ac:dyDescent="0.2">
      <c r="A49" s="68" t="s">
        <v>3959</v>
      </c>
      <c r="D49" s="3"/>
      <c r="E49" s="3"/>
      <c r="F49" s="3"/>
      <c r="G49" s="3"/>
      <c r="H49" s="3"/>
      <c r="I49" s="3"/>
      <c r="J49" s="3"/>
      <c r="K49" s="3"/>
      <c r="L49" s="3"/>
      <c r="M49" s="3"/>
      <c r="N49" s="3"/>
      <c r="O49" s="3"/>
      <c r="P49" s="3"/>
      <c r="S49" s="3"/>
      <c r="T49" s="3"/>
      <c r="U49" s="3"/>
      <c r="V49" s="3"/>
      <c r="W49" s="3"/>
      <c r="X49" s="28"/>
      <c r="Y49" s="3"/>
      <c r="Z49" s="3"/>
    </row>
    <row r="50" spans="1:26" x14ac:dyDescent="0.2">
      <c r="A50" s="68" t="s">
        <v>3959</v>
      </c>
      <c r="D50" s="3"/>
      <c r="E50" s="3"/>
      <c r="F50" s="3"/>
      <c r="G50" s="3"/>
      <c r="H50" s="3"/>
      <c r="I50" s="3"/>
      <c r="J50" s="3"/>
      <c r="K50" s="3"/>
      <c r="L50" s="3"/>
      <c r="M50" s="3"/>
      <c r="N50" s="3"/>
      <c r="O50" s="3"/>
      <c r="P50" s="3"/>
      <c r="S50" s="3"/>
      <c r="T50" s="3"/>
      <c r="U50" s="3"/>
      <c r="V50" s="3"/>
      <c r="W50" s="3"/>
      <c r="X50" s="28"/>
      <c r="Y50" s="3"/>
      <c r="Z50" s="3"/>
    </row>
    <row r="51" spans="1:26" x14ac:dyDescent="0.2">
      <c r="A51" s="68" t="s">
        <v>3959</v>
      </c>
      <c r="D51" s="3"/>
      <c r="E51" s="3"/>
      <c r="F51" s="3"/>
      <c r="G51" s="3"/>
      <c r="H51" s="3"/>
      <c r="I51" s="3"/>
      <c r="J51" s="3"/>
      <c r="K51" s="3"/>
      <c r="L51" s="3"/>
      <c r="M51" s="3"/>
      <c r="N51" s="3"/>
      <c r="O51" s="3"/>
      <c r="P51" s="3"/>
      <c r="S51" s="3"/>
      <c r="T51" s="3"/>
      <c r="U51" s="3"/>
      <c r="V51" s="3"/>
      <c r="W51" s="3"/>
      <c r="X51" s="28"/>
      <c r="Y51" s="3"/>
      <c r="Z51" s="3"/>
    </row>
    <row r="52" spans="1:26" x14ac:dyDescent="0.2">
      <c r="A52" s="68" t="s">
        <v>3959</v>
      </c>
      <c r="D52" s="3"/>
      <c r="E52" s="3"/>
      <c r="F52" s="3"/>
      <c r="G52" s="3"/>
      <c r="H52" s="3"/>
      <c r="I52" s="3"/>
      <c r="J52" s="3"/>
      <c r="K52" s="3"/>
      <c r="L52" s="3"/>
      <c r="M52" s="3"/>
      <c r="N52" s="3"/>
      <c r="O52" s="3"/>
      <c r="P52" s="3"/>
      <c r="S52" s="3"/>
      <c r="T52" s="3"/>
      <c r="U52" s="3"/>
      <c r="V52" s="3"/>
      <c r="W52" s="3"/>
      <c r="X52" s="28"/>
      <c r="Y52" s="3"/>
      <c r="Z52" s="3"/>
    </row>
    <row r="53" spans="1:26" x14ac:dyDescent="0.2">
      <c r="A53" s="68" t="s">
        <v>3959</v>
      </c>
      <c r="D53" s="3"/>
      <c r="E53" s="3"/>
      <c r="F53" s="3"/>
      <c r="G53" s="3"/>
      <c r="H53" s="3"/>
      <c r="I53" s="3"/>
      <c r="J53" s="3"/>
      <c r="K53" s="3"/>
      <c r="L53" s="3"/>
      <c r="M53" s="3"/>
      <c r="N53" s="3"/>
      <c r="O53" s="3"/>
      <c r="P53" s="3"/>
      <c r="S53" s="3"/>
      <c r="T53" s="3"/>
      <c r="U53" s="3"/>
      <c r="V53" s="3"/>
      <c r="W53" s="3"/>
      <c r="X53" s="28"/>
      <c r="Y53" s="3"/>
      <c r="Z53" s="3"/>
    </row>
    <row r="54" spans="1:26" x14ac:dyDescent="0.2">
      <c r="A54" s="68" t="s">
        <v>3959</v>
      </c>
      <c r="D54" s="3"/>
      <c r="E54" s="3"/>
      <c r="F54" s="3"/>
      <c r="G54" s="3"/>
      <c r="H54" s="3"/>
      <c r="I54" s="3"/>
      <c r="J54" s="3"/>
      <c r="K54" s="3"/>
      <c r="L54" s="3"/>
      <c r="M54" s="3"/>
      <c r="N54" s="3"/>
      <c r="O54" s="3"/>
      <c r="P54" s="3"/>
      <c r="S54" s="3"/>
      <c r="T54" s="3"/>
      <c r="U54" s="3"/>
      <c r="V54" s="3"/>
      <c r="W54" s="3"/>
      <c r="X54" s="28"/>
      <c r="Y54" s="3"/>
      <c r="Z54" s="3"/>
    </row>
    <row r="55" spans="1:26" x14ac:dyDescent="0.2">
      <c r="A55" s="68" t="s">
        <v>3959</v>
      </c>
      <c r="D55" s="3"/>
      <c r="E55" s="3"/>
      <c r="F55" s="3"/>
      <c r="G55" s="3"/>
      <c r="H55" s="3"/>
      <c r="I55" s="3"/>
      <c r="J55" s="3"/>
      <c r="K55" s="3"/>
      <c r="L55" s="3"/>
      <c r="M55" s="3"/>
      <c r="N55" s="3"/>
      <c r="O55" s="3"/>
      <c r="P55" s="3"/>
      <c r="S55" s="3"/>
      <c r="T55" s="3"/>
      <c r="U55" s="3"/>
      <c r="V55" s="3"/>
      <c r="W55" s="3"/>
      <c r="X55" s="28"/>
      <c r="Y55" s="3"/>
      <c r="Z55" s="3"/>
    </row>
    <row r="56" spans="1:26" x14ac:dyDescent="0.2">
      <c r="A56" s="68" t="s">
        <v>3959</v>
      </c>
      <c r="D56" s="3"/>
      <c r="E56" s="3"/>
      <c r="F56" s="3"/>
      <c r="G56" s="3"/>
      <c r="H56" s="3"/>
      <c r="I56" s="3"/>
      <c r="J56" s="3"/>
      <c r="K56" s="3"/>
      <c r="L56" s="3"/>
      <c r="M56" s="3"/>
      <c r="N56" s="3"/>
      <c r="O56" s="3"/>
      <c r="P56" s="3"/>
      <c r="S56" s="3"/>
      <c r="T56" s="3"/>
      <c r="U56" s="3"/>
      <c r="V56" s="3"/>
      <c r="W56" s="3"/>
      <c r="X56" s="28"/>
      <c r="Y56" s="3"/>
      <c r="Z56" s="3"/>
    </row>
    <row r="57" spans="1:26" x14ac:dyDescent="0.2">
      <c r="A57" s="68" t="s">
        <v>3959</v>
      </c>
      <c r="D57" s="3"/>
      <c r="E57" s="3"/>
      <c r="F57" s="3"/>
      <c r="G57" s="3"/>
      <c r="H57" s="3"/>
      <c r="I57" s="3"/>
      <c r="J57" s="3"/>
      <c r="K57" s="3"/>
      <c r="L57" s="3"/>
      <c r="M57" s="3"/>
      <c r="N57" s="3"/>
      <c r="O57" s="3"/>
      <c r="P57" s="3"/>
      <c r="S57" s="3"/>
      <c r="T57" s="3"/>
      <c r="U57" s="3"/>
      <c r="V57" s="3"/>
      <c r="W57" s="3"/>
      <c r="X57" s="28"/>
      <c r="Y57" s="3"/>
      <c r="Z57" s="3"/>
    </row>
    <row r="58" spans="1:26" x14ac:dyDescent="0.2">
      <c r="A58" s="68" t="s">
        <v>3959</v>
      </c>
      <c r="D58" s="3"/>
      <c r="E58" s="3"/>
      <c r="F58" s="3"/>
      <c r="G58" s="3"/>
      <c r="H58" s="3"/>
      <c r="I58" s="3"/>
      <c r="J58" s="3"/>
      <c r="K58" s="3"/>
      <c r="L58" s="3"/>
      <c r="M58" s="3"/>
      <c r="N58" s="3"/>
      <c r="O58" s="3"/>
      <c r="P58" s="3"/>
      <c r="S58" s="3"/>
      <c r="T58" s="3"/>
      <c r="U58" s="3"/>
      <c r="V58" s="3"/>
      <c r="W58" s="3"/>
      <c r="X58" s="28"/>
      <c r="Y58" s="3"/>
      <c r="Z58" s="3"/>
    </row>
    <row r="59" spans="1:26" x14ac:dyDescent="0.2">
      <c r="A59" s="68" t="s">
        <v>3959</v>
      </c>
      <c r="D59" s="3"/>
      <c r="E59" s="3"/>
      <c r="F59" s="3"/>
      <c r="G59" s="3"/>
      <c r="H59" s="3"/>
      <c r="I59" s="3"/>
      <c r="J59" s="3"/>
      <c r="K59" s="3"/>
      <c r="L59" s="3"/>
      <c r="M59" s="3"/>
      <c r="N59" s="3"/>
      <c r="O59" s="3"/>
      <c r="P59" s="3"/>
      <c r="S59" s="3"/>
      <c r="T59" s="3"/>
      <c r="U59" s="3"/>
      <c r="V59" s="3"/>
      <c r="W59" s="3"/>
      <c r="X59" s="28"/>
      <c r="Y59" s="3"/>
      <c r="Z59" s="3"/>
    </row>
    <row r="60" spans="1:26" x14ac:dyDescent="0.2">
      <c r="A60" s="68" t="s">
        <v>3959</v>
      </c>
      <c r="D60" s="3"/>
      <c r="E60" s="3"/>
      <c r="F60" s="3"/>
      <c r="G60" s="3"/>
      <c r="H60" s="3"/>
      <c r="I60" s="3"/>
      <c r="J60" s="3"/>
      <c r="K60" s="3"/>
      <c r="L60" s="3"/>
      <c r="M60" s="3"/>
      <c r="N60" s="3"/>
      <c r="O60" s="3"/>
      <c r="P60" s="3"/>
      <c r="S60" s="3"/>
      <c r="T60" s="3"/>
      <c r="U60" s="3"/>
      <c r="V60" s="3"/>
      <c r="W60" s="3"/>
      <c r="X60" s="28"/>
      <c r="Y60" s="3"/>
      <c r="Z60" s="3"/>
    </row>
    <row r="61" spans="1:26" x14ac:dyDescent="0.2">
      <c r="A61" s="68" t="s">
        <v>3959</v>
      </c>
      <c r="D61" s="3"/>
      <c r="E61" s="3"/>
      <c r="F61" s="3"/>
      <c r="G61" s="3"/>
      <c r="H61" s="3"/>
      <c r="I61" s="3"/>
      <c r="J61" s="3"/>
      <c r="K61" s="3"/>
      <c r="L61" s="3"/>
      <c r="M61" s="3"/>
      <c r="N61" s="3"/>
      <c r="O61" s="3"/>
      <c r="P61" s="3"/>
      <c r="S61" s="3"/>
      <c r="T61" s="3"/>
      <c r="U61" s="3"/>
      <c r="V61" s="3"/>
      <c r="W61" s="3"/>
      <c r="X61" s="28"/>
      <c r="Y61" s="3"/>
      <c r="Z61" s="3"/>
    </row>
    <row r="62" spans="1:26" x14ac:dyDescent="0.2">
      <c r="A62" s="68" t="s">
        <v>3959</v>
      </c>
      <c r="D62" s="3"/>
      <c r="E62" s="3"/>
      <c r="F62" s="3"/>
      <c r="G62" s="3"/>
      <c r="H62" s="3"/>
      <c r="I62" s="3"/>
      <c r="J62" s="3"/>
      <c r="K62" s="3"/>
      <c r="L62" s="3"/>
      <c r="M62" s="3"/>
      <c r="N62" s="3"/>
      <c r="O62" s="3"/>
      <c r="P62" s="3"/>
      <c r="S62" s="3"/>
      <c r="T62" s="3"/>
      <c r="U62" s="3"/>
      <c r="V62" s="3"/>
      <c r="W62" s="3"/>
      <c r="X62" s="28"/>
      <c r="Y62" s="3"/>
      <c r="Z62" s="3"/>
    </row>
    <row r="63" spans="1:26" x14ac:dyDescent="0.2">
      <c r="A63" s="68" t="s">
        <v>3959</v>
      </c>
      <c r="D63" s="3"/>
      <c r="E63" s="3"/>
      <c r="F63" s="3"/>
      <c r="G63" s="3"/>
      <c r="H63" s="3"/>
      <c r="I63" s="3"/>
      <c r="J63" s="3"/>
      <c r="K63" s="3"/>
      <c r="L63" s="3"/>
      <c r="M63" s="3"/>
      <c r="N63" s="3"/>
      <c r="O63" s="3"/>
      <c r="P63" s="3"/>
      <c r="S63" s="3"/>
      <c r="T63" s="3"/>
      <c r="U63" s="3"/>
      <c r="V63" s="3"/>
      <c r="W63" s="3"/>
      <c r="X63" s="28"/>
      <c r="Y63" s="3"/>
      <c r="Z63" s="3"/>
    </row>
    <row r="64" spans="1:26" x14ac:dyDescent="0.2">
      <c r="A64" s="68" t="s">
        <v>3959</v>
      </c>
      <c r="D64" s="3"/>
      <c r="E64" s="3"/>
      <c r="F64" s="3"/>
      <c r="G64" s="3"/>
      <c r="H64" s="3"/>
      <c r="I64" s="3"/>
      <c r="J64" s="3"/>
      <c r="K64" s="3"/>
      <c r="L64" s="3"/>
      <c r="M64" s="3"/>
      <c r="N64" s="3"/>
      <c r="O64" s="3"/>
      <c r="P64" s="3"/>
      <c r="S64" s="3"/>
      <c r="T64" s="3"/>
      <c r="U64" s="3"/>
      <c r="V64" s="3"/>
      <c r="W64" s="3"/>
      <c r="X64" s="28"/>
      <c r="Y64" s="3"/>
      <c r="Z64" s="3"/>
    </row>
    <row r="65" spans="1:26" x14ac:dyDescent="0.2">
      <c r="A65" s="68" t="s">
        <v>3959</v>
      </c>
      <c r="D65" s="3"/>
      <c r="E65" s="3"/>
      <c r="F65" s="3"/>
      <c r="G65" s="3"/>
      <c r="H65" s="3"/>
      <c r="I65" s="3"/>
      <c r="J65" s="3"/>
      <c r="K65" s="3"/>
      <c r="L65" s="3"/>
      <c r="M65" s="3"/>
      <c r="N65" s="3"/>
      <c r="O65" s="3"/>
      <c r="P65" s="3"/>
      <c r="S65" s="3"/>
      <c r="T65" s="3"/>
      <c r="U65" s="3"/>
      <c r="V65" s="3"/>
      <c r="W65" s="3"/>
      <c r="X65" s="28"/>
      <c r="Y65" s="3"/>
      <c r="Z65" s="3"/>
    </row>
    <row r="66" spans="1:26" x14ac:dyDescent="0.2">
      <c r="A66" s="68" t="s">
        <v>3959</v>
      </c>
      <c r="D66" s="3"/>
      <c r="E66" s="3"/>
      <c r="F66" s="3"/>
      <c r="G66" s="3"/>
      <c r="H66" s="3"/>
      <c r="I66" s="3"/>
      <c r="J66" s="3"/>
      <c r="K66" s="3"/>
      <c r="L66" s="3"/>
      <c r="M66" s="3"/>
      <c r="N66" s="3"/>
      <c r="O66" s="3"/>
      <c r="P66" s="3"/>
      <c r="S66" s="3"/>
      <c r="T66" s="3"/>
      <c r="U66" s="3"/>
      <c r="V66" s="3"/>
      <c r="W66" s="3"/>
      <c r="X66" s="28"/>
      <c r="Y66" s="3"/>
      <c r="Z66" s="3"/>
    </row>
    <row r="67" spans="1:26" x14ac:dyDescent="0.2">
      <c r="A67" s="68" t="s">
        <v>3959</v>
      </c>
      <c r="D67" s="3"/>
      <c r="E67" s="3"/>
      <c r="F67" s="3"/>
      <c r="G67" s="3"/>
      <c r="H67" s="3"/>
      <c r="I67" s="3"/>
      <c r="J67" s="3"/>
      <c r="K67" s="3"/>
      <c r="L67" s="3"/>
      <c r="M67" s="3"/>
      <c r="N67" s="3"/>
      <c r="O67" s="3"/>
      <c r="P67" s="3"/>
      <c r="S67" s="3"/>
      <c r="T67" s="3"/>
      <c r="U67" s="3"/>
      <c r="V67" s="3"/>
      <c r="W67" s="3"/>
      <c r="X67" s="28"/>
      <c r="Y67" s="3"/>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56853-A78A-4B42-A3DD-F0FB0ADDEF3F}">
  <sheetPr codeName="Sheet19"/>
  <dimension ref="A1:C4"/>
  <sheetViews>
    <sheetView workbookViewId="0">
      <selection activeCell="C2" sqref="C2:C4"/>
    </sheetView>
  </sheetViews>
  <sheetFormatPr baseColWidth="10" defaultColWidth="8.83203125" defaultRowHeight="15" x14ac:dyDescent="0.2"/>
  <cols>
    <col min="1" max="1" width="18.33203125" customWidth="1"/>
    <col min="3" max="3" width="18.6640625" customWidth="1"/>
  </cols>
  <sheetData>
    <row r="1" spans="1:3" x14ac:dyDescent="0.2">
      <c r="A1" s="2" t="s">
        <v>3962</v>
      </c>
      <c r="C1" s="2" t="s">
        <v>3968</v>
      </c>
    </row>
    <row r="2" spans="1:3" x14ac:dyDescent="0.2">
      <c r="A2" t="s">
        <v>4</v>
      </c>
      <c r="C2" t="s">
        <v>4</v>
      </c>
    </row>
    <row r="3" spans="1:3" x14ac:dyDescent="0.2">
      <c r="A3" t="s">
        <v>8</v>
      </c>
      <c r="C3" t="s">
        <v>3470</v>
      </c>
    </row>
    <row r="4" spans="1:3" x14ac:dyDescent="0.2">
      <c r="A4" t="s">
        <v>3963</v>
      </c>
      <c r="C4" t="s">
        <v>3963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7015B8A-BA3C-4071-902C-186899F5632B}">
  <ds:schemaRefs>
    <ds:schemaRef ds:uri="http://gemini/pivotcustomization/IsSandboxEmbedded"/>
  </ds:schemaRefs>
</ds:datastoreItem>
</file>

<file path=customXml/itemProps2.xml><?xml version="1.0" encoding="utf-8"?>
<ds:datastoreItem xmlns:ds="http://schemas.openxmlformats.org/officeDocument/2006/customXml" ds:itemID="{E3817432-D7C5-4173-9742-081D6B211C18}">
  <ds:schemaRefs>
    <ds:schemaRef ds:uri="http://gemini/pivotcustomization/SandboxNonEmpty"/>
  </ds:schemaRefs>
</ds:datastoreItem>
</file>

<file path=customXml/itemProps3.xml><?xml version="1.0" encoding="utf-8"?>
<ds:datastoreItem xmlns:ds="http://schemas.openxmlformats.org/officeDocument/2006/customXml" ds:itemID="{12C767CA-A517-409F-BB8A-5EEE871D603C}">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E78AEF90-8981-4323-8C30-F0ACDDDEAF04}">
  <ds:schemaRefs>
    <ds:schemaRef ds:uri="http://gemini/pivotcustomization/Diagrams"/>
  </ds:schemaRefs>
</ds:datastoreItem>
</file>

<file path=customXml/itemProps5.xml><?xml version="1.0" encoding="utf-8"?>
<ds:datastoreItem xmlns:ds="http://schemas.openxmlformats.org/officeDocument/2006/customXml" ds:itemID="{CA3AA38D-3281-4E7B-8D3C-01EC245E2BE6}">
  <ds:schemaRefs>
    <ds:schemaRef ds:uri="http://gemini/pivotcustomization/TableXML_Equip"/>
  </ds:schemaRefs>
</ds:datastoreItem>
</file>

<file path=customXml/itemProps6.xml><?xml version="1.0" encoding="utf-8"?>
<ds:datastoreItem xmlns:ds="http://schemas.openxmlformats.org/officeDocument/2006/customXml" ds:itemID="{03FB1675-C024-4BA3-B12E-A13D36771888}">
  <ds:schemaRefs>
    <ds:schemaRef ds:uri="http://gemini/pivotcustomization/ClientWindowXML"/>
  </ds:schemaRefs>
</ds:datastoreItem>
</file>

<file path=customXml/itemProps7.xml><?xml version="1.0" encoding="utf-8"?>
<ds:datastoreItem xmlns:ds="http://schemas.openxmlformats.org/officeDocument/2006/customXml" ds:itemID="{36E8CCFE-1947-41CE-81FD-DF3F685DB2BE}">
  <ds:schemaRefs>
    <ds:schemaRef ds:uri="http://gemini/pivotcustomization/RelationshipAutoDetectionEnabled"/>
  </ds:schemaRefs>
</ds:datastoreItem>
</file>

<file path=customXml/itemProps8.xml><?xml version="1.0" encoding="utf-8"?>
<ds:datastoreItem xmlns:ds="http://schemas.openxmlformats.org/officeDocument/2006/customXml" ds:itemID="{AB6D1A06-0339-455E-A3E8-C193300D792C}">
  <ds:schemaRefs>
    <ds:schemaRef ds:uri="http://gemini/pivotcustomization/TableOrder"/>
  </ds:schemaRefs>
</ds:datastoreItem>
</file>

<file path=customXml/itemProps9.xml><?xml version="1.0" encoding="utf-8"?>
<ds:datastoreItem xmlns:ds="http://schemas.openxmlformats.org/officeDocument/2006/customXml" ds:itemID="{916CB0CB-CF52-498E-AF89-501A57B9CCC7}">
  <ds:schemaRefs>
    <ds:schemaRef ds:uri="http://gemini/pivotcustomization/ShowImplicitMeasures"/>
  </ds:schemaRefs>
</ds:datastoreItem>
</file>

<file path=customXml/itemProps10.xml><?xml version="1.0" encoding="utf-8"?>
<ds:datastoreItem xmlns:ds="http://schemas.openxmlformats.org/officeDocument/2006/customXml" ds:itemID="{1E92C545-68F7-4EF4-B2E7-805F3D46AEA5}">
  <ds:schemaRefs>
    <ds:schemaRef ds:uri="http://www.w3.org/2001/XMLSchema"/>
    <ds:schemaRef ds:uri="http://microsoft.data.visualization.engine.tours/1.0"/>
  </ds:schemaRefs>
</ds:datastoreItem>
</file>

<file path=customXml/itemProps11.xml><?xml version="1.0" encoding="utf-8"?>
<ds:datastoreItem xmlns:ds="http://schemas.openxmlformats.org/officeDocument/2006/customXml" ds:itemID="{51622518-F84B-4165-95E7-71F30A7184EF}">
  <ds:schemaRefs>
    <ds:schemaRef ds:uri="http://gemini/pivotcustomization/FormulaBarState"/>
  </ds:schemaRefs>
</ds:datastoreItem>
</file>

<file path=customXml/itemProps12.xml><?xml version="1.0" encoding="utf-8"?>
<ds:datastoreItem xmlns:ds="http://schemas.openxmlformats.org/officeDocument/2006/customXml" ds:itemID="{D67B719B-D7A9-4799-9BCB-43A17DDE7E7D}">
  <ds:schemaRefs>
    <ds:schemaRef ds:uri="http://www.w3.org/2001/XMLSchema"/>
    <ds:schemaRef ds:uri="http://microsoft.data.visualization.Client.Excel.LState/1.0"/>
  </ds:schemaRefs>
</ds:datastoreItem>
</file>

<file path=customXml/itemProps13.xml><?xml version="1.0" encoding="utf-8"?>
<ds:datastoreItem xmlns:ds="http://schemas.openxmlformats.org/officeDocument/2006/customXml" ds:itemID="{6A19C061-ABEF-4B5D-B3AC-F4F88060C433}">
  <ds:schemaRefs>
    <ds:schemaRef ds:uri="http://gemini/pivotcustomization/TableWidget"/>
  </ds:schemaRefs>
</ds:datastoreItem>
</file>

<file path=customXml/itemProps14.xml><?xml version="1.0" encoding="utf-8"?>
<ds:datastoreItem xmlns:ds="http://schemas.openxmlformats.org/officeDocument/2006/customXml" ds:itemID="{93298B23-A71C-45DA-B536-5191F3D2D692}">
  <ds:schemaRefs>
    <ds:schemaRef ds:uri="http://gemini/pivotcustomization/MeasureGridState"/>
  </ds:schemaRefs>
</ds:datastoreItem>
</file>

<file path=customXml/itemProps15.xml><?xml version="1.0" encoding="utf-8"?>
<ds:datastoreItem xmlns:ds="http://schemas.openxmlformats.org/officeDocument/2006/customXml" ds:itemID="{58564BF2-9E08-4841-A784-67C8D85FD7BA}">
  <ds:schemaRefs>
    <ds:schemaRef ds:uri="http://gemini/pivotcustomization/PowerPivotVersion"/>
  </ds:schemaRefs>
</ds:datastoreItem>
</file>

<file path=customXml/itemProps16.xml><?xml version="1.0" encoding="utf-8"?>
<ds:datastoreItem xmlns:ds="http://schemas.openxmlformats.org/officeDocument/2006/customXml" ds:itemID="{200695A5-6D96-40EC-9CBC-ACDA79B3EAFB}">
  <ds:schemaRefs>
    <ds:schemaRef ds:uri="http://gemini/pivotcustomization/ShowHidden"/>
  </ds:schemaRefs>
</ds:datastoreItem>
</file>

<file path=customXml/itemProps17.xml><?xml version="1.0" encoding="utf-8"?>
<ds:datastoreItem xmlns:ds="http://schemas.openxmlformats.org/officeDocument/2006/customXml" ds:itemID="{F26FAF9B-D966-4BDD-9148-892780E0C98D}">
  <ds:schemaRefs>
    <ds:schemaRef ds:uri="http://gemini/pivotcustomization/ErrorCache"/>
  </ds:schemaRefs>
</ds:datastoreItem>
</file>

<file path=customXml/itemProps18.xml><?xml version="1.0" encoding="utf-8"?>
<ds:datastoreItem xmlns:ds="http://schemas.openxmlformats.org/officeDocument/2006/customXml" ds:itemID="{AD78B829-66CF-408A-9197-469C79212384}">
  <ds:schemaRefs>
    <ds:schemaRef ds:uri="http://gemini/pivotcustomization/ManualCalcMode"/>
  </ds:schemaRefs>
</ds:datastoreItem>
</file>

<file path=customXml/itemProps19.xml><?xml version="1.0" encoding="utf-8"?>
<ds:datastoreItem xmlns:ds="http://schemas.openxmlformats.org/officeDocument/2006/customXml" ds:itemID="{1F8C24A3-E54A-4417-98DA-43C838E68952}">
  <ds:schemaRefs>
    <ds:schemaRef ds:uri="http://schemas.microsoft.com/DataMashup"/>
  </ds:schemaRefs>
</ds:datastoreItem>
</file>

<file path=customXml/itemProps20.xml><?xml version="1.0" encoding="utf-8"?>
<ds:datastoreItem xmlns:ds="http://schemas.openxmlformats.org/officeDocument/2006/customXml" ds:itemID="{ADB80837-029E-48F5-A070-5674E22EAAB5}">
  <ds:schemaRefs>
    <ds:schemaRef ds:uri="http://gemini/pivotcustomization/LinkedTableUpdateMod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Disclaimer</vt:lpstr>
      <vt:lpstr>SummaryTable</vt:lpstr>
      <vt:lpstr>Glossary</vt:lpstr>
      <vt:lpstr>Search</vt:lpstr>
      <vt:lpstr>EOL Search</vt:lpstr>
      <vt:lpstr>Append2</vt:lpstr>
      <vt:lpstr>Map Instructions</vt:lpstr>
      <vt:lpstr>1-RawMatl</vt:lpstr>
      <vt:lpstr>2-Battery Grade Materials</vt:lpstr>
      <vt:lpstr>3-Other Battery Comps Matls</vt:lpstr>
      <vt:lpstr>4-Electrodes and Cells</vt:lpstr>
      <vt:lpstr>5-ModPack</vt:lpstr>
      <vt:lpstr>6-EOL</vt:lpstr>
      <vt:lpstr>7-Equipment</vt:lpstr>
      <vt:lpstr>8-ServiceRepair</vt:lpstr>
      <vt:lpstr>9-RandD</vt:lpstr>
      <vt:lpstr>10-Modeling</vt:lpstr>
      <vt:lpstr>11-Distributors</vt:lpstr>
      <vt:lpstr>Search List</vt:lpstr>
      <vt:lpstr>EOLSearch</vt:lpstr>
      <vt:lpstr>SearchType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Putsche, Vicky</dc:creator>
  <cp:keywords/>
  <dc:description/>
  <cp:lastModifiedBy>chamilton</cp:lastModifiedBy>
  <cp:revision/>
  <cp:lastPrinted>2022-11-27T22:07:45Z</cp:lastPrinted>
  <dcterms:created xsi:type="dcterms:W3CDTF">2021-05-27T21:19:13Z</dcterms:created>
  <dcterms:modified xsi:type="dcterms:W3CDTF">2023-07-24T20:18:44Z</dcterms:modified>
  <cp:category/>
  <cp:contentStatus/>
</cp:coreProperties>
</file>