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Box Sync\NU_Research\ElectrificationofBoilers\"/>
    </mc:Choice>
  </mc:AlternateContent>
  <xr:revisionPtr revIDLastSave="0" documentId="13_ncr:1_{30B184DF-3246-41D5-BA3D-25E24E4E32AD}" xr6:coauthVersionLast="47" xr6:coauthVersionMax="47" xr10:uidLastSave="{00000000-0000-0000-0000-000000000000}"/>
  <bookViews>
    <workbookView xWindow="-25320" yWindow="180" windowWidth="25440" windowHeight="15390" xr2:uid="{4DAB4822-5C8B-43A1-90A1-36E2ED028A3E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B12" i="1"/>
  <c r="B9" i="1"/>
  <c r="H9" i="1"/>
  <c r="L9" i="1"/>
  <c r="K9" i="1"/>
  <c r="J9" i="1"/>
  <c r="I9" i="1"/>
  <c r="H8" i="1"/>
  <c r="H6" i="1"/>
  <c r="H7" i="1"/>
  <c r="H5" i="1"/>
  <c r="C9" i="1"/>
  <c r="D8" i="1"/>
  <c r="D9" i="1" s="1"/>
  <c r="K8" i="1"/>
  <c r="J8" i="1"/>
  <c r="I8" i="1"/>
  <c r="G8" i="1"/>
  <c r="G9" i="1" s="1"/>
  <c r="F8" i="1"/>
  <c r="F9" i="1" s="1"/>
  <c r="E8" i="1"/>
  <c r="E9" i="1" s="1"/>
  <c r="D28" i="1"/>
  <c r="D29" i="1" s="1"/>
  <c r="B28" i="1"/>
  <c r="B29" i="1" s="1"/>
  <c r="C28" i="1"/>
  <c r="C29" i="1" s="1"/>
</calcChain>
</file>

<file path=xl/sharedStrings.xml><?xml version="1.0" encoding="utf-8"?>
<sst xmlns="http://schemas.openxmlformats.org/spreadsheetml/2006/main" count="50" uniqueCount="45">
  <si>
    <t xml:space="preserve">Emissions factors for electricity </t>
  </si>
  <si>
    <t>NG</t>
  </si>
  <si>
    <t>Coal</t>
  </si>
  <si>
    <t>Oil</t>
  </si>
  <si>
    <t>GREET cell</t>
  </si>
  <si>
    <t>EF (g/mmBtu)</t>
  </si>
  <si>
    <t>EF (kg/mmBtu)</t>
  </si>
  <si>
    <t>Electric, R220,S220</t>
  </si>
  <si>
    <t>Electric, N220,O220</t>
  </si>
  <si>
    <t>Electric, J220,K220</t>
  </si>
  <si>
    <t>Emissions factors for stationary combustion (conventional boilers)</t>
  </si>
  <si>
    <t>Coke_and_breeze</t>
  </si>
  <si>
    <t>Diesel</t>
  </si>
  <si>
    <t>LPG_NGL</t>
  </si>
  <si>
    <t>Petroleum_coke</t>
  </si>
  <si>
    <t>Residual_fuel_oil</t>
  </si>
  <si>
    <t>Waste_gas</t>
  </si>
  <si>
    <t>Waste_oils_tars_waste_materials</t>
  </si>
  <si>
    <t>Other</t>
  </si>
  <si>
    <t>Petroleum, B279, I279</t>
  </si>
  <si>
    <t>Petroleum, B279, O279</t>
  </si>
  <si>
    <t>Not used because instead of calculating emissions straight from electricity demand, we back calculate the amount of fuel to meet electricity demand and use the emissions factors of combusting fuels</t>
  </si>
  <si>
    <t>Biomass (forest residues)</t>
  </si>
  <si>
    <t>full fuel cycle EF (kg CO2e/mmBtu)</t>
  </si>
  <si>
    <t>Source</t>
  </si>
  <si>
    <t>EPA</t>
  </si>
  <si>
    <t>GREET</t>
  </si>
  <si>
    <t>(sum)</t>
  </si>
  <si>
    <t>upstream co2 EF (g/mmBtu)</t>
  </si>
  <si>
    <t>upstream n2o EF (g/mmBtu)</t>
  </si>
  <si>
    <t>upstream ch4 EF (g/mmBtu)</t>
  </si>
  <si>
    <t>NG, B99-101</t>
  </si>
  <si>
    <t>Coal, B86-88</t>
  </si>
  <si>
    <t>Petroleum, B279, O277-279</t>
  </si>
  <si>
    <t>Petroleum, B279, J277-279</t>
  </si>
  <si>
    <t>Petroleum, B279, H277-279</t>
  </si>
  <si>
    <t>Petroleum, B279, AC277-279</t>
  </si>
  <si>
    <t>Petroleum, B279, Z277-279</t>
  </si>
  <si>
    <t>EtOH, BA531-533</t>
  </si>
  <si>
    <t>N2O GWP</t>
  </si>
  <si>
    <t>CH4 GWP</t>
  </si>
  <si>
    <t>https://www.epa.gov/sites/default/files/2021-04/documents/emission-factors_apr2021.pdf</t>
  </si>
  <si>
    <t>Includes emissions up to the point of combustion and combustion co2 emissions</t>
  </si>
  <si>
    <t>combustion co2 EF (kg/mmBtu)</t>
  </si>
  <si>
    <t>upstream n2o,ch4,co2 (kg/mmbtu)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</si>
</sst>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CCC-FB73-4D06-8D1B-ECDD20662012}">
  <dimension ref="A2:N30"/>
  <sheetViews>
    <sheetView tabSelected="1" zoomScale="80" zoomScaleNormal="80" workbookViewId="0">
      <selection activeCell="A13" sqref="A13"/>
    </sheetView>
  </sheetViews>
  <sheetFormatPr defaultRowHeight="14.5" x14ac:dyDescent="0.35"/>
  <cols>
    <col min="1" max="1" width="33.453125" customWidth="1"/>
    <col min="2" max="12" width="12.6328125" customWidth="1"/>
  </cols>
  <sheetData>
    <row r="2" spans="1:14" x14ac:dyDescent="0.35">
      <c r="A2" s="5" t="s">
        <v>10</v>
      </c>
      <c r="E2" s="8" t="s">
        <v>39</v>
      </c>
      <c r="F2" s="9">
        <v>298</v>
      </c>
      <c r="G2" s="8" t="s">
        <v>40</v>
      </c>
      <c r="H2" s="9">
        <v>25</v>
      </c>
    </row>
    <row r="3" spans="1:14" x14ac:dyDescent="0.35">
      <c r="A3" s="7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5">
      <c r="A4" s="6"/>
      <c r="B4" s="7" t="s">
        <v>1</v>
      </c>
      <c r="C4" s="7" t="s">
        <v>2</v>
      </c>
      <c r="D4" s="7" t="s">
        <v>11</v>
      </c>
      <c r="E4" s="7" t="s">
        <v>12</v>
      </c>
      <c r="F4" s="7" t="s">
        <v>13</v>
      </c>
      <c r="G4" s="7" t="s">
        <v>15</v>
      </c>
      <c r="H4" s="7" t="s">
        <v>18</v>
      </c>
      <c r="I4" s="7" t="s">
        <v>14</v>
      </c>
      <c r="J4" s="7" t="s">
        <v>16</v>
      </c>
      <c r="K4" s="7" t="s">
        <v>17</v>
      </c>
      <c r="L4" s="7" t="s">
        <v>22</v>
      </c>
      <c r="M4" s="7" t="s">
        <v>24</v>
      </c>
      <c r="N4" s="6"/>
    </row>
    <row r="5" spans="1:14" x14ac:dyDescent="0.35">
      <c r="A5" t="s">
        <v>43</v>
      </c>
      <c r="B5" s="2">
        <v>53.06</v>
      </c>
      <c r="C5" s="2">
        <v>94.67</v>
      </c>
      <c r="D5" s="2">
        <v>113.67</v>
      </c>
      <c r="E5" s="2">
        <v>74.92</v>
      </c>
      <c r="F5" s="2">
        <v>61.71</v>
      </c>
      <c r="G5" s="2">
        <v>72.930000000000007</v>
      </c>
      <c r="H5" s="2">
        <f>AVERAGE(I5:L5)</f>
        <v>58.852499999999999</v>
      </c>
      <c r="I5" s="2">
        <v>102.41</v>
      </c>
      <c r="J5" s="2">
        <v>59</v>
      </c>
      <c r="K5" s="2">
        <v>74</v>
      </c>
      <c r="L5" s="2">
        <v>0</v>
      </c>
      <c r="M5" t="s">
        <v>25</v>
      </c>
      <c r="N5" t="s">
        <v>41</v>
      </c>
    </row>
    <row r="6" spans="1:14" x14ac:dyDescent="0.35">
      <c r="A6" t="s">
        <v>29</v>
      </c>
      <c r="B6" s="2">
        <v>1.4184842014825803</v>
      </c>
      <c r="C6" s="2">
        <v>3.1454359204146867E-2</v>
      </c>
      <c r="D6" s="2">
        <v>9.8413810689100392E-2</v>
      </c>
      <c r="E6" s="2">
        <v>0.13827731380651243</v>
      </c>
      <c r="F6" s="2">
        <v>0.16896148768395086</v>
      </c>
      <c r="G6" s="2">
        <v>7.9740525731620326E-2</v>
      </c>
      <c r="H6" s="2">
        <f t="shared" ref="H6:H8" si="0">AVERAGE(I6:L6)</f>
        <v>9.912445912844281E-2</v>
      </c>
      <c r="I6" s="2">
        <v>9.8413810689100392E-2</v>
      </c>
      <c r="J6" s="2">
        <v>0.16774629609147168</v>
      </c>
      <c r="K6" s="2">
        <v>7.1613699512244972E-2</v>
      </c>
      <c r="L6" s="2">
        <v>5.8724030220954175E-2</v>
      </c>
      <c r="M6" t="s">
        <v>26</v>
      </c>
    </row>
    <row r="7" spans="1:14" x14ac:dyDescent="0.35">
      <c r="A7" t="s">
        <v>30</v>
      </c>
      <c r="B7" s="2">
        <v>151.6075457209069</v>
      </c>
      <c r="C7" s="3">
        <v>147.62135577651654</v>
      </c>
      <c r="D7" s="2">
        <v>7.7941828792118679</v>
      </c>
      <c r="E7" s="2">
        <v>13.81917773764993</v>
      </c>
      <c r="F7" s="2">
        <v>25.99347539110968</v>
      </c>
      <c r="G7" s="2">
        <v>7.5801389484119586</v>
      </c>
      <c r="H7" s="2">
        <f t="shared" si="0"/>
        <v>11.45705606006787</v>
      </c>
      <c r="I7" s="2">
        <v>7.7941828792118679</v>
      </c>
      <c r="J7" s="2">
        <v>23.908385808020753</v>
      </c>
      <c r="K7" s="2">
        <v>7.1256204002955048</v>
      </c>
      <c r="L7" s="2">
        <v>7.0000351527433589</v>
      </c>
      <c r="M7" t="s">
        <v>26</v>
      </c>
    </row>
    <row r="8" spans="1:14" x14ac:dyDescent="0.35">
      <c r="A8" t="s">
        <v>28</v>
      </c>
      <c r="B8" s="4">
        <v>6208.3033868684288</v>
      </c>
      <c r="C8" s="4">
        <v>1610.5939699306837</v>
      </c>
      <c r="D8" s="4">
        <f>5267+4994.3062956824</f>
        <v>10261.3062956824</v>
      </c>
      <c r="E8" s="4">
        <f>5267+7710.47981535981</f>
        <v>12977.479815359809</v>
      </c>
      <c r="F8" s="4">
        <f>5267+10864.4273015024</f>
        <v>16131.427301502399</v>
      </c>
      <c r="G8" s="4">
        <f>5267+4570.19284062236</f>
        <v>9837.1928406223597</v>
      </c>
      <c r="H8" s="2">
        <f t="shared" si="0"/>
        <v>10173.417811822512</v>
      </c>
      <c r="I8" s="4">
        <f>5267+4994.3062956824</f>
        <v>10261.3062956824</v>
      </c>
      <c r="J8" s="4">
        <f>5267+10288</f>
        <v>15555</v>
      </c>
      <c r="K8" s="4">
        <f>5267+4201</f>
        <v>9468</v>
      </c>
      <c r="L8" s="4">
        <v>5409.3649516076493</v>
      </c>
      <c r="M8" t="s">
        <v>26</v>
      </c>
    </row>
    <row r="9" spans="1:14" x14ac:dyDescent="0.35">
      <c r="A9" s="6" t="s">
        <v>23</v>
      </c>
      <c r="B9" s="10">
        <f>B5+(B6*$F$2+B7*$H$2+B8)/1000</f>
        <v>63.48120032193291</v>
      </c>
      <c r="C9" s="10">
        <f t="shared" ref="B9:L9" si="1">C5+(C6*$F$2+C7*$H$2+C8)/1000</f>
        <v>99.980501263386429</v>
      </c>
      <c r="D9" s="10">
        <f t="shared" si="1"/>
        <v>124.15548818324805</v>
      </c>
      <c r="E9" s="10">
        <f t="shared" si="1"/>
        <v>88.284165898315393</v>
      </c>
      <c r="F9" s="10">
        <f t="shared" si="1"/>
        <v>78.541614709609959</v>
      </c>
      <c r="G9" s="10">
        <f t="shared" si="1"/>
        <v>82.980458991000688</v>
      </c>
      <c r="H9" s="10">
        <f t="shared" si="1"/>
        <v>69.341883302144481</v>
      </c>
      <c r="I9" s="10">
        <f t="shared" si="1"/>
        <v>112.89548818324805</v>
      </c>
      <c r="J9" s="10">
        <f t="shared" si="1"/>
        <v>75.202698041435781</v>
      </c>
      <c r="K9" s="10">
        <f t="shared" si="1"/>
        <v>83.667481392462037</v>
      </c>
      <c r="L9" s="10">
        <f t="shared" si="1"/>
        <v>5.6018655914320776</v>
      </c>
      <c r="M9" s="6" t="s">
        <v>27</v>
      </c>
      <c r="N9" s="6"/>
    </row>
    <row r="10" spans="1:14" x14ac:dyDescent="0.35">
      <c r="A10" t="s">
        <v>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19</v>
      </c>
      <c r="I10" t="s">
        <v>20</v>
      </c>
      <c r="J10" t="s">
        <v>36</v>
      </c>
      <c r="K10" t="s">
        <v>37</v>
      </c>
      <c r="L10" t="s">
        <v>38</v>
      </c>
    </row>
    <row r="11" spans="1:14" x14ac:dyDescent="0.35">
      <c r="H11" s="2"/>
    </row>
    <row r="12" spans="1:14" x14ac:dyDescent="0.35">
      <c r="A12" t="s">
        <v>44</v>
      </c>
      <c r="B12">
        <f>(B6*$F$2+B7*$H$2+B8)/1000</f>
        <v>10.421200321932909</v>
      </c>
      <c r="C12">
        <f>(C6*$F$2+C7*$H$2+C8)/1000</f>
        <v>5.3105012633864339</v>
      </c>
      <c r="D12">
        <f t="shared" ref="C12:L12" si="2">(D6*$F$2+D7*$H$2+D8)/1000</f>
        <v>10.485488183248048</v>
      </c>
      <c r="E12">
        <f t="shared" si="2"/>
        <v>13.364165898315397</v>
      </c>
      <c r="F12">
        <f t="shared" si="2"/>
        <v>16.831614709609958</v>
      </c>
      <c r="G12">
        <f t="shared" si="2"/>
        <v>10.050458991000681</v>
      </c>
      <c r="H12">
        <f t="shared" si="2"/>
        <v>10.489383302144484</v>
      </c>
      <c r="I12">
        <f t="shared" si="2"/>
        <v>10.485488183248048</v>
      </c>
      <c r="J12">
        <f t="shared" si="2"/>
        <v>16.202698041435777</v>
      </c>
      <c r="K12">
        <f t="shared" si="2"/>
        <v>9.6674813924620349</v>
      </c>
      <c r="L12">
        <f t="shared" si="2"/>
        <v>5.6018655914320776</v>
      </c>
    </row>
    <row r="25" spans="1:4" x14ac:dyDescent="0.35">
      <c r="A25" s="1" t="s">
        <v>21</v>
      </c>
    </row>
    <row r="26" spans="1:4" x14ac:dyDescent="0.35">
      <c r="A26" t="s">
        <v>0</v>
      </c>
    </row>
    <row r="27" spans="1:4" x14ac:dyDescent="0.35">
      <c r="B27" t="s">
        <v>1</v>
      </c>
      <c r="C27" t="s">
        <v>2</v>
      </c>
      <c r="D27" t="s">
        <v>3</v>
      </c>
    </row>
    <row r="28" spans="1:4" x14ac:dyDescent="0.35">
      <c r="A28" t="s">
        <v>5</v>
      </c>
      <c r="B28">
        <f>11358.5005102333+124521.561622011</f>
        <v>135880.06213224429</v>
      </c>
      <c r="C28">
        <f>4698.9795675531+291839.690153788</f>
        <v>296538.66972134111</v>
      </c>
      <c r="D28">
        <f>29927.0635801751+258845.255850533</f>
        <v>288772.31943070807</v>
      </c>
    </row>
    <row r="29" spans="1:4" x14ac:dyDescent="0.35">
      <c r="A29" t="s">
        <v>6</v>
      </c>
      <c r="B29">
        <f>B28/1000</f>
        <v>135.88006213224429</v>
      </c>
      <c r="C29">
        <f>C28/1000</f>
        <v>296.53866972134114</v>
      </c>
      <c r="D29">
        <f>D28/1000</f>
        <v>288.77231943070808</v>
      </c>
    </row>
    <row r="30" spans="1:4" x14ac:dyDescent="0.35">
      <c r="A30" t="s">
        <v>4</v>
      </c>
      <c r="B30" t="s">
        <v>8</v>
      </c>
      <c r="C30" t="s">
        <v>7</v>
      </c>
      <c r="D3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Schoeneberger</dc:creator>
  <cp:lastModifiedBy>Carrie Schoeneberger</cp:lastModifiedBy>
  <dcterms:created xsi:type="dcterms:W3CDTF">2021-10-12T18:42:57Z</dcterms:created>
  <dcterms:modified xsi:type="dcterms:W3CDTF">2021-10-27T19:34:20Z</dcterms:modified>
</cp:coreProperties>
</file>