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lu teaching stuff\octoberfest\"/>
    </mc:Choice>
  </mc:AlternateContent>
  <xr:revisionPtr revIDLastSave="0" documentId="13_ncr:1_{302B5C41-9761-4DAD-A240-27A9032B0307}" xr6:coauthVersionLast="47" xr6:coauthVersionMax="47" xr10:uidLastSave="{00000000-0000-0000-0000-000000000000}"/>
  <bookViews>
    <workbookView xWindow="-108" yWindow="-108" windowWidth="23256" windowHeight="12456" tabRatio="770" firstSheet="5" activeTab="6" xr2:uid="{00000000-000D-0000-FFFF-FFFF00000000}"/>
  </bookViews>
  <sheets>
    <sheet name="data1" sheetId="25" state="hidden" r:id="rId1"/>
    <sheet name="tax table" sheetId="22" state="hidden" r:id="rId2"/>
    <sheet name="sss3" sheetId="23" state="hidden" r:id="rId3"/>
    <sheet name="philhealth23" sheetId="24" state="hidden" r:id="rId4"/>
    <sheet name="payrol" sheetId="21" state="hidden" r:id="rId5"/>
    <sheet name="Payroll Data" sheetId="31" r:id="rId6"/>
    <sheet name="Payslip" sheetId="26" r:id="rId7"/>
    <sheet name="Tax Table (Monthly)" sheetId="30" r:id="rId8"/>
    <sheet name="PagIbig" sheetId="28" r:id="rId9"/>
    <sheet name="PhilHealth" sheetId="29" r:id="rId10"/>
    <sheet name="SSS" sheetId="27" r:id="rId11"/>
    <sheet name="Lookup Funtions" sheetId="32" r:id="rId12"/>
  </sheets>
  <definedNames>
    <definedName name="mar">'tax table'!$A$10:$A$13</definedName>
    <definedName name="ram">'tax table'!$A$7:$A$8</definedName>
    <definedName name="ramel">data1!$A$6:$A$56</definedName>
    <definedName name="sy">'tax table'!$A$7:$A$8,'tax table'!$A$10:$A$13</definedName>
    <definedName name="taxTab">'Tax Table (Monthly)'!$B$3:$G$8</definedName>
    <definedName name="taxTable">'Tax Table (Monthly)'!$B$2:$G$8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6" l="1"/>
  <c r="B10" i="26"/>
  <c r="I135" i="32"/>
  <c r="C154" i="32"/>
  <c r="I127" i="32"/>
  <c r="I124" i="32"/>
  <c r="C88" i="32"/>
  <c r="C89" i="32"/>
  <c r="C90" i="32"/>
  <c r="C91" i="32"/>
  <c r="C87" i="32"/>
  <c r="A145" i="32" a="1"/>
  <c r="A145" i="32" s="1"/>
  <c r="B145" i="32" s="1"/>
  <c r="A108" i="32" a="1"/>
  <c r="A111" i="32" s="1"/>
  <c r="E44" i="32"/>
  <c r="D44" i="32"/>
  <c r="C44" i="32"/>
  <c r="B44" i="32"/>
  <c r="A146" i="32" l="1"/>
  <c r="B146" i="32" s="1"/>
  <c r="A147" i="32"/>
  <c r="B147" i="32" s="1"/>
  <c r="A148" i="32"/>
  <c r="B148" i="32" s="1"/>
  <c r="A108" i="32"/>
  <c r="A109" i="32"/>
  <c r="A110" i="32"/>
  <c r="D15" i="26" l="1"/>
  <c r="D6" i="26"/>
  <c r="D7" i="26"/>
  <c r="B4" i="26"/>
  <c r="B3" i="26"/>
  <c r="E3" i="28"/>
  <c r="D8" i="26" l="1"/>
  <c r="C4" i="21"/>
  <c r="F4" i="21" l="1"/>
  <c r="E4" i="21"/>
  <c r="D4" i="21" s="1"/>
  <c r="H4" i="21" s="1"/>
  <c r="B12" i="26"/>
  <c r="G4" i="21"/>
  <c r="D13" i="26" l="1"/>
  <c r="J4" i="21"/>
  <c r="I4" i="21"/>
  <c r="D16" i="26" l="1"/>
  <c r="H16" i="26" s="1"/>
  <c r="G16" i="26"/>
  <c r="I16" i="26"/>
  <c r="H17" i="26"/>
  <c r="H15" i="26"/>
  <c r="K4" i="21"/>
  <c r="L4" i="21" s="1"/>
  <c r="M4" i="21" s="1"/>
  <c r="G17" i="26" l="1"/>
  <c r="D17" i="26"/>
  <c r="D18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riemann</author>
  </authors>
  <commentList>
    <comment ref="C154" authorId="0" shapeId="0" xr:uid="{7011826C-E590-417A-AEA5-E05E1B3BB1A0}">
      <text>
        <r>
          <rPr>
            <sz val="22"/>
            <color indexed="39"/>
            <rFont val="Tahoma"/>
            <family val="2"/>
          </rPr>
          <t>A two way lookup formula!</t>
        </r>
      </text>
    </comment>
  </commentList>
</comments>
</file>

<file path=xl/sharedStrings.xml><?xml version="1.0" encoding="utf-8"?>
<sst xmlns="http://schemas.openxmlformats.org/spreadsheetml/2006/main" count="705" uniqueCount="276">
  <si>
    <t>Status</t>
  </si>
  <si>
    <t>Taxable Income</t>
  </si>
  <si>
    <t>Salary Tax Base</t>
  </si>
  <si>
    <t>Withholding Tax</t>
  </si>
  <si>
    <t>Tax on Excess</t>
  </si>
  <si>
    <t>Tax on Salary Tax Base</t>
  </si>
  <si>
    <t>Total</t>
  </si>
  <si>
    <t>SSS</t>
  </si>
  <si>
    <t>Philhealth</t>
  </si>
  <si>
    <t>Pag-IBIG</t>
  </si>
  <si>
    <t>Total Deductions</t>
  </si>
  <si>
    <t>Net Pay</t>
  </si>
  <si>
    <t>Monthly</t>
  </si>
  <si>
    <t>EXEMPTION</t>
  </si>
  <si>
    <t>plus</t>
  </si>
  <si>
    <t>+</t>
  </si>
  <si>
    <t>(000P)</t>
  </si>
  <si>
    <t>0% over</t>
  </si>
  <si>
    <t>5% over</t>
  </si>
  <si>
    <t>10% over</t>
  </si>
  <si>
    <t>15% over</t>
  </si>
  <si>
    <t>20% over</t>
  </si>
  <si>
    <t>25% over</t>
  </si>
  <si>
    <t>30% over</t>
  </si>
  <si>
    <t>32% over</t>
  </si>
  <si>
    <t>A. Table for employees without qualified dependent child(ren)</t>
  </si>
  <si>
    <t>Z</t>
  </si>
  <si>
    <t>S/ ME</t>
  </si>
  <si>
    <t>B. Table for single/ married employee with qualified dependent child(ren)</t>
  </si>
  <si>
    <t>ME1/S1</t>
  </si>
  <si>
    <t>ME2/S2</t>
  </si>
  <si>
    <t>ME3/S3</t>
  </si>
  <si>
    <t>10, 417</t>
  </si>
  <si>
    <t>ME4/S4</t>
  </si>
  <si>
    <t>SSS CONTRIBUTION SCHEDULE
[ Contribution for THREE (3) Months ]</t>
  </si>
  <si>
    <t>RANGE OF
COMPENSATION</t>
  </si>
  <si>
    <t>MONTHLY SALARY
CREDIT*</t>
  </si>
  <si>
    <t>EMPLOYER-EMPLOYEE</t>
  </si>
  <si>
    <t>SE/VM/OFW</t>
  </si>
  <si>
    <t>SOCIAL SECURITY</t>
  </si>
  <si>
    <t>EC</t>
  </si>
  <si>
    <t>TOTAL CONTRIBUTION</t>
  </si>
  <si>
    <t>TOTAL
CONTRIBUTION</t>
  </si>
  <si>
    <t>ER</t>
  </si>
  <si>
    <t>EE</t>
  </si>
  <si>
    <t>-</t>
  </si>
  <si>
    <t>over</t>
  </si>
  <si>
    <t>PHILHEALTH CONTRIBUTION SCEHDULE</t>
  </si>
  <si>
    <t>Salary Bracket</t>
  </si>
  <si>
    <t>Salary Range</t>
  </si>
  <si>
    <t>Salary Base</t>
  </si>
  <si>
    <t>Total Monthly Premium</t>
  </si>
  <si>
    <t>Employee Share</t>
  </si>
  <si>
    <t>Employer Share</t>
  </si>
  <si>
    <t>and</t>
  </si>
  <si>
    <t>Below</t>
  </si>
  <si>
    <t>Above</t>
  </si>
  <si>
    <t>Maintenance</t>
  </si>
  <si>
    <t>Security Guard</t>
  </si>
  <si>
    <t>Sales Personnel</t>
  </si>
  <si>
    <t>Treasurer</t>
  </si>
  <si>
    <t>Vice President</t>
  </si>
  <si>
    <t>Clerk</t>
  </si>
  <si>
    <t>Manufacturing Agent</t>
  </si>
  <si>
    <t>Accountant</t>
  </si>
  <si>
    <t>President</t>
  </si>
  <si>
    <t>Eye Drop Company</t>
  </si>
  <si>
    <t>Payroll Schedule</t>
  </si>
  <si>
    <t>February</t>
  </si>
  <si>
    <t>ID NUMBER</t>
  </si>
  <si>
    <t>POSITION</t>
  </si>
  <si>
    <t>RATE PER DAY</t>
  </si>
  <si>
    <t>BASIC MONTHLY RATE</t>
  </si>
  <si>
    <t>DAYS WORKED</t>
  </si>
  <si>
    <t>BASIC MONTHLY PAY</t>
  </si>
  <si>
    <t>OVERTIME HOURS</t>
  </si>
  <si>
    <t>OVERTIME PAY</t>
  </si>
  <si>
    <t>MINUTES LATE</t>
  </si>
  <si>
    <t>DEDUCTION FROM LATE</t>
  </si>
  <si>
    <t>TOTAL MONTHLY PAY</t>
  </si>
  <si>
    <t>REGULAR</t>
  </si>
  <si>
    <t>SUNDAYS</t>
  </si>
  <si>
    <t>LEGAL HOLIDAYS</t>
  </si>
  <si>
    <t>Emloyee ID Number</t>
  </si>
  <si>
    <t>GROSS INCOME</t>
  </si>
  <si>
    <t>Compensation Range</t>
  </si>
  <si>
    <t>to</t>
  </si>
  <si>
    <t>above</t>
  </si>
  <si>
    <t>Monthly Salary Credit</t>
  </si>
  <si>
    <t>Amount of Contributions</t>
  </si>
  <si>
    <t>Regular Social Security</t>
  </si>
  <si>
    <t>Mandatory Provident Fund</t>
  </si>
  <si>
    <t>Employee's Compensation</t>
  </si>
  <si>
    <t>TOTAL</t>
  </si>
  <si>
    <t>Range of Compensation</t>
  </si>
  <si>
    <t>Monthly Basic Pay</t>
  </si>
  <si>
    <t>Other Benefits</t>
  </si>
  <si>
    <t>Total Gross Compensation</t>
  </si>
  <si>
    <t>Mandatory Conribution</t>
  </si>
  <si>
    <t>PhilHealth</t>
  </si>
  <si>
    <t>Pag Ibig</t>
  </si>
  <si>
    <t>Other Deductions</t>
  </si>
  <si>
    <t>Union Dues</t>
  </si>
  <si>
    <t>Pagibig Contribution Table</t>
  </si>
  <si>
    <t>and above</t>
  </si>
  <si>
    <t>and below</t>
  </si>
  <si>
    <t>Monthly Compensation</t>
  </si>
  <si>
    <t>Employee Rates</t>
  </si>
  <si>
    <t>Employer Rates</t>
  </si>
  <si>
    <t>Employeer Share</t>
  </si>
  <si>
    <t>Monthly Basic Salary</t>
  </si>
  <si>
    <t>Premium Rate</t>
  </si>
  <si>
    <t>Monthly Premium</t>
  </si>
  <si>
    <t xml:space="preserve">PhilHealth Premium Contribution Table </t>
  </si>
  <si>
    <t>effective June 2022</t>
  </si>
  <si>
    <t>400.00 - 3200.00</t>
  </si>
  <si>
    <t>200.00 - 1600.00</t>
  </si>
  <si>
    <t>Bracket</t>
  </si>
  <si>
    <t>Basic Monthly Pay</t>
  </si>
  <si>
    <t>ID Number</t>
  </si>
  <si>
    <t>Name</t>
  </si>
  <si>
    <t>Position</t>
  </si>
  <si>
    <t>Supervisor</t>
  </si>
  <si>
    <t>Maintenance Personnel</t>
  </si>
  <si>
    <t>Jayden Johnson</t>
  </si>
  <si>
    <t>Gabriel Martin</t>
  </si>
  <si>
    <t>Hugo Hiroshi</t>
  </si>
  <si>
    <t>Liam Nelson</t>
  </si>
  <si>
    <t>Jacob Santiago</t>
  </si>
  <si>
    <r>
      <rPr>
        <b/>
        <sz val="14"/>
        <rFont val="Arial"/>
        <family val="2"/>
      </rPr>
      <t>Tax Table (Monthly)</t>
    </r>
    <r>
      <rPr>
        <b/>
        <sz val="10"/>
        <rFont val="Arial"/>
        <family val="2"/>
      </rPr>
      <t xml:space="preserve"> </t>
    </r>
    <r>
      <rPr>
        <b/>
        <sz val="8"/>
        <rFont val="Arial"/>
        <family val="2"/>
      </rPr>
      <t>Effective January 1, 2018 to December 31, 2022</t>
    </r>
  </si>
  <si>
    <t>SAMPLE PAYROL INFO</t>
  </si>
  <si>
    <t>Payslip</t>
  </si>
  <si>
    <t>L   O   O   K   U   P       F   U   N   C   T   I   O   N   S</t>
  </si>
  <si>
    <r>
      <t>HLOOKUP</t>
    </r>
    <r>
      <rPr>
        <sz val="10"/>
        <color indexed="12"/>
        <rFont val="Arial"/>
        <family val="2"/>
      </rPr>
      <t>(</t>
    </r>
    <r>
      <rPr>
        <b/>
        <sz val="10"/>
        <color indexed="12"/>
        <rFont val="Arial"/>
        <family val="2"/>
      </rPr>
      <t>lookup_value</t>
    </r>
    <r>
      <rPr>
        <sz val="10"/>
        <color indexed="12"/>
        <rFont val="Arial"/>
        <family val="2"/>
      </rPr>
      <t>,</t>
    </r>
    <r>
      <rPr>
        <b/>
        <sz val="10"/>
        <color indexed="12"/>
        <rFont val="Arial"/>
        <family val="2"/>
      </rPr>
      <t>table_array</t>
    </r>
    <r>
      <rPr>
        <sz val="10"/>
        <color indexed="12"/>
        <rFont val="Arial"/>
        <family val="2"/>
      </rPr>
      <t>,</t>
    </r>
    <r>
      <rPr>
        <b/>
        <sz val="10"/>
        <color indexed="12"/>
        <rFont val="Arial"/>
        <family val="2"/>
      </rPr>
      <t>row_index_num</t>
    </r>
    <r>
      <rPr>
        <sz val="10"/>
        <color indexed="12"/>
        <rFont val="Arial"/>
        <family val="2"/>
      </rPr>
      <t>,range_lookup)</t>
    </r>
  </si>
  <si>
    <r>
      <t>Searches for a value in the top row of a table or an array of values</t>
    </r>
    <r>
      <rPr>
        <sz val="9"/>
        <rFont val="Arial"/>
        <family val="2"/>
      </rPr>
      <t>, and then returns a value in the same column</t>
    </r>
  </si>
  <si>
    <t>from a row you specify in the table or array. Use HLOOKUP when your comparison values are located in a row</t>
  </si>
  <si>
    <t xml:space="preserve">across the top of a table of data, and you want to look down a specified number of rows. Use VLOOKUP when </t>
  </si>
  <si>
    <t>your comparison values are located in a column to the left of the data you want to find.</t>
  </si>
  <si>
    <r>
      <t>Lookup_value</t>
    </r>
    <r>
      <rPr>
        <sz val="10"/>
        <rFont val="Arial"/>
      </rPr>
      <t xml:space="preserve">   is the value to be found in the first row of the table. Lookup_value can be a value, a reference, </t>
    </r>
  </si>
  <si>
    <t xml:space="preserve">          or a text string.</t>
  </si>
  <si>
    <r>
      <t>Table_array </t>
    </r>
    <r>
      <rPr>
        <sz val="10"/>
        <rFont val="Arial"/>
      </rPr>
      <t>  is a table of information in which data is looked up. Use a reference to a range or a range name.</t>
    </r>
  </si>
  <si>
    <r>
      <t>The values</t>
    </r>
    <r>
      <rPr>
        <sz val="10"/>
        <rFont val="Arial"/>
      </rPr>
      <t xml:space="preserve"> in the first row of table_array can be text, numbers, or logical values.</t>
    </r>
  </si>
  <si>
    <r>
      <t>If range_lookup</t>
    </r>
    <r>
      <rPr>
        <sz val="9"/>
        <rFont val="Arial"/>
        <family val="2"/>
      </rPr>
      <t xml:space="preserve"> is TRUE, the values in the first row of table_array must be placed in ascending order: </t>
    </r>
  </si>
  <si>
    <t xml:space="preserve">         ...-2, -1, 0, 1, 2,... , A-Z, FALSE, TRUE; otherwise, HLOOKUP may not give the correct value.</t>
  </si>
  <si>
    <t xml:space="preserve">         If range_lookup is FALSE, table_array does not need to be sorted.</t>
  </si>
  <si>
    <r>
      <t>Uppercase and lowercase</t>
    </r>
    <r>
      <rPr>
        <sz val="10"/>
        <rFont val="Arial"/>
      </rPr>
      <t xml:space="preserve"> text are equivalent.</t>
    </r>
  </si>
  <si>
    <r>
      <t>You can put values</t>
    </r>
    <r>
      <rPr>
        <sz val="10"/>
        <rFont val="Arial"/>
      </rPr>
      <t xml:space="preserve"> in ascending order, left to right, by selecting the values and then </t>
    </r>
  </si>
  <si>
    <t xml:space="preserve">        clicking Sort on the Data menu. Click Options, click Sort left to right, and then click OK. </t>
  </si>
  <si>
    <t xml:space="preserve">        Under Sort by, click the row in the list, and then click Ascending.</t>
  </si>
  <si>
    <r>
      <t>Row_index_num</t>
    </r>
    <r>
      <rPr>
        <sz val="10"/>
        <rFont val="Arial"/>
      </rPr>
      <t xml:space="preserve">   is the row number in table_array from which the matching value will be returned. </t>
    </r>
  </si>
  <si>
    <t xml:space="preserve">     A row_index_num of 1 returns the first row value in table_array, a row_index_num of 2 returns the </t>
  </si>
  <si>
    <t xml:space="preserve">     second row value in table_array, and so on. If row_index_num is less than 1, HLOOKUP returns </t>
  </si>
  <si>
    <t xml:space="preserve">     the #VALUE! error value; if row_index_num is greater than the number of rows on table_array, </t>
  </si>
  <si>
    <t xml:space="preserve">     HLOOKUP returns the #REF! error value.</t>
  </si>
  <si>
    <r>
      <t>Range_lookup </t>
    </r>
    <r>
      <rPr>
        <sz val="10"/>
        <rFont val="Arial"/>
      </rPr>
      <t xml:space="preserve">  is a logical value that specifies whether you want HLOOKUP to find an exact match or </t>
    </r>
  </si>
  <si>
    <t xml:space="preserve">     an approximate match. If TRUE or omitted, an approximate match is returned. In other words, if </t>
  </si>
  <si>
    <t xml:space="preserve">     an exact match is not found, the next largest value that is less than lookup_value is returned. </t>
  </si>
  <si>
    <t xml:space="preserve">     If FALSE, HLOOKUP will find an exact match. If one is not found, the error value #N/A is returned.</t>
  </si>
  <si>
    <t>Remarks</t>
  </si>
  <si>
    <r>
      <t xml:space="preserve">If HLOOKUP </t>
    </r>
    <r>
      <rPr>
        <sz val="10"/>
        <rFont val="Arial"/>
      </rPr>
      <t xml:space="preserve">can't find lookup_value, and range_lookup is TRUE, it uses the largest value that is </t>
    </r>
  </si>
  <si>
    <t xml:space="preserve">      less than lookup_value.</t>
  </si>
  <si>
    <r>
      <t>If lookup_value</t>
    </r>
    <r>
      <rPr>
        <sz val="10"/>
        <rFont val="Arial"/>
      </rPr>
      <t xml:space="preserve"> is smaller than the smallest value in the first row of table_array, HLOOKUP </t>
    </r>
  </si>
  <si>
    <t xml:space="preserve">      returns the #N/A error value.</t>
  </si>
  <si>
    <t>EXAMPLE:</t>
  </si>
  <si>
    <t>Lookup Information</t>
  </si>
  <si>
    <t>Karen</t>
  </si>
  <si>
    <t>Hannah</t>
  </si>
  <si>
    <t>Marel</t>
  </si>
  <si>
    <t>Lemar</t>
  </si>
  <si>
    <t>Tax 2</t>
  </si>
  <si>
    <t>Law 2</t>
  </si>
  <si>
    <t>IT 2</t>
  </si>
  <si>
    <t>Average Result</t>
  </si>
  <si>
    <t>Average</t>
  </si>
  <si>
    <t>The HLOOKUP functions allows you to lookup information from a table of data.</t>
  </si>
  <si>
    <t>VLOOKUP(lookup_value,table_array,col_index_num,range_lookup)</t>
  </si>
  <si>
    <r>
      <t>Searches for a value in the leftmost column of a table,</t>
    </r>
    <r>
      <rPr>
        <sz val="10"/>
        <rFont val="Arial"/>
      </rPr>
      <t xml:space="preserve"> and then returns a value in the same row from a </t>
    </r>
  </si>
  <si>
    <t xml:space="preserve">    column you specify in the table. Use VLOOKUP instead of HLOOKUP when your comparison </t>
  </si>
  <si>
    <t xml:space="preserve">    values are located in a column to the left of the data you want to find.</t>
  </si>
  <si>
    <r>
      <t xml:space="preserve">Lookup_value   </t>
    </r>
    <r>
      <rPr>
        <sz val="10"/>
        <rFont val="Arial"/>
      </rPr>
      <t>is the value to be found in the first column of the array. Lookup_value can be a value,</t>
    </r>
  </si>
  <si>
    <t xml:space="preserve">      a reference, or a text string.</t>
  </si>
  <si>
    <r>
      <t>Table_array </t>
    </r>
    <r>
      <rPr>
        <sz val="10"/>
        <rFont val="Arial"/>
      </rPr>
      <t xml:space="preserve">  is the table of information in which data is looked up. Use a reference to a range or </t>
    </r>
  </si>
  <si>
    <t xml:space="preserve">   a range name, such as Database or List.</t>
  </si>
  <si>
    <r>
      <t>If range_lookup</t>
    </r>
    <r>
      <rPr>
        <sz val="8"/>
        <rFont val="Arial"/>
        <family val="2"/>
      </rPr>
      <t xml:space="preserve"> is TRUE, the values in the first column of table_array must be placed in ascending order: </t>
    </r>
  </si>
  <si>
    <t xml:space="preserve">    ..., -2, -1, 0, 1, 2, ..., A-Z, FALSE, TRUE; otherwise VLOOKUP may not give the correct value. If </t>
  </si>
  <si>
    <t xml:space="preserve">    range_lookup is FALSE, table_array does not need to be sorted.</t>
  </si>
  <si>
    <r>
      <t>You can put the values</t>
    </r>
    <r>
      <rPr>
        <sz val="10"/>
        <rFont val="Arial"/>
      </rPr>
      <t xml:space="preserve"> in ascending order by choosing the </t>
    </r>
    <r>
      <rPr>
        <b/>
        <sz val="10"/>
        <rFont val="Arial"/>
        <family val="2"/>
      </rPr>
      <t>Sort</t>
    </r>
    <r>
      <rPr>
        <sz val="10"/>
        <rFont val="Arial"/>
      </rPr>
      <t xml:space="preserve"> command from the </t>
    </r>
    <r>
      <rPr>
        <b/>
        <sz val="10"/>
        <rFont val="Arial"/>
        <family val="2"/>
      </rPr>
      <t>Data</t>
    </r>
    <r>
      <rPr>
        <sz val="10"/>
        <rFont val="Arial"/>
      </rPr>
      <t xml:space="preserve"> </t>
    </r>
  </si>
  <si>
    <t xml:space="preserve">    menu and selecting Ascending.</t>
  </si>
  <si>
    <r>
      <t xml:space="preserve">The values </t>
    </r>
    <r>
      <rPr>
        <sz val="10"/>
        <rFont val="Arial"/>
      </rPr>
      <t>in the first column of table_array can be text, numbers, or logical values.</t>
    </r>
  </si>
  <si>
    <r>
      <t>Col_index_num</t>
    </r>
    <r>
      <rPr>
        <sz val="10"/>
        <rFont val="Arial"/>
      </rPr>
      <t xml:space="preserve">   is the column number in table_array from which the matching value must be returned. A </t>
    </r>
  </si>
  <si>
    <t xml:space="preserve">     col_index_num of 1 returns the value in the first column in table_array; a col_index_num of 2 returns the </t>
  </si>
  <si>
    <t xml:space="preserve">     value in the second column in table_array, and so on. If col_index_num is less than 1, VLOOKUP returns </t>
  </si>
  <si>
    <t xml:space="preserve">     the #VALUE! error value; if col_index_num is greater than the number of columns in table_array, VLOOKUP </t>
  </si>
  <si>
    <t xml:space="preserve">     returns the #REF! error value.</t>
  </si>
  <si>
    <r>
      <t>Range_lookup  </t>
    </r>
    <r>
      <rPr>
        <sz val="10"/>
        <rFont val="Arial"/>
      </rPr>
      <t xml:space="preserve"> is a logical value that specifies whether you want VLOOKUP to find an exact match or an </t>
    </r>
  </si>
  <si>
    <t xml:space="preserve">     approximate match. If TRUE or omitted, an approximate match is returned. In other words, if an exact </t>
  </si>
  <si>
    <t xml:space="preserve">     match is not found, the next largest value that is less than lookup_value is returned. If FALSE, VLOOKUP </t>
  </si>
  <si>
    <t xml:space="preserve">     will find an exact match. If one is not found, the error value #N/A is returned.</t>
  </si>
  <si>
    <r>
      <t>If VLOOKUP</t>
    </r>
    <r>
      <rPr>
        <sz val="10"/>
        <rFont val="Arial"/>
      </rPr>
      <t xml:space="preserve"> can't find lookup_value, and range_lookup is TRUE, it uses the largest value that is</t>
    </r>
  </si>
  <si>
    <t xml:space="preserve">      less than or equal to lookup_value.</t>
  </si>
  <si>
    <r>
      <t xml:space="preserve">If lookup_value </t>
    </r>
    <r>
      <rPr>
        <sz val="10"/>
        <rFont val="Arial"/>
      </rPr>
      <t xml:space="preserve">is smaller than the smallest value in the first column of table_array, VLOOKUP returns the </t>
    </r>
  </si>
  <si>
    <t xml:space="preserve">      #N/A error value.</t>
  </si>
  <si>
    <t>.</t>
  </si>
  <si>
    <t>V   L   O   O   K   U   P</t>
  </si>
  <si>
    <t>Student Number</t>
  </si>
  <si>
    <t>Symbol Table</t>
  </si>
  <si>
    <t>Height (cm)</t>
  </si>
  <si>
    <t>Symbol</t>
  </si>
  <si>
    <t>A100</t>
  </si>
  <si>
    <t>Symbol (if equal to or above the mark)</t>
  </si>
  <si>
    <t>A120</t>
  </si>
  <si>
    <t>AA</t>
  </si>
  <si>
    <t>A107</t>
  </si>
  <si>
    <t>BB</t>
  </si>
  <si>
    <t>A205</t>
  </si>
  <si>
    <t>CC</t>
  </si>
  <si>
    <t>A111</t>
  </si>
  <si>
    <t>DD</t>
  </si>
  <si>
    <t>Enter the student number</t>
  </si>
  <si>
    <t>cm</t>
  </si>
  <si>
    <t>The VLOOKUP functions allows you to lookup information from a table of data.</t>
  </si>
  <si>
    <t>a100</t>
  </si>
  <si>
    <r>
      <t>TRANSPOSE</t>
    </r>
    <r>
      <rPr>
        <sz val="10"/>
        <color indexed="12"/>
        <rFont val="Arial"/>
        <family val="2"/>
      </rPr>
      <t>(</t>
    </r>
    <r>
      <rPr>
        <b/>
        <sz val="10"/>
        <color indexed="12"/>
        <rFont val="Arial"/>
        <family val="2"/>
      </rPr>
      <t>array</t>
    </r>
    <r>
      <rPr>
        <sz val="10"/>
        <color indexed="12"/>
        <rFont val="Arial"/>
        <family val="2"/>
      </rPr>
      <t>)</t>
    </r>
  </si>
  <si>
    <r>
      <t>Returns a vertical</t>
    </r>
    <r>
      <rPr>
        <sz val="10"/>
        <rFont val="Arial"/>
      </rPr>
      <t xml:space="preserve"> range of cells as a horizontal range, or vice versa. TRANSPOSE must be entered as an </t>
    </r>
  </si>
  <si>
    <t xml:space="preserve">    array formula in a range that has the same number of rows and columns, respectively, as array has </t>
  </si>
  <si>
    <t xml:space="preserve">    columns and rows. Use TRANSPOSE to shift the vertical and horizontal orientation of an array on a worksheet.</t>
  </si>
  <si>
    <r>
      <t>Array </t>
    </r>
    <r>
      <rPr>
        <sz val="10"/>
        <rFont val="Arial"/>
      </rPr>
      <t xml:space="preserve">  is an array or range of cells on a worksheet that you want to transpose. The transpose of an array is </t>
    </r>
  </si>
  <si>
    <t xml:space="preserve">     created by using the first row of the array as the first column of the new array, the second row of the array </t>
  </si>
  <si>
    <t xml:space="preserve">     as the second column of the new array, and so on.</t>
  </si>
  <si>
    <t>Example</t>
  </si>
  <si>
    <t>The Transpose feature gives you the ability to quickly convert a row of information into columns and vice versa.</t>
  </si>
  <si>
    <t>Gender</t>
  </si>
  <si>
    <t>Age</t>
  </si>
  <si>
    <t>Address</t>
  </si>
  <si>
    <t>January</t>
  </si>
  <si>
    <t>March</t>
  </si>
  <si>
    <t>Sales</t>
  </si>
  <si>
    <t>Match Fucntion</t>
  </si>
  <si>
    <t>Finds the position of a value in a list. The list can either be in a row or in a column</t>
  </si>
  <si>
    <t>Syntax:</t>
  </si>
  <si>
    <r>
      <t xml:space="preserve"> =MATCH(</t>
    </r>
    <r>
      <rPr>
        <sz val="12"/>
        <color rgb="FFFF0000"/>
        <rFont val="Arial Unicode MS"/>
        <family val="2"/>
      </rPr>
      <t>lookup_value</t>
    </r>
    <r>
      <rPr>
        <sz val="12"/>
        <color rgb="FF555555"/>
        <rFont val="Arial Unicode MS"/>
        <family val="2"/>
      </rPr>
      <t xml:space="preserve">, </t>
    </r>
    <r>
      <rPr>
        <sz val="12"/>
        <color rgb="FF00B0F0"/>
        <rFont val="Arial Unicode MS"/>
        <family val="2"/>
      </rPr>
      <t>lookup_array</t>
    </r>
    <r>
      <rPr>
        <sz val="12"/>
        <color rgb="FF555555"/>
        <rFont val="Arial Unicode MS"/>
        <family val="2"/>
      </rPr>
      <t xml:space="preserve">, </t>
    </r>
    <r>
      <rPr>
        <sz val="12"/>
        <color rgb="FFFF0000"/>
        <rFont val="Arial Unicode MS"/>
        <family val="2"/>
      </rPr>
      <t>[match_type]</t>
    </r>
    <r>
      <rPr>
        <sz val="12"/>
        <color rgb="FF555555"/>
        <rFont val="Arial Unicode MS"/>
        <family val="2"/>
      </rPr>
      <t>)</t>
    </r>
  </si>
  <si>
    <t>Model Unit</t>
  </si>
  <si>
    <t>Find what row iPhone 4s is on.</t>
  </si>
  <si>
    <t>?</t>
  </si>
  <si>
    <t>Index Fucntion</t>
  </si>
  <si>
    <t>Returns the value at the intersection of a column and a row.</t>
  </si>
  <si>
    <r>
      <t xml:space="preserve"> =INDEX(</t>
    </r>
    <r>
      <rPr>
        <sz val="12"/>
        <color rgb="FFFF0000"/>
        <rFont val="Arial"/>
        <family val="2"/>
      </rPr>
      <t>array</t>
    </r>
    <r>
      <rPr>
        <sz val="12"/>
        <rFont val="Arial"/>
        <family val="2"/>
      </rPr>
      <t xml:space="preserve">, </t>
    </r>
    <r>
      <rPr>
        <sz val="12"/>
        <color rgb="FF00B0F0"/>
        <rFont val="Arial"/>
        <family val="2"/>
      </rPr>
      <t>row_num</t>
    </r>
    <r>
      <rPr>
        <sz val="12"/>
        <rFont val="Arial"/>
        <family val="2"/>
      </rPr>
      <t xml:space="preserve">, </t>
    </r>
    <r>
      <rPr>
        <sz val="12"/>
        <color rgb="FFFF0000"/>
        <rFont val="Arial"/>
        <family val="2"/>
      </rPr>
      <t>[column_num]</t>
    </r>
    <r>
      <rPr>
        <sz val="12"/>
        <rFont val="Arial"/>
        <family val="2"/>
      </rPr>
      <t>)</t>
    </r>
  </si>
  <si>
    <t>Index and Match as an Alternative VLOOKUP</t>
  </si>
  <si>
    <t>Select Unit</t>
  </si>
  <si>
    <t>Cookie Type</t>
  </si>
  <si>
    <t>Month</t>
  </si>
  <si>
    <t>Oatmeal</t>
  </si>
  <si>
    <t>The Cookie Shop Revenue Sales</t>
  </si>
  <si>
    <t>Cookie</t>
  </si>
  <si>
    <t>Chocolate Chip</t>
  </si>
  <si>
    <t>Peanut Butter</t>
  </si>
  <si>
    <t>Gmath</t>
  </si>
  <si>
    <t>iPhone 14</t>
  </si>
  <si>
    <t>Samsung S22</t>
  </si>
  <si>
    <t>Oppo A17k</t>
  </si>
  <si>
    <t>Nokia X50</t>
  </si>
  <si>
    <t>Redmi A1+</t>
  </si>
  <si>
    <t>IT</t>
  </si>
  <si>
    <t>CAD</t>
  </si>
  <si>
    <t>CS</t>
  </si>
  <si>
    <t>MATH</t>
  </si>
  <si>
    <t>Find what column CS is on.</t>
  </si>
  <si>
    <t>Determine the number of</t>
  </si>
  <si>
    <t xml:space="preserve"> users in</t>
  </si>
  <si>
    <t>20%       over     20833</t>
  </si>
  <si>
    <t>25%               over             33333</t>
  </si>
  <si>
    <t>30%               over            66667</t>
  </si>
  <si>
    <t>32%               over           166667</t>
  </si>
  <si>
    <t>35%               over           666667</t>
  </si>
  <si>
    <t>Payroll Table</t>
  </si>
  <si>
    <t>whichever is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</si>
</sst>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&quot;$&quot;#,##0.00"/>
    <numFmt numFmtId="168" formatCode="_(* #,##0_);_(* \(#,##0\);_(* &quot;-&quot;??_);_(@_)"/>
    <numFmt numFmtId="169" formatCode="000"/>
  </numFmts>
  <fonts count="55">
    <font>
      <sz val="10"/>
      <name val="Arial"/>
    </font>
    <font>
      <sz val="10"/>
      <name val="Arial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merican Classic"/>
    </font>
    <font>
      <sz val="20"/>
      <color indexed="9"/>
      <name val="Berlin Sans FB"/>
      <family val="2"/>
    </font>
    <font>
      <b/>
      <sz val="12"/>
      <color indexed="9"/>
      <name val="American Classic"/>
    </font>
    <font>
      <b/>
      <sz val="11.5"/>
      <name val="American Classic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8"/>
      <name val="Century Gothic"/>
      <family val="2"/>
    </font>
    <font>
      <sz val="28"/>
      <color rgb="FF00B0F0"/>
      <name val="Arial"/>
      <family val="2"/>
    </font>
    <font>
      <b/>
      <sz val="12"/>
      <color rgb="FF00B0F0"/>
      <name val="Century Gothic"/>
      <family val="2"/>
    </font>
    <font>
      <sz val="10"/>
      <name val="Arial"/>
      <family val="2"/>
    </font>
    <font>
      <sz val="10"/>
      <color theme="2" tint="-0.249977111117893"/>
      <name val="Arial"/>
      <family val="2"/>
    </font>
    <font>
      <sz val="10"/>
      <color theme="2" tint="-0.249977111117893"/>
      <name val="Century Gothic"/>
      <family val="2"/>
    </font>
    <font>
      <b/>
      <sz val="10"/>
      <name val="Arial"/>
      <family val="2"/>
    </font>
    <font>
      <sz val="9"/>
      <color rgb="FF231F20"/>
      <name val="Lato"/>
      <family val="2"/>
    </font>
    <font>
      <b/>
      <sz val="9"/>
      <color rgb="FF231F20"/>
      <name val="Lato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4"/>
      <name val="Arial Rounded MT Bold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8.5"/>
      <name val="Inherit"/>
    </font>
    <font>
      <sz val="10"/>
      <name val="Inherit"/>
    </font>
    <font>
      <b/>
      <sz val="14"/>
      <color theme="7" tint="-0.499984740745262"/>
      <name val="Arial"/>
      <family val="2"/>
    </font>
    <font>
      <b/>
      <sz val="12"/>
      <color theme="7" tint="-0.499984740745262"/>
      <name val="Arial"/>
      <family val="2"/>
    </font>
    <font>
      <sz val="14"/>
      <color theme="7" tint="-0.499984740745262"/>
      <name val="OCR A Extended"/>
      <family val="3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42"/>
      <name val="Arial"/>
      <family val="2"/>
    </font>
    <font>
      <b/>
      <sz val="10"/>
      <name val="Verdana"/>
      <family val="2"/>
    </font>
    <font>
      <b/>
      <sz val="10"/>
      <color indexed="41"/>
      <name val="Arial"/>
      <family val="2"/>
    </font>
    <font>
      <b/>
      <sz val="10"/>
      <color indexed="10"/>
      <name val="Arial"/>
      <family val="2"/>
    </font>
    <font>
      <b/>
      <i/>
      <sz val="10"/>
      <color indexed="41"/>
      <name val="Arial"/>
      <family val="2"/>
    </font>
    <font>
      <b/>
      <sz val="10"/>
      <name val="Arial Unicode MS"/>
      <family val="2"/>
    </font>
    <font>
      <b/>
      <sz val="10"/>
      <color indexed="42"/>
      <name val="Arial Unicode MS"/>
      <family val="2"/>
    </font>
    <font>
      <b/>
      <sz val="10"/>
      <color indexed="16"/>
      <name val="Arial"/>
      <family val="2"/>
    </font>
    <font>
      <sz val="10"/>
      <name val="Arial Unicode MS"/>
      <family val="2"/>
    </font>
    <font>
      <sz val="16"/>
      <name val="Arial"/>
      <family val="2"/>
    </font>
    <font>
      <sz val="12"/>
      <color rgb="FF555555"/>
      <name val="Arial Unicode MS"/>
      <family val="2"/>
    </font>
    <font>
      <sz val="12"/>
      <color rgb="FFFF0000"/>
      <name val="Arial Unicode MS"/>
      <family val="2"/>
    </font>
    <font>
      <sz val="12"/>
      <color rgb="FF00B0F0"/>
      <name val="Arial Unicode MS"/>
      <family val="2"/>
    </font>
    <font>
      <sz val="12"/>
      <color rgb="FFFF0000"/>
      <name val="Arial"/>
      <family val="2"/>
    </font>
    <font>
      <sz val="12"/>
      <color rgb="FF00B0F0"/>
      <name val="Arial"/>
      <family val="2"/>
    </font>
    <font>
      <sz val="11"/>
      <name val="Arial"/>
      <family val="2"/>
    </font>
    <font>
      <sz val="22"/>
      <color indexed="39"/>
      <name val="Tahoma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Trellis">
        <bgColor indexed="9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slantDashDot">
        <color indexed="9"/>
      </left>
      <right style="slantDashDot">
        <color indexed="9"/>
      </right>
      <top style="slantDashDot">
        <color indexed="9"/>
      </top>
      <bottom style="slantDashDot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9"/>
      </top>
      <bottom style="thick">
        <color indexed="9"/>
      </bottom>
      <diagonal/>
    </border>
    <border>
      <left/>
      <right style="medium">
        <color indexed="64"/>
      </right>
      <top style="thick">
        <color indexed="9"/>
      </top>
      <bottom style="thick">
        <color indexed="9"/>
      </bottom>
      <diagonal/>
    </border>
    <border>
      <left style="medium">
        <color indexed="64"/>
      </left>
      <right style="slantDashDot">
        <color indexed="9"/>
      </right>
      <top style="slantDashDot">
        <color indexed="9"/>
      </top>
      <bottom style="slantDashDot">
        <color indexed="9"/>
      </bottom>
      <diagonal/>
    </border>
    <border>
      <left style="slantDashDot">
        <color indexed="9"/>
      </left>
      <right style="medium">
        <color indexed="64"/>
      </right>
      <top style="slantDashDot">
        <color indexed="9"/>
      </top>
      <bottom style="slantDashDot">
        <color indexed="9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3" fontId="3" fillId="5" borderId="14" xfId="0" applyNumberFormat="1" applyFont="1" applyFill="1" applyBorder="1" applyAlignment="1">
      <alignment horizontal="center" vertical="center"/>
    </xf>
    <xf numFmtId="1" fontId="3" fillId="5" borderId="14" xfId="0" applyNumberFormat="1" applyFont="1" applyFill="1" applyBorder="1" applyAlignment="1">
      <alignment horizontal="center" vertical="center"/>
    </xf>
    <xf numFmtId="3" fontId="3" fillId="5" borderId="15" xfId="0" applyNumberFormat="1" applyFont="1" applyFill="1" applyBorder="1" applyAlignment="1">
      <alignment horizontal="center" vertical="center"/>
    </xf>
    <xf numFmtId="1" fontId="3" fillId="5" borderId="15" xfId="0" applyNumberFormat="1" applyFont="1" applyFill="1" applyBorder="1" applyAlignment="1">
      <alignment horizontal="center" vertical="center"/>
    </xf>
    <xf numFmtId="3" fontId="3" fillId="5" borderId="16" xfId="0" applyNumberFormat="1" applyFont="1" applyFill="1" applyBorder="1" applyAlignment="1">
      <alignment horizontal="center" vertical="center"/>
    </xf>
    <xf numFmtId="1" fontId="3" fillId="5" borderId="16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4" fontId="3" fillId="5" borderId="15" xfId="0" applyNumberFormat="1" applyFont="1" applyFill="1" applyBorder="1" applyAlignment="1">
      <alignment horizontal="center" vertical="center"/>
    </xf>
    <xf numFmtId="4" fontId="3" fillId="5" borderId="14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6" fontId="3" fillId="9" borderId="7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166" fontId="3" fillId="9" borderId="8" xfId="0" applyNumberFormat="1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166" fontId="3" fillId="9" borderId="14" xfId="0" applyNumberFormat="1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166" fontId="3" fillId="9" borderId="15" xfId="0" applyNumberFormat="1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 vertical="center"/>
    </xf>
    <xf numFmtId="0" fontId="6" fillId="13" borderId="22" xfId="0" applyFont="1" applyFill="1" applyBorder="1" applyAlignment="1">
      <alignment horizontal="center" vertical="center"/>
    </xf>
    <xf numFmtId="3" fontId="7" fillId="14" borderId="23" xfId="0" applyNumberFormat="1" applyFont="1" applyFill="1" applyBorder="1" applyAlignment="1">
      <alignment horizontal="center" vertical="center"/>
    </xf>
    <xf numFmtId="3" fontId="7" fillId="14" borderId="24" xfId="0" applyNumberFormat="1" applyFont="1" applyFill="1" applyBorder="1" applyAlignment="1">
      <alignment horizontal="center" vertical="center"/>
    </xf>
    <xf numFmtId="4" fontId="7" fillId="14" borderId="25" xfId="0" applyNumberFormat="1" applyFont="1" applyFill="1" applyBorder="1" applyAlignment="1">
      <alignment horizontal="center" vertical="center"/>
    </xf>
    <xf numFmtId="3" fontId="7" fillId="14" borderId="26" xfId="0" applyNumberFormat="1" applyFont="1" applyFill="1" applyBorder="1" applyAlignment="1">
      <alignment horizontal="center" vertical="center"/>
    </xf>
    <xf numFmtId="2" fontId="7" fillId="14" borderId="26" xfId="0" applyNumberFormat="1" applyFont="1" applyFill="1" applyBorder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3" fontId="7" fillId="14" borderId="11" xfId="0" applyNumberFormat="1" applyFont="1" applyFill="1" applyBorder="1" applyAlignment="1">
      <alignment horizontal="center" vertical="center"/>
    </xf>
    <xf numFmtId="3" fontId="7" fillId="14" borderId="12" xfId="0" applyNumberFormat="1" applyFont="1" applyFill="1" applyBorder="1" applyAlignment="1">
      <alignment horizontal="center" vertical="center"/>
    </xf>
    <xf numFmtId="4" fontId="7" fillId="14" borderId="13" xfId="0" applyNumberFormat="1" applyFont="1" applyFill="1" applyBorder="1" applyAlignment="1">
      <alignment horizontal="center" vertical="center"/>
    </xf>
    <xf numFmtId="3" fontId="7" fillId="14" borderId="10" xfId="0" applyNumberFormat="1" applyFont="1" applyFill="1" applyBorder="1" applyAlignment="1">
      <alignment horizontal="center" vertical="center"/>
    </xf>
    <xf numFmtId="2" fontId="7" fillId="14" borderId="10" xfId="0" applyNumberFormat="1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right"/>
    </xf>
    <xf numFmtId="0" fontId="4" fillId="11" borderId="9" xfId="0" applyFont="1" applyFill="1" applyBorder="1"/>
    <xf numFmtId="0" fontId="4" fillId="11" borderId="17" xfId="0" applyFont="1" applyFill="1" applyBorder="1"/>
    <xf numFmtId="0" fontId="4" fillId="11" borderId="19" xfId="0" applyFont="1" applyFill="1" applyBorder="1" applyAlignment="1">
      <alignment horizontal="right"/>
    </xf>
    <xf numFmtId="0" fontId="4" fillId="11" borderId="0" xfId="0" applyFont="1" applyFill="1"/>
    <xf numFmtId="0" fontId="4" fillId="11" borderId="20" xfId="0" applyFont="1" applyFill="1" applyBorder="1"/>
    <xf numFmtId="3" fontId="7" fillId="14" borderId="31" xfId="0" applyNumberFormat="1" applyFont="1" applyFill="1" applyBorder="1" applyAlignment="1">
      <alignment horizontal="center" vertical="center"/>
    </xf>
    <xf numFmtId="0" fontId="7" fillId="14" borderId="32" xfId="0" applyFont="1" applyFill="1" applyBorder="1" applyAlignment="1">
      <alignment horizontal="center" vertical="center"/>
    </xf>
    <xf numFmtId="3" fontId="7" fillId="14" borderId="33" xfId="0" applyNumberFormat="1" applyFont="1" applyFill="1" applyBorder="1" applyAlignment="1">
      <alignment horizontal="center" vertical="center"/>
    </xf>
    <xf numFmtId="0" fontId="7" fillId="14" borderId="34" xfId="0" applyFont="1" applyFill="1" applyBorder="1" applyAlignment="1">
      <alignment horizontal="center" vertical="center"/>
    </xf>
    <xf numFmtId="3" fontId="7" fillId="14" borderId="34" xfId="0" applyNumberFormat="1" applyFont="1" applyFill="1" applyBorder="1" applyAlignment="1">
      <alignment horizontal="center" vertical="center"/>
    </xf>
    <xf numFmtId="3" fontId="7" fillId="14" borderId="0" xfId="0" applyNumberFormat="1" applyFont="1" applyFill="1" applyAlignment="1">
      <alignment horizontal="center" vertical="center"/>
    </xf>
    <xf numFmtId="3" fontId="7" fillId="14" borderId="35" xfId="0" applyNumberFormat="1" applyFont="1" applyFill="1" applyBorder="1" applyAlignment="1">
      <alignment horizontal="center" vertical="center"/>
    </xf>
    <xf numFmtId="3" fontId="7" fillId="14" borderId="36" xfId="0" applyNumberFormat="1" applyFont="1" applyFill="1" applyBorder="1" applyAlignment="1">
      <alignment horizontal="center" vertical="center"/>
    </xf>
    <xf numFmtId="4" fontId="7" fillId="14" borderId="37" xfId="0" applyNumberFormat="1" applyFont="1" applyFill="1" applyBorder="1" applyAlignment="1">
      <alignment horizontal="center" vertical="center"/>
    </xf>
    <xf numFmtId="3" fontId="7" fillId="14" borderId="38" xfId="0" applyNumberFormat="1" applyFont="1" applyFill="1" applyBorder="1" applyAlignment="1">
      <alignment horizontal="center" vertical="center"/>
    </xf>
    <xf numFmtId="2" fontId="7" fillId="14" borderId="38" xfId="0" applyNumberFormat="1" applyFont="1" applyFill="1" applyBorder="1" applyAlignment="1">
      <alignment horizontal="center" vertical="center"/>
    </xf>
    <xf numFmtId="0" fontId="7" fillId="14" borderId="39" xfId="0" applyFont="1" applyFill="1" applyBorder="1" applyAlignment="1">
      <alignment horizontal="center" vertical="center"/>
    </xf>
    <xf numFmtId="2" fontId="7" fillId="14" borderId="39" xfId="0" applyNumberFormat="1" applyFont="1" applyFill="1" applyBorder="1" applyAlignment="1">
      <alignment horizontal="center" vertical="center"/>
    </xf>
    <xf numFmtId="3" fontId="7" fillId="14" borderId="40" xfId="0" applyNumberFormat="1" applyFont="1" applyFill="1" applyBorder="1" applyAlignment="1">
      <alignment horizontal="center" vertical="center"/>
    </xf>
    <xf numFmtId="165" fontId="10" fillId="7" borderId="2" xfId="0" applyNumberFormat="1" applyFont="1" applyFill="1" applyBorder="1" applyAlignment="1">
      <alignment horizontal="center" vertical="center" wrapText="1"/>
    </xf>
    <xf numFmtId="167" fontId="10" fillId="8" borderId="2" xfId="0" applyNumberFormat="1" applyFont="1" applyFill="1" applyBorder="1" applyAlignment="1">
      <alignment horizontal="center" vertical="center" wrapText="1"/>
    </xf>
    <xf numFmtId="4" fontId="3" fillId="8" borderId="47" xfId="2" applyNumberFormat="1" applyFont="1" applyFill="1" applyBorder="1" applyAlignment="1">
      <alignment horizontal="center" vertical="center"/>
    </xf>
    <xf numFmtId="4" fontId="3" fillId="8" borderId="48" xfId="0" applyNumberFormat="1" applyFont="1" applyFill="1" applyBorder="1" applyAlignment="1">
      <alignment horizontal="center" vertical="center"/>
    </xf>
    <xf numFmtId="4" fontId="3" fillId="8" borderId="49" xfId="0" applyNumberFormat="1" applyFont="1" applyFill="1" applyBorder="1" applyAlignment="1">
      <alignment horizontal="center" vertical="center"/>
    </xf>
    <xf numFmtId="165" fontId="3" fillId="15" borderId="14" xfId="0" applyNumberFormat="1" applyFont="1" applyFill="1" applyBorder="1" applyAlignment="1">
      <alignment horizontal="center" vertical="center"/>
    </xf>
    <xf numFmtId="165" fontId="3" fillId="15" borderId="15" xfId="0" applyNumberFormat="1" applyFont="1" applyFill="1" applyBorder="1" applyAlignment="1">
      <alignment horizontal="center" vertical="center"/>
    </xf>
    <xf numFmtId="165" fontId="3" fillId="15" borderId="16" xfId="0" applyNumberFormat="1" applyFont="1" applyFill="1" applyBorder="1" applyAlignment="1">
      <alignment horizontal="center" vertical="center"/>
    </xf>
    <xf numFmtId="165" fontId="3" fillId="7" borderId="14" xfId="0" applyNumberFormat="1" applyFont="1" applyFill="1" applyBorder="1" applyAlignment="1">
      <alignment horizontal="center" vertical="center"/>
    </xf>
    <xf numFmtId="165" fontId="3" fillId="7" borderId="15" xfId="0" applyNumberFormat="1" applyFont="1" applyFill="1" applyBorder="1" applyAlignment="1">
      <alignment horizontal="center" vertical="center"/>
    </xf>
    <xf numFmtId="165" fontId="3" fillId="7" borderId="16" xfId="0" applyNumberFormat="1" applyFont="1" applyFill="1" applyBorder="1" applyAlignment="1">
      <alignment horizontal="center" vertical="center"/>
    </xf>
    <xf numFmtId="165" fontId="10" fillId="9" borderId="2" xfId="0" applyNumberFormat="1" applyFont="1" applyFill="1" applyBorder="1" applyAlignment="1">
      <alignment horizontal="center" vertical="center" wrapText="1"/>
    </xf>
    <xf numFmtId="165" fontId="3" fillId="9" borderId="14" xfId="0" applyNumberFormat="1" applyFont="1" applyFill="1" applyBorder="1" applyAlignment="1">
      <alignment horizontal="center" vertical="center"/>
    </xf>
    <xf numFmtId="165" fontId="3" fillId="9" borderId="15" xfId="0" applyNumberFormat="1" applyFont="1" applyFill="1" applyBorder="1" applyAlignment="1">
      <alignment horizontal="center" vertical="center"/>
    </xf>
    <xf numFmtId="165" fontId="3" fillId="9" borderId="16" xfId="0" applyNumberFormat="1" applyFont="1" applyFill="1" applyBorder="1" applyAlignment="1">
      <alignment horizontal="center" vertical="center"/>
    </xf>
    <xf numFmtId="165" fontId="10" fillId="15" borderId="2" xfId="0" applyNumberFormat="1" applyFont="1" applyFill="1" applyBorder="1" applyAlignment="1">
      <alignment horizontal="center" vertical="center" wrapText="1"/>
    </xf>
    <xf numFmtId="165" fontId="3" fillId="4" borderId="46" xfId="0" applyNumberFormat="1" applyFont="1" applyFill="1" applyBorder="1" applyAlignment="1">
      <alignment horizontal="center" vertical="center"/>
    </xf>
    <xf numFmtId="4" fontId="3" fillId="4" borderId="50" xfId="0" applyNumberFormat="1" applyFont="1" applyFill="1" applyBorder="1" applyAlignment="1">
      <alignment horizontal="center" vertical="center"/>
    </xf>
    <xf numFmtId="165" fontId="3" fillId="4" borderId="47" xfId="0" applyNumberFormat="1" applyFont="1" applyFill="1" applyBorder="1" applyAlignment="1">
      <alignment horizontal="center" vertical="center"/>
    </xf>
    <xf numFmtId="165" fontId="3" fillId="4" borderId="33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165" fontId="3" fillId="4" borderId="48" xfId="0" applyNumberFormat="1" applyFont="1" applyFill="1" applyBorder="1" applyAlignment="1">
      <alignment horizontal="center" vertical="center"/>
    </xf>
    <xf numFmtId="165" fontId="3" fillId="4" borderId="35" xfId="0" applyNumberFormat="1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165" fontId="3" fillId="4" borderId="49" xfId="0" applyNumberFormat="1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 wrapText="1"/>
    </xf>
    <xf numFmtId="0" fontId="3" fillId="16" borderId="46" xfId="0" applyFont="1" applyFill="1" applyBorder="1" applyAlignment="1">
      <alignment horizontal="center" vertical="center"/>
    </xf>
    <xf numFmtId="0" fontId="3" fillId="16" borderId="33" xfId="0" applyFont="1" applyFill="1" applyBorder="1" applyAlignment="1">
      <alignment horizontal="center" vertical="center"/>
    </xf>
    <xf numFmtId="0" fontId="3" fillId="16" borderId="35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1" fillId="10" borderId="10" xfId="0" applyFont="1" applyFill="1" applyBorder="1" applyAlignment="1" applyProtection="1">
      <alignment horizontal="center" vertical="center"/>
      <protection locked="0"/>
    </xf>
    <xf numFmtId="0" fontId="11" fillId="10" borderId="44" xfId="0" applyFont="1" applyFill="1" applyBorder="1" applyAlignment="1">
      <alignment horizontal="center" vertical="center"/>
    </xf>
    <xf numFmtId="165" fontId="11" fillId="10" borderId="10" xfId="1" applyFont="1" applyFill="1" applyBorder="1" applyAlignment="1">
      <alignment horizontal="center" vertical="center"/>
    </xf>
    <xf numFmtId="165" fontId="11" fillId="10" borderId="34" xfId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0" borderId="45" xfId="0" applyFont="1" applyFill="1" applyBorder="1" applyAlignment="1">
      <alignment horizontal="center" vertical="center"/>
    </xf>
    <xf numFmtId="0" fontId="11" fillId="10" borderId="38" xfId="0" applyFont="1" applyFill="1" applyBorder="1" applyAlignment="1">
      <alignment horizontal="center" vertical="center"/>
    </xf>
    <xf numFmtId="0" fontId="11" fillId="10" borderId="40" xfId="0" applyFont="1" applyFill="1" applyBorder="1" applyAlignment="1">
      <alignment horizontal="center" vertical="center"/>
    </xf>
    <xf numFmtId="165" fontId="11" fillId="10" borderId="10" xfId="0" applyNumberFormat="1" applyFont="1" applyFill="1" applyBorder="1" applyAlignment="1">
      <alignment horizontal="center" vertical="center"/>
    </xf>
    <xf numFmtId="165" fontId="11" fillId="10" borderId="38" xfId="0" applyNumberFormat="1" applyFont="1" applyFill="1" applyBorder="1" applyAlignment="1">
      <alignment horizontal="center" vertical="center"/>
    </xf>
    <xf numFmtId="165" fontId="0" fillId="0" borderId="0" xfId="0" applyNumberFormat="1"/>
    <xf numFmtId="2" fontId="11" fillId="10" borderId="10" xfId="1" applyNumberFormat="1" applyFont="1" applyFill="1" applyBorder="1" applyAlignment="1">
      <alignment horizontal="center" vertical="center"/>
    </xf>
    <xf numFmtId="2" fontId="11" fillId="10" borderId="10" xfId="0" applyNumberFormat="1" applyFont="1" applyFill="1" applyBorder="1" applyAlignment="1">
      <alignment horizontal="center" vertical="center"/>
    </xf>
    <xf numFmtId="2" fontId="11" fillId="10" borderId="38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4" fillId="2" borderId="0" xfId="0" applyFont="1" applyFill="1" applyAlignment="1">
      <alignment wrapText="1"/>
    </xf>
    <xf numFmtId="0" fontId="3" fillId="8" borderId="4" xfId="0" applyFont="1" applyFill="1" applyBorder="1" applyAlignment="1">
      <alignment vertical="center"/>
    </xf>
    <xf numFmtId="0" fontId="15" fillId="2" borderId="0" xfId="0" applyFont="1" applyFill="1"/>
    <xf numFmtId="0" fontId="15" fillId="2" borderId="0" xfId="0" applyFont="1" applyFill="1" applyAlignment="1">
      <alignment wrapText="1"/>
    </xf>
    <xf numFmtId="0" fontId="16" fillId="2" borderId="0" xfId="0" applyFont="1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horizontal="center" vertical="center"/>
    </xf>
    <xf numFmtId="0" fontId="14" fillId="2" borderId="0" xfId="0" applyFont="1" applyFill="1"/>
    <xf numFmtId="0" fontId="0" fillId="7" borderId="0" xfId="0" applyFill="1"/>
    <xf numFmtId="168" fontId="0" fillId="7" borderId="10" xfId="1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21" borderId="0" xfId="0" applyFill="1"/>
    <xf numFmtId="0" fontId="14" fillId="21" borderId="10" xfId="0" applyFont="1" applyFill="1" applyBorder="1"/>
    <xf numFmtId="0" fontId="0" fillId="21" borderId="44" xfId="0" applyFill="1" applyBorder="1" applyAlignment="1">
      <alignment horizontal="center" vertical="center"/>
    </xf>
    <xf numFmtId="0" fontId="0" fillId="21" borderId="45" xfId="0" applyFill="1" applyBorder="1" applyAlignment="1">
      <alignment horizontal="center" vertical="center"/>
    </xf>
    <xf numFmtId="0" fontId="14" fillId="21" borderId="38" xfId="0" applyFont="1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14" fillId="21" borderId="44" xfId="0" applyFont="1" applyFill="1" applyBorder="1" applyAlignment="1">
      <alignment horizontal="center" vertical="center"/>
    </xf>
    <xf numFmtId="1" fontId="14" fillId="21" borderId="10" xfId="0" applyNumberFormat="1" applyFont="1" applyFill="1" applyBorder="1" applyAlignment="1">
      <alignment horizontal="center" vertical="center"/>
    </xf>
    <xf numFmtId="0" fontId="14" fillId="21" borderId="34" xfId="0" applyFont="1" applyFill="1" applyBorder="1" applyAlignment="1">
      <alignment horizontal="center" vertical="center"/>
    </xf>
    <xf numFmtId="0" fontId="14" fillId="21" borderId="45" xfId="0" applyFont="1" applyFill="1" applyBorder="1" applyAlignment="1">
      <alignment horizontal="center" vertical="center"/>
    </xf>
    <xf numFmtId="0" fontId="14" fillId="21" borderId="40" xfId="0" applyFont="1" applyFill="1" applyBorder="1" applyAlignment="1">
      <alignment horizontal="center" vertical="center"/>
    </xf>
    <xf numFmtId="0" fontId="23" fillId="21" borderId="0" xfId="0" applyFont="1" applyFill="1"/>
    <xf numFmtId="0" fontId="14" fillId="21" borderId="10" xfId="0" applyFont="1" applyFill="1" applyBorder="1" applyAlignment="1">
      <alignment horizontal="center" vertical="center"/>
    </xf>
    <xf numFmtId="10" fontId="0" fillId="21" borderId="10" xfId="0" applyNumberFormat="1" applyFill="1" applyBorder="1" applyAlignment="1">
      <alignment horizontal="center" vertical="center"/>
    </xf>
    <xf numFmtId="165" fontId="0" fillId="21" borderId="10" xfId="1" applyFont="1" applyFill="1" applyBorder="1" applyAlignment="1">
      <alignment horizontal="center" vertical="center"/>
    </xf>
    <xf numFmtId="10" fontId="0" fillId="21" borderId="38" xfId="0" applyNumberFormat="1" applyFill="1" applyBorder="1" applyAlignment="1">
      <alignment horizontal="center" vertical="center"/>
    </xf>
    <xf numFmtId="2" fontId="0" fillId="21" borderId="10" xfId="0" applyNumberFormat="1" applyFill="1" applyBorder="1" applyAlignment="1">
      <alignment horizontal="center" vertical="center"/>
    </xf>
    <xf numFmtId="2" fontId="14" fillId="21" borderId="10" xfId="0" applyNumberFormat="1" applyFont="1" applyFill="1" applyBorder="1" applyAlignment="1">
      <alignment horizontal="center" vertical="center"/>
    </xf>
    <xf numFmtId="2" fontId="0" fillId="21" borderId="38" xfId="0" applyNumberFormat="1" applyFill="1" applyBorder="1" applyAlignment="1">
      <alignment horizontal="center" vertical="center"/>
    </xf>
    <xf numFmtId="2" fontId="0" fillId="21" borderId="34" xfId="0" applyNumberFormat="1" applyFill="1" applyBorder="1"/>
    <xf numFmtId="2" fontId="14" fillId="21" borderId="34" xfId="0" applyNumberFormat="1" applyFont="1" applyFill="1" applyBorder="1"/>
    <xf numFmtId="2" fontId="0" fillId="21" borderId="40" xfId="0" applyNumberFormat="1" applyFill="1" applyBorder="1"/>
    <xf numFmtId="0" fontId="14" fillId="7" borderId="0" xfId="0" applyFont="1" applyFill="1"/>
    <xf numFmtId="0" fontId="0" fillId="7" borderId="20" xfId="0" applyFill="1" applyBorder="1"/>
    <xf numFmtId="0" fontId="0" fillId="7" borderId="19" xfId="0" applyFill="1" applyBorder="1"/>
    <xf numFmtId="0" fontId="17" fillId="7" borderId="19" xfId="0" applyFont="1" applyFill="1" applyBorder="1" applyAlignment="1">
      <alignment horizontal="center" vertical="center" wrapText="1"/>
    </xf>
    <xf numFmtId="0" fontId="0" fillId="7" borderId="8" xfId="0" applyFill="1" applyBorder="1"/>
    <xf numFmtId="0" fontId="0" fillId="7" borderId="18" xfId="0" applyFill="1" applyBorder="1"/>
    <xf numFmtId="0" fontId="0" fillId="7" borderId="61" xfId="0" applyFill="1" applyBorder="1"/>
    <xf numFmtId="0" fontId="17" fillId="7" borderId="19" xfId="0" applyFont="1" applyFill="1" applyBorder="1" applyAlignment="1">
      <alignment horizontal="right" vertical="center"/>
    </xf>
    <xf numFmtId="169" fontId="0" fillId="21" borderId="10" xfId="0" applyNumberFormat="1" applyFill="1" applyBorder="1" applyAlignment="1">
      <alignment horizontal="center" vertical="center"/>
    </xf>
    <xf numFmtId="165" fontId="0" fillId="21" borderId="10" xfId="1" applyFont="1" applyFill="1" applyBorder="1"/>
    <xf numFmtId="43" fontId="0" fillId="7" borderId="0" xfId="0" applyNumberFormat="1" applyFill="1"/>
    <xf numFmtId="165" fontId="0" fillId="7" borderId="1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7" borderId="55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9" fillId="7" borderId="57" xfId="0" applyFont="1" applyFill="1" applyBorder="1" applyAlignment="1">
      <alignment horizontal="center" vertical="center" wrapText="1"/>
    </xf>
    <xf numFmtId="0" fontId="0" fillId="22" borderId="0" xfId="0" applyFill="1"/>
    <xf numFmtId="0" fontId="0" fillId="22" borderId="41" xfId="0" applyFill="1" applyBorder="1"/>
    <xf numFmtId="0" fontId="0" fillId="22" borderId="42" xfId="0" applyFill="1" applyBorder="1"/>
    <xf numFmtId="3" fontId="18" fillId="22" borderId="42" xfId="0" applyNumberFormat="1" applyFont="1" applyFill="1" applyBorder="1" applyAlignment="1">
      <alignment horizontal="center" vertical="center" wrapText="1"/>
    </xf>
    <xf numFmtId="0" fontId="18" fillId="22" borderId="42" xfId="0" applyFont="1" applyFill="1" applyBorder="1" applyAlignment="1">
      <alignment horizontal="center" vertical="center" wrapText="1"/>
    </xf>
    <xf numFmtId="0" fontId="18" fillId="22" borderId="43" xfId="0" applyFont="1" applyFill="1" applyBorder="1" applyAlignment="1">
      <alignment horizontal="center" vertical="center" wrapText="1"/>
    </xf>
    <xf numFmtId="0" fontId="0" fillId="22" borderId="44" xfId="0" applyFill="1" applyBorder="1"/>
    <xf numFmtId="0" fontId="0" fillId="22" borderId="10" xfId="0" applyFill="1" applyBorder="1"/>
    <xf numFmtId="3" fontId="18" fillId="22" borderId="10" xfId="0" applyNumberFormat="1" applyFont="1" applyFill="1" applyBorder="1" applyAlignment="1">
      <alignment horizontal="center" vertical="center" wrapText="1"/>
    </xf>
    <xf numFmtId="0" fontId="18" fillId="22" borderId="10" xfId="0" applyFont="1" applyFill="1" applyBorder="1" applyAlignment="1">
      <alignment horizontal="center" vertical="center" wrapText="1"/>
    </xf>
    <xf numFmtId="0" fontId="18" fillId="22" borderId="34" xfId="0" applyFont="1" applyFill="1" applyBorder="1" applyAlignment="1">
      <alignment horizontal="center" vertical="center" wrapText="1"/>
    </xf>
    <xf numFmtId="4" fontId="18" fillId="22" borderId="10" xfId="0" applyNumberFormat="1" applyFont="1" applyFill="1" applyBorder="1" applyAlignment="1">
      <alignment horizontal="center" vertical="center" wrapText="1"/>
    </xf>
    <xf numFmtId="4" fontId="18" fillId="22" borderId="34" xfId="0" applyNumberFormat="1" applyFont="1" applyFill="1" applyBorder="1" applyAlignment="1">
      <alignment horizontal="center" vertical="center" wrapText="1"/>
    </xf>
    <xf numFmtId="0" fontId="0" fillId="22" borderId="45" xfId="0" applyFill="1" applyBorder="1"/>
    <xf numFmtId="0" fontId="14" fillId="22" borderId="38" xfId="0" applyFont="1" applyFill="1" applyBorder="1"/>
    <xf numFmtId="3" fontId="18" fillId="22" borderId="38" xfId="0" applyNumberFormat="1" applyFont="1" applyFill="1" applyBorder="1" applyAlignment="1">
      <alignment horizontal="center" vertical="center" wrapText="1"/>
    </xf>
    <xf numFmtId="0" fontId="18" fillId="22" borderId="38" xfId="0" applyFont="1" applyFill="1" applyBorder="1" applyAlignment="1">
      <alignment horizontal="center" vertical="center" wrapText="1"/>
    </xf>
    <xf numFmtId="4" fontId="18" fillId="22" borderId="38" xfId="0" applyNumberFormat="1" applyFont="1" applyFill="1" applyBorder="1" applyAlignment="1">
      <alignment horizontal="center" vertical="center" wrapText="1"/>
    </xf>
    <xf numFmtId="4" fontId="18" fillId="22" borderId="40" xfId="0" applyNumberFormat="1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27" fillId="3" borderId="59" xfId="0" applyFont="1" applyFill="1" applyBorder="1" applyAlignment="1">
      <alignment horizontal="center" vertical="center" wrapText="1"/>
    </xf>
    <xf numFmtId="0" fontId="27" fillId="3" borderId="60" xfId="0" applyFont="1" applyFill="1" applyBorder="1" applyAlignment="1">
      <alignment horizontal="center" vertical="center" wrapText="1"/>
    </xf>
    <xf numFmtId="0" fontId="28" fillId="21" borderId="10" xfId="0" applyFont="1" applyFill="1" applyBorder="1" applyAlignment="1">
      <alignment horizontal="center" vertical="center" wrapText="1"/>
    </xf>
    <xf numFmtId="9" fontId="28" fillId="21" borderId="10" xfId="0" applyNumberFormat="1" applyFont="1" applyFill="1" applyBorder="1" applyAlignment="1">
      <alignment horizontal="center" vertical="center" wrapText="1"/>
    </xf>
    <xf numFmtId="0" fontId="32" fillId="0" borderId="0" xfId="0" applyFont="1"/>
    <xf numFmtId="0" fontId="34" fillId="0" borderId="0" xfId="0" applyFont="1"/>
    <xf numFmtId="0" fontId="17" fillId="0" borderId="0" xfId="0" applyFont="1"/>
    <xf numFmtId="0" fontId="17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/>
    <xf numFmtId="0" fontId="17" fillId="0" borderId="0" xfId="0" applyFont="1" applyAlignment="1">
      <alignment horizontal="center"/>
    </xf>
    <xf numFmtId="0" fontId="36" fillId="24" borderId="10" xfId="0" applyFont="1" applyFill="1" applyBorder="1" applyAlignment="1">
      <alignment horizontal="left"/>
    </xf>
    <xf numFmtId="0" fontId="37" fillId="25" borderId="10" xfId="0" applyFont="1" applyFill="1" applyBorder="1"/>
    <xf numFmtId="0" fontId="37" fillId="25" borderId="10" xfId="0" applyFont="1" applyFill="1" applyBorder="1" applyAlignment="1">
      <alignment horizontal="center"/>
    </xf>
    <xf numFmtId="0" fontId="37" fillId="0" borderId="63" xfId="0" applyFont="1" applyBorder="1"/>
    <xf numFmtId="0" fontId="17" fillId="0" borderId="10" xfId="0" applyFont="1" applyBorder="1" applyAlignment="1">
      <alignment horizontal="center"/>
    </xf>
    <xf numFmtId="0" fontId="38" fillId="24" borderId="10" xfId="0" applyFont="1" applyFill="1" applyBorder="1" applyAlignment="1">
      <alignment horizontal="left"/>
    </xf>
    <xf numFmtId="0" fontId="39" fillId="0" borderId="10" xfId="0" applyFont="1" applyBorder="1" applyAlignment="1">
      <alignment horizontal="center"/>
    </xf>
    <xf numFmtId="0" fontId="17" fillId="0" borderId="63" xfId="0" applyFont="1" applyBorder="1" applyAlignment="1">
      <alignment horizontal="center"/>
    </xf>
    <xf numFmtId="0" fontId="40" fillId="24" borderId="10" xfId="0" applyFont="1" applyFill="1" applyBorder="1"/>
    <xf numFmtId="0" fontId="41" fillId="0" borderId="10" xfId="0" applyFont="1" applyBorder="1" applyAlignment="1">
      <alignment horizontal="center"/>
    </xf>
    <xf numFmtId="0" fontId="42" fillId="24" borderId="10" xfId="0" applyFont="1" applyFill="1" applyBorder="1" applyAlignment="1">
      <alignment horizontal="center"/>
    </xf>
    <xf numFmtId="0" fontId="41" fillId="0" borderId="0" xfId="0" applyFont="1"/>
    <xf numFmtId="0" fontId="14" fillId="0" borderId="0" xfId="0" applyFont="1"/>
    <xf numFmtId="0" fontId="0" fillId="0" borderId="0" xfId="0" applyAlignment="1">
      <alignment horizontal="left" indent="1"/>
    </xf>
    <xf numFmtId="0" fontId="26" fillId="0" borderId="0" xfId="0" applyFont="1" applyAlignment="1">
      <alignment horizontal="left"/>
    </xf>
    <xf numFmtId="0" fontId="17" fillId="0" borderId="26" xfId="0" applyFont="1" applyBorder="1" applyAlignment="1">
      <alignment horizontal="center" vertical="center" wrapText="1"/>
    </xf>
    <xf numFmtId="0" fontId="0" fillId="28" borderId="10" xfId="0" applyFill="1" applyBorder="1" applyAlignment="1">
      <alignment horizontal="center"/>
    </xf>
    <xf numFmtId="0" fontId="39" fillId="28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17" fillId="0" borderId="10" xfId="0" applyFont="1" applyBorder="1"/>
    <xf numFmtId="0" fontId="44" fillId="28" borderId="10" xfId="0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22" fillId="0" borderId="0" xfId="0" applyFont="1"/>
    <xf numFmtId="0" fontId="46" fillId="0" borderId="0" xfId="0" applyFont="1"/>
    <xf numFmtId="0" fontId="22" fillId="30" borderId="2" xfId="0" applyFont="1" applyFill="1" applyBorder="1" applyAlignment="1">
      <alignment horizontal="center" vertical="center"/>
    </xf>
    <xf numFmtId="0" fontId="22" fillId="0" borderId="14" xfId="0" applyFont="1" applyBorder="1"/>
    <xf numFmtId="0" fontId="22" fillId="0" borderId="14" xfId="0" applyFont="1" applyBorder="1" applyAlignment="1">
      <alignment horizontal="center"/>
    </xf>
    <xf numFmtId="0" fontId="22" fillId="0" borderId="15" xfId="0" applyFont="1" applyBorder="1"/>
    <xf numFmtId="0" fontId="22" fillId="0" borderId="15" xfId="0" applyFont="1" applyBorder="1" applyAlignment="1">
      <alignment horizontal="center"/>
    </xf>
    <xf numFmtId="0" fontId="22" fillId="31" borderId="3" xfId="0" applyFont="1" applyFill="1" applyBorder="1" applyAlignment="1">
      <alignment horizontal="center" vertical="center"/>
    </xf>
    <xf numFmtId="0" fontId="22" fillId="0" borderId="16" xfId="0" applyFont="1" applyBorder="1"/>
    <xf numFmtId="0" fontId="22" fillId="0" borderId="16" xfId="0" applyFont="1" applyBorder="1" applyAlignment="1">
      <alignment horizontal="center"/>
    </xf>
    <xf numFmtId="0" fontId="22" fillId="30" borderId="1" xfId="0" applyFont="1" applyFill="1" applyBorder="1" applyAlignment="1">
      <alignment horizontal="center" vertical="center"/>
    </xf>
    <xf numFmtId="0" fontId="22" fillId="32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34" borderId="69" xfId="0" applyFont="1" applyFill="1" applyBorder="1" applyAlignment="1">
      <alignment horizontal="center" vertical="center"/>
    </xf>
    <xf numFmtId="0" fontId="22" fillId="34" borderId="70" xfId="0" applyFont="1" applyFill="1" applyBorder="1" applyAlignment="1">
      <alignment horizontal="center" vertical="center"/>
    </xf>
    <xf numFmtId="0" fontId="22" fillId="34" borderId="71" xfId="0" applyFont="1" applyFill="1" applyBorder="1" applyAlignment="1">
      <alignment horizontal="center" vertical="center"/>
    </xf>
    <xf numFmtId="0" fontId="22" fillId="35" borderId="69" xfId="0" applyFont="1" applyFill="1" applyBorder="1" applyAlignment="1">
      <alignment horizontal="center" vertical="center"/>
    </xf>
    <xf numFmtId="0" fontId="22" fillId="35" borderId="70" xfId="0" applyFont="1" applyFill="1" applyBorder="1" applyAlignment="1">
      <alignment horizontal="center" vertical="center"/>
    </xf>
    <xf numFmtId="0" fontId="22" fillId="35" borderId="71" xfId="0" applyFont="1" applyFill="1" applyBorder="1" applyAlignment="1">
      <alignment horizontal="center" vertical="center"/>
    </xf>
    <xf numFmtId="0" fontId="22" fillId="20" borderId="72" xfId="0" applyFont="1" applyFill="1" applyBorder="1" applyAlignment="1">
      <alignment horizontal="center" vertical="center"/>
    </xf>
    <xf numFmtId="0" fontId="22" fillId="20" borderId="59" xfId="0" applyFont="1" applyFill="1" applyBorder="1" applyAlignment="1">
      <alignment horizontal="center" vertical="center"/>
    </xf>
    <xf numFmtId="0" fontId="22" fillId="20" borderId="60" xfId="0" applyFont="1" applyFill="1" applyBorder="1" applyAlignment="1">
      <alignment horizontal="center" vertical="center"/>
    </xf>
    <xf numFmtId="0" fontId="51" fillId="36" borderId="69" xfId="0" applyFont="1" applyFill="1" applyBorder="1" applyAlignment="1">
      <alignment horizontal="left" vertical="center"/>
    </xf>
    <xf numFmtId="0" fontId="22" fillId="36" borderId="70" xfId="0" applyFont="1" applyFill="1" applyBorder="1" applyAlignment="1">
      <alignment horizontal="center" vertical="center"/>
    </xf>
    <xf numFmtId="0" fontId="22" fillId="36" borderId="71" xfId="0" applyFont="1" applyFill="1" applyBorder="1" applyAlignment="1">
      <alignment horizontal="center" vertical="center"/>
    </xf>
    <xf numFmtId="3" fontId="0" fillId="37" borderId="10" xfId="0" applyNumberFormat="1" applyFill="1" applyBorder="1" applyAlignment="1">
      <alignment horizontal="center"/>
    </xf>
    <xf numFmtId="0" fontId="39" fillId="37" borderId="10" xfId="0" applyFont="1" applyFill="1" applyBorder="1" applyAlignment="1">
      <alignment horizontal="center"/>
    </xf>
    <xf numFmtId="3" fontId="14" fillId="37" borderId="10" xfId="0" applyNumberFormat="1" applyFont="1" applyFill="1" applyBorder="1" applyAlignment="1">
      <alignment horizontal="center"/>
    </xf>
    <xf numFmtId="0" fontId="17" fillId="29" borderId="73" xfId="0" applyFont="1" applyFill="1" applyBorder="1"/>
    <xf numFmtId="0" fontId="14" fillId="37" borderId="10" xfId="0" applyFont="1" applyFill="1" applyBorder="1" applyAlignment="1">
      <alignment horizontal="center" vertical="center"/>
    </xf>
    <xf numFmtId="0" fontId="53" fillId="0" borderId="0" xfId="0" applyFont="1"/>
    <xf numFmtId="0" fontId="22" fillId="0" borderId="0" xfId="0" applyFont="1" applyAlignment="1">
      <alignment vertical="center"/>
    </xf>
    <xf numFmtId="0" fontId="22" fillId="10" borderId="10" xfId="0" applyFont="1" applyFill="1" applyBorder="1" applyAlignment="1">
      <alignment vertical="center"/>
    </xf>
    <xf numFmtId="0" fontId="22" fillId="31" borderId="10" xfId="0" applyFont="1" applyFill="1" applyBorder="1" applyAlignment="1">
      <alignment horizontal="center" vertical="center"/>
    </xf>
    <xf numFmtId="0" fontId="54" fillId="0" borderId="0" xfId="0" applyFont="1"/>
    <xf numFmtId="0" fontId="22" fillId="0" borderId="0" xfId="0" applyFont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4" fillId="22" borderId="42" xfId="0" applyFont="1" applyFill="1" applyBorder="1" applyAlignment="1">
      <alignment horizontal="center" vertical="center"/>
    </xf>
    <xf numFmtId="0" fontId="14" fillId="22" borderId="10" xfId="0" applyFont="1" applyFill="1" applyBorder="1" applyAlignment="1">
      <alignment horizontal="center" vertical="center"/>
    </xf>
    <xf numFmtId="0" fontId="14" fillId="22" borderId="38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1" fillId="10" borderId="42" xfId="0" applyFont="1" applyFill="1" applyBorder="1" applyAlignment="1" applyProtection="1">
      <alignment horizontal="center" vertical="center" wrapText="1"/>
      <protection locked="0"/>
    </xf>
    <xf numFmtId="165" fontId="11" fillId="10" borderId="42" xfId="1" applyFont="1" applyFill="1" applyBorder="1" applyAlignment="1">
      <alignment horizontal="center" vertical="center" wrapText="1"/>
    </xf>
    <xf numFmtId="165" fontId="11" fillId="10" borderId="10" xfId="1" applyFont="1" applyFill="1" applyBorder="1" applyAlignment="1">
      <alignment horizontal="center" vertical="center" wrapText="1"/>
    </xf>
    <xf numFmtId="0" fontId="11" fillId="10" borderId="10" xfId="0" applyFont="1" applyFill="1" applyBorder="1" applyAlignment="1" applyProtection="1">
      <alignment horizontal="center" vertical="center" wrapText="1"/>
      <protection locked="0"/>
    </xf>
    <xf numFmtId="0" fontId="11" fillId="10" borderId="41" xfId="0" applyFont="1" applyFill="1" applyBorder="1" applyAlignment="1">
      <alignment horizontal="center" vertical="center" wrapText="1"/>
    </xf>
    <xf numFmtId="0" fontId="11" fillId="10" borderId="44" xfId="0" applyFont="1" applyFill="1" applyBorder="1" applyAlignment="1">
      <alignment horizontal="center" vertical="center" wrapText="1"/>
    </xf>
    <xf numFmtId="165" fontId="11" fillId="10" borderId="43" xfId="1" applyFont="1" applyFill="1" applyBorder="1" applyAlignment="1">
      <alignment horizontal="center" vertical="center" wrapText="1"/>
    </xf>
    <xf numFmtId="165" fontId="11" fillId="10" borderId="34" xfId="1" applyFont="1" applyFill="1" applyBorder="1" applyAlignment="1">
      <alignment horizontal="center" vertical="center" wrapText="1"/>
    </xf>
    <xf numFmtId="2" fontId="11" fillId="10" borderId="42" xfId="1" applyNumberFormat="1" applyFont="1" applyFill="1" applyBorder="1" applyAlignment="1">
      <alignment horizontal="center" vertical="center" wrapText="1"/>
    </xf>
    <xf numFmtId="2" fontId="11" fillId="10" borderId="10" xfId="1" applyNumberFormat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9" fontId="3" fillId="5" borderId="15" xfId="0" applyNumberFormat="1" applyFont="1" applyFill="1" applyBorder="1" applyAlignment="1">
      <alignment horizontal="center" vertical="center" wrapText="1"/>
    </xf>
    <xf numFmtId="9" fontId="3" fillId="5" borderId="16" xfId="0" applyNumberFormat="1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5" fillId="12" borderId="27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 wrapText="1"/>
    </xf>
    <xf numFmtId="0" fontId="5" fillId="12" borderId="28" xfId="0" applyFont="1" applyFill="1" applyBorder="1" applyAlignment="1">
      <alignment horizontal="center" vertical="center" wrapText="1"/>
    </xf>
    <xf numFmtId="0" fontId="6" fillId="13" borderId="29" xfId="0" applyFont="1" applyFill="1" applyBorder="1" applyAlignment="1">
      <alignment horizontal="center" vertical="center" wrapText="1"/>
    </xf>
    <xf numFmtId="0" fontId="6" fillId="13" borderId="22" xfId="0" applyFont="1" applyFill="1" applyBorder="1" applyAlignment="1">
      <alignment horizontal="center" vertical="center" wrapText="1"/>
    </xf>
    <xf numFmtId="0" fontId="6" fillId="13" borderId="22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2" fillId="17" borderId="18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17" fillId="3" borderId="62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165" fontId="22" fillId="7" borderId="10" xfId="1" applyFont="1" applyFill="1" applyBorder="1" applyAlignment="1">
      <alignment horizontal="center" vertical="center"/>
    </xf>
    <xf numFmtId="43" fontId="22" fillId="7" borderId="10" xfId="0" applyNumberFormat="1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22" fillId="7" borderId="11" xfId="0" applyNumberFormat="1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4" fillId="20" borderId="7" xfId="0" applyFont="1" applyFill="1" applyBorder="1" applyAlignment="1">
      <alignment horizontal="center" vertical="center"/>
    </xf>
    <xf numFmtId="0" fontId="24" fillId="20" borderId="9" xfId="0" applyFont="1" applyFill="1" applyBorder="1" applyAlignment="1">
      <alignment horizontal="center" vertical="center"/>
    </xf>
    <xf numFmtId="0" fontId="24" fillId="20" borderId="17" xfId="0" applyFont="1" applyFill="1" applyBorder="1" applyAlignment="1">
      <alignment horizontal="center" vertical="center"/>
    </xf>
    <xf numFmtId="169" fontId="30" fillId="7" borderId="10" xfId="0" applyNumberFormat="1" applyFont="1" applyFill="1" applyBorder="1" applyAlignment="1">
      <alignment horizontal="center" vertical="center"/>
    </xf>
    <xf numFmtId="0" fontId="31" fillId="7" borderId="10" xfId="0" applyFont="1" applyFill="1" applyBorder="1" applyAlignment="1">
      <alignment horizontal="center" vertical="center"/>
    </xf>
    <xf numFmtId="0" fontId="29" fillId="7" borderId="10" xfId="0" applyFont="1" applyFill="1" applyBorder="1" applyAlignment="1">
      <alignment horizontal="center" vertical="center"/>
    </xf>
    <xf numFmtId="0" fontId="17" fillId="7" borderId="19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165" fontId="22" fillId="7" borderId="10" xfId="1" applyFont="1" applyFill="1" applyBorder="1" applyAlignment="1">
      <alignment horizontal="center"/>
    </xf>
    <xf numFmtId="0" fontId="17" fillId="7" borderId="19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43" fontId="22" fillId="7" borderId="1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0" fillId="3" borderId="18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wrapText="1"/>
    </xf>
    <xf numFmtId="0" fontId="27" fillId="3" borderId="58" xfId="0" applyFont="1" applyFill="1" applyBorder="1" applyAlignment="1">
      <alignment horizontal="center" vertical="center" wrapText="1"/>
    </xf>
    <xf numFmtId="0" fontId="17" fillId="3" borderId="44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21" fillId="3" borderId="41" xfId="0" applyFont="1" applyFill="1" applyBorder="1" applyAlignment="1">
      <alignment horizontal="center" vertical="center"/>
    </xf>
    <xf numFmtId="0" fontId="21" fillId="3" borderId="42" xfId="0" applyFont="1" applyFill="1" applyBorder="1" applyAlignment="1">
      <alignment horizontal="center" vertical="center"/>
    </xf>
    <xf numFmtId="0" fontId="21" fillId="3" borderId="43" xfId="0" applyFont="1" applyFill="1" applyBorder="1" applyAlignment="1">
      <alignment horizontal="center" vertical="center"/>
    </xf>
    <xf numFmtId="0" fontId="20" fillId="22" borderId="5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54" xfId="0" applyFont="1" applyFill="1" applyBorder="1" applyAlignment="1">
      <alignment horizontal="center" vertical="center" wrapText="1"/>
    </xf>
    <xf numFmtId="0" fontId="19" fillId="7" borderId="55" xfId="0" applyFont="1" applyFill="1" applyBorder="1" applyAlignment="1">
      <alignment horizontal="center" vertical="center" wrapText="1"/>
    </xf>
    <xf numFmtId="0" fontId="19" fillId="7" borderId="53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9" fillId="7" borderId="52" xfId="0" applyFont="1" applyFill="1" applyBorder="1" applyAlignment="1">
      <alignment horizontal="center" vertical="center" wrapText="1"/>
    </xf>
    <xf numFmtId="0" fontId="25" fillId="23" borderId="0" xfId="0" applyFont="1" applyFill="1" applyAlignment="1">
      <alignment horizontal="center" vertical="center" wrapText="1"/>
    </xf>
    <xf numFmtId="0" fontId="43" fillId="26" borderId="64" xfId="0" applyFont="1" applyFill="1" applyBorder="1" applyAlignment="1">
      <alignment horizontal="left" vertical="center" wrapText="1"/>
    </xf>
    <xf numFmtId="0" fontId="43" fillId="26" borderId="65" xfId="0" applyFont="1" applyFill="1" applyBorder="1" applyAlignment="1">
      <alignment horizontal="left" vertical="center" wrapText="1"/>
    </xf>
    <xf numFmtId="0" fontId="43" fillId="26" borderId="66" xfId="0" applyFont="1" applyFill="1" applyBorder="1" applyAlignment="1">
      <alignment horizontal="left" vertical="center" wrapText="1"/>
    </xf>
    <xf numFmtId="0" fontId="43" fillId="26" borderId="62" xfId="0" applyFont="1" applyFill="1" applyBorder="1" applyAlignment="1">
      <alignment horizontal="left" vertical="center" wrapText="1"/>
    </xf>
    <xf numFmtId="0" fontId="43" fillId="26" borderId="0" xfId="0" applyFont="1" applyFill="1" applyAlignment="1">
      <alignment horizontal="left" vertical="center" wrapText="1"/>
    </xf>
    <xf numFmtId="0" fontId="43" fillId="26" borderId="67" xfId="0" applyFont="1" applyFill="1" applyBorder="1" applyAlignment="1">
      <alignment horizontal="left" vertical="center" wrapText="1"/>
    </xf>
    <xf numFmtId="0" fontId="43" fillId="26" borderId="23" xfId="0" applyFont="1" applyFill="1" applyBorder="1" applyAlignment="1">
      <alignment horizontal="left" vertical="center" wrapText="1"/>
    </xf>
    <xf numFmtId="0" fontId="43" fillId="26" borderId="24" xfId="0" applyFont="1" applyFill="1" applyBorder="1" applyAlignment="1">
      <alignment horizontal="left" vertical="center" wrapText="1"/>
    </xf>
    <xf numFmtId="0" fontId="43" fillId="26" borderId="25" xfId="0" applyFont="1" applyFill="1" applyBorder="1" applyAlignment="1">
      <alignment horizontal="left" vertical="center" wrapText="1"/>
    </xf>
    <xf numFmtId="0" fontId="17" fillId="27" borderId="10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43" fillId="26" borderId="10" xfId="0" applyFont="1" applyFill="1" applyBorder="1" applyAlignment="1">
      <alignment horizontal="left" vertical="center" wrapText="1"/>
    </xf>
    <xf numFmtId="0" fontId="17" fillId="38" borderId="65" xfId="0" applyFont="1" applyFill="1" applyBorder="1" applyAlignment="1">
      <alignment horizontal="center" vertical="center"/>
    </xf>
    <xf numFmtId="0" fontId="17" fillId="38" borderId="66" xfId="0" applyFont="1" applyFill="1" applyBorder="1" applyAlignment="1">
      <alignment horizontal="center" vertical="center"/>
    </xf>
    <xf numFmtId="0" fontId="17" fillId="38" borderId="24" xfId="0" applyFont="1" applyFill="1" applyBorder="1" applyAlignment="1">
      <alignment horizontal="center" vertical="center"/>
    </xf>
    <xf numFmtId="0" fontId="17" fillId="38" borderId="25" xfId="0" applyFont="1" applyFill="1" applyBorder="1" applyAlignment="1">
      <alignment horizontal="center" vertical="center"/>
    </xf>
    <xf numFmtId="0" fontId="45" fillId="8" borderId="4" xfId="0" applyFont="1" applyFill="1" applyBorder="1" applyAlignment="1">
      <alignment horizontal="center" vertical="center"/>
    </xf>
    <xf numFmtId="0" fontId="45" fillId="8" borderId="5" xfId="0" applyFont="1" applyFill="1" applyBorder="1" applyAlignment="1">
      <alignment horizontal="center" vertical="center"/>
    </xf>
    <xf numFmtId="0" fontId="45" fillId="8" borderId="6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17" fillId="29" borderId="10" xfId="0" applyFont="1" applyFill="1" applyBorder="1" applyAlignment="1">
      <alignment horizontal="center"/>
    </xf>
    <xf numFmtId="0" fontId="22" fillId="9" borderId="4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32" fillId="25" borderId="10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28575</xdr:rowOff>
    </xdr:from>
    <xdr:to>
      <xdr:col>3</xdr:col>
      <xdr:colOff>190500</xdr:colOff>
      <xdr:row>1</xdr:row>
      <xdr:rowOff>314325</xdr:rowOff>
    </xdr:to>
    <xdr:pic>
      <xdr:nvPicPr>
        <xdr:cNvPr id="2" name="Picture 1" descr="sss_logo.gif (1200 bytes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200025"/>
          <a:ext cx="6191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zoomScale="130" workbookViewId="0">
      <selection activeCell="L11" sqref="L11"/>
    </sheetView>
  </sheetViews>
  <sheetFormatPr defaultColWidth="9.109375" defaultRowHeight="13.2"/>
  <cols>
    <col min="2" max="2" width="19" customWidth="1"/>
    <col min="3" max="3" width="9.33203125" customWidth="1"/>
    <col min="4" max="4" width="9.44140625" customWidth="1"/>
    <col min="5" max="5" width="8.5546875" customWidth="1"/>
    <col min="6" max="6" width="10" customWidth="1"/>
    <col min="7" max="7" width="8.109375" customWidth="1"/>
    <col min="8" max="8" width="8.109375" bestFit="1" customWidth="1"/>
    <col min="9" max="9" width="13.88671875" customWidth="1"/>
    <col min="10" max="10" width="9.88671875" style="102" customWidth="1"/>
    <col min="11" max="11" width="7.88671875" customWidth="1"/>
    <col min="12" max="12" width="12.109375" style="106" customWidth="1"/>
    <col min="13" max="13" width="13.33203125" customWidth="1"/>
  </cols>
  <sheetData>
    <row r="1" spans="1:13" ht="15.6" thickBot="1">
      <c r="A1" s="262" t="s">
        <v>66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4"/>
    </row>
    <row r="2" spans="1:13" ht="15.6" thickBot="1">
      <c r="A2" s="262" t="s">
        <v>67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4"/>
    </row>
    <row r="3" spans="1:13" ht="15.6" thickBot="1">
      <c r="A3" s="265" t="s">
        <v>68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7"/>
    </row>
    <row r="4" spans="1:13">
      <c r="A4" s="272" t="s">
        <v>69</v>
      </c>
      <c r="B4" s="268" t="s">
        <v>70</v>
      </c>
      <c r="C4" s="269" t="s">
        <v>71</v>
      </c>
      <c r="D4" s="269" t="s">
        <v>72</v>
      </c>
      <c r="E4" s="268" t="s">
        <v>73</v>
      </c>
      <c r="F4" s="269" t="s">
        <v>74</v>
      </c>
      <c r="G4" s="268" t="s">
        <v>75</v>
      </c>
      <c r="H4" s="268"/>
      <c r="I4" s="268"/>
      <c r="J4" s="269" t="s">
        <v>76</v>
      </c>
      <c r="K4" s="268" t="s">
        <v>77</v>
      </c>
      <c r="L4" s="276" t="s">
        <v>78</v>
      </c>
      <c r="M4" s="274" t="s">
        <v>79</v>
      </c>
    </row>
    <row r="5" spans="1:13">
      <c r="A5" s="273"/>
      <c r="B5" s="271"/>
      <c r="C5" s="270"/>
      <c r="D5" s="270"/>
      <c r="E5" s="271"/>
      <c r="F5" s="270"/>
      <c r="G5" s="91" t="s">
        <v>80</v>
      </c>
      <c r="H5" s="91" t="s">
        <v>81</v>
      </c>
      <c r="I5" s="91" t="s">
        <v>82</v>
      </c>
      <c r="J5" s="270"/>
      <c r="K5" s="271"/>
      <c r="L5" s="277"/>
      <c r="M5" s="275"/>
    </row>
    <row r="6" spans="1:13">
      <c r="A6" s="92">
        <v>2121760</v>
      </c>
      <c r="B6" s="91" t="s">
        <v>57</v>
      </c>
      <c r="C6" s="93">
        <v>440</v>
      </c>
      <c r="D6" s="93">
        <v>10120</v>
      </c>
      <c r="E6" s="91">
        <v>25</v>
      </c>
      <c r="F6" s="93">
        <v>11000</v>
      </c>
      <c r="G6" s="91">
        <v>24</v>
      </c>
      <c r="H6" s="91">
        <v>12</v>
      </c>
      <c r="I6" s="91">
        <v>5</v>
      </c>
      <c r="J6" s="93">
        <v>2695</v>
      </c>
      <c r="K6" s="91">
        <v>0</v>
      </c>
      <c r="L6" s="103">
        <v>0</v>
      </c>
      <c r="M6" s="94">
        <v>13695</v>
      </c>
    </row>
    <row r="7" spans="1:13">
      <c r="A7" s="92">
        <v>2122040</v>
      </c>
      <c r="B7" s="91" t="s">
        <v>58</v>
      </c>
      <c r="C7" s="93">
        <v>440</v>
      </c>
      <c r="D7" s="93">
        <v>10120</v>
      </c>
      <c r="E7" s="91">
        <v>22</v>
      </c>
      <c r="F7" s="93">
        <v>9680</v>
      </c>
      <c r="G7" s="91">
        <v>23</v>
      </c>
      <c r="H7" s="91">
        <v>12</v>
      </c>
      <c r="I7" s="91">
        <v>2</v>
      </c>
      <c r="J7" s="93">
        <v>2310</v>
      </c>
      <c r="K7" s="91">
        <v>1</v>
      </c>
      <c r="L7" s="103">
        <v>0.91666666666666663</v>
      </c>
      <c r="M7" s="94">
        <v>11989.083333333334</v>
      </c>
    </row>
    <row r="8" spans="1:13">
      <c r="A8" s="92">
        <v>2120573</v>
      </c>
      <c r="B8" s="91" t="s">
        <v>59</v>
      </c>
      <c r="C8" s="93">
        <v>460</v>
      </c>
      <c r="D8" s="93">
        <v>10580</v>
      </c>
      <c r="E8" s="91">
        <v>23</v>
      </c>
      <c r="F8" s="93">
        <v>10580</v>
      </c>
      <c r="G8" s="91">
        <v>22</v>
      </c>
      <c r="H8" s="91">
        <v>12</v>
      </c>
      <c r="I8" s="91">
        <v>3</v>
      </c>
      <c r="J8" s="93">
        <v>2472.5</v>
      </c>
      <c r="K8" s="91">
        <v>2</v>
      </c>
      <c r="L8" s="103">
        <v>1.9166666666666667</v>
      </c>
      <c r="M8" s="94">
        <v>13050.583333333334</v>
      </c>
    </row>
    <row r="9" spans="1:13">
      <c r="A9" s="92">
        <v>2122226</v>
      </c>
      <c r="B9" s="91" t="s">
        <v>59</v>
      </c>
      <c r="C9" s="93">
        <v>460</v>
      </c>
      <c r="D9" s="93">
        <v>10580</v>
      </c>
      <c r="E9" s="91">
        <v>25</v>
      </c>
      <c r="F9" s="93">
        <v>11500</v>
      </c>
      <c r="G9" s="91">
        <v>21</v>
      </c>
      <c r="H9" s="91">
        <v>1</v>
      </c>
      <c r="I9" s="91">
        <v>4</v>
      </c>
      <c r="J9" s="93">
        <v>1739.375</v>
      </c>
      <c r="K9" s="91">
        <v>3</v>
      </c>
      <c r="L9" s="103">
        <v>2.875</v>
      </c>
      <c r="M9" s="94">
        <v>13236.5</v>
      </c>
    </row>
    <row r="10" spans="1:13">
      <c r="A10" s="92">
        <v>2121517</v>
      </c>
      <c r="B10" s="91" t="s">
        <v>60</v>
      </c>
      <c r="C10" s="93">
        <v>880</v>
      </c>
      <c r="D10" s="93">
        <v>20240</v>
      </c>
      <c r="E10" s="91">
        <v>24</v>
      </c>
      <c r="F10" s="93">
        <v>21120</v>
      </c>
      <c r="G10" s="91">
        <v>20</v>
      </c>
      <c r="H10" s="91">
        <v>2</v>
      </c>
      <c r="I10" s="91">
        <v>5</v>
      </c>
      <c r="J10" s="93">
        <v>3575</v>
      </c>
      <c r="K10" s="91">
        <v>3</v>
      </c>
      <c r="L10" s="103">
        <v>5.5</v>
      </c>
      <c r="M10" s="94">
        <v>24689.5</v>
      </c>
    </row>
    <row r="11" spans="1:13">
      <c r="A11" s="92">
        <v>2041016</v>
      </c>
      <c r="B11" s="91" t="s">
        <v>61</v>
      </c>
      <c r="C11" s="93">
        <v>1200</v>
      </c>
      <c r="D11" s="93">
        <v>27600</v>
      </c>
      <c r="E11" s="91">
        <v>13</v>
      </c>
      <c r="F11" s="93">
        <v>15600</v>
      </c>
      <c r="G11" s="91">
        <v>19</v>
      </c>
      <c r="H11" s="91">
        <v>3</v>
      </c>
      <c r="I11" s="91">
        <v>6</v>
      </c>
      <c r="J11" s="93">
        <v>5212.5</v>
      </c>
      <c r="K11" s="91">
        <v>3</v>
      </c>
      <c r="L11" s="103">
        <v>7.5</v>
      </c>
      <c r="M11" s="94">
        <v>20805</v>
      </c>
    </row>
    <row r="12" spans="1:13">
      <c r="A12" s="92">
        <v>2125128</v>
      </c>
      <c r="B12" s="91" t="s">
        <v>59</v>
      </c>
      <c r="C12" s="93">
        <v>460</v>
      </c>
      <c r="D12" s="93">
        <v>10580</v>
      </c>
      <c r="E12" s="91">
        <v>12</v>
      </c>
      <c r="F12" s="93">
        <v>5520</v>
      </c>
      <c r="G12" s="91">
        <v>18</v>
      </c>
      <c r="H12" s="91">
        <v>4</v>
      </c>
      <c r="I12" s="91">
        <v>7</v>
      </c>
      <c r="J12" s="93">
        <v>2127.5</v>
      </c>
      <c r="K12" s="91">
        <v>3</v>
      </c>
      <c r="L12" s="103">
        <v>2.875</v>
      </c>
      <c r="M12" s="94">
        <v>7644.625</v>
      </c>
    </row>
    <row r="13" spans="1:13">
      <c r="A13" s="92">
        <v>2125127</v>
      </c>
      <c r="B13" s="91" t="s">
        <v>62</v>
      </c>
      <c r="C13" s="93">
        <v>480</v>
      </c>
      <c r="D13" s="93">
        <v>11040</v>
      </c>
      <c r="E13" s="91">
        <v>14</v>
      </c>
      <c r="F13" s="93">
        <v>6720</v>
      </c>
      <c r="G13" s="91">
        <v>17</v>
      </c>
      <c r="H13" s="91">
        <v>5</v>
      </c>
      <c r="I13" s="91">
        <v>8</v>
      </c>
      <c r="J13" s="93">
        <v>2355</v>
      </c>
      <c r="K13" s="91">
        <v>3</v>
      </c>
      <c r="L13" s="103">
        <v>3</v>
      </c>
      <c r="M13" s="94">
        <v>9072</v>
      </c>
    </row>
    <row r="14" spans="1:13">
      <c r="A14" s="92">
        <v>2121294</v>
      </c>
      <c r="B14" s="91" t="s">
        <v>63</v>
      </c>
      <c r="C14" s="93">
        <v>640</v>
      </c>
      <c r="D14" s="93">
        <v>14720</v>
      </c>
      <c r="E14" s="91">
        <v>15</v>
      </c>
      <c r="F14" s="93">
        <v>9600</v>
      </c>
      <c r="G14" s="91">
        <v>16</v>
      </c>
      <c r="H14" s="91">
        <v>6</v>
      </c>
      <c r="I14" s="91">
        <v>1</v>
      </c>
      <c r="J14" s="93">
        <v>2040</v>
      </c>
      <c r="K14" s="91">
        <v>3</v>
      </c>
      <c r="L14" s="103">
        <v>4</v>
      </c>
      <c r="M14" s="94">
        <v>11636</v>
      </c>
    </row>
    <row r="15" spans="1:13">
      <c r="A15" s="92">
        <v>2122779</v>
      </c>
      <c r="B15" s="91" t="s">
        <v>63</v>
      </c>
      <c r="C15" s="93">
        <v>640</v>
      </c>
      <c r="D15" s="93">
        <v>14720</v>
      </c>
      <c r="E15" s="91">
        <v>16</v>
      </c>
      <c r="F15" s="93">
        <v>10240</v>
      </c>
      <c r="G15" s="91">
        <v>15</v>
      </c>
      <c r="H15" s="91">
        <v>7</v>
      </c>
      <c r="I15" s="91">
        <v>2</v>
      </c>
      <c r="J15" s="93">
        <v>2220</v>
      </c>
      <c r="K15" s="91">
        <v>3</v>
      </c>
      <c r="L15" s="103">
        <v>4</v>
      </c>
      <c r="M15" s="94">
        <v>12456</v>
      </c>
    </row>
    <row r="16" spans="1:13">
      <c r="A16" s="92">
        <v>2126255</v>
      </c>
      <c r="B16" s="91" t="s">
        <v>58</v>
      </c>
      <c r="C16" s="93">
        <v>440</v>
      </c>
      <c r="D16" s="93">
        <v>10120</v>
      </c>
      <c r="E16" s="91">
        <v>17</v>
      </c>
      <c r="F16" s="93">
        <v>7480</v>
      </c>
      <c r="G16" s="91">
        <v>14</v>
      </c>
      <c r="H16" s="91">
        <v>8</v>
      </c>
      <c r="I16" s="91">
        <v>3</v>
      </c>
      <c r="J16" s="93">
        <v>1650</v>
      </c>
      <c r="K16" s="91">
        <v>3</v>
      </c>
      <c r="L16" s="103">
        <v>2.75</v>
      </c>
      <c r="M16" s="94">
        <v>9127.25</v>
      </c>
    </row>
    <row r="17" spans="1:13">
      <c r="A17" s="92">
        <v>2120007</v>
      </c>
      <c r="B17" s="91" t="s">
        <v>60</v>
      </c>
      <c r="C17" s="93">
        <v>880</v>
      </c>
      <c r="D17" s="93">
        <v>20240</v>
      </c>
      <c r="E17" s="91">
        <v>18</v>
      </c>
      <c r="F17" s="93">
        <v>15840</v>
      </c>
      <c r="G17" s="91">
        <v>13</v>
      </c>
      <c r="H17" s="91">
        <v>0</v>
      </c>
      <c r="I17" s="91">
        <v>4</v>
      </c>
      <c r="J17" s="93">
        <v>2310</v>
      </c>
      <c r="K17" s="91">
        <v>3</v>
      </c>
      <c r="L17" s="103">
        <v>5.5</v>
      </c>
      <c r="M17" s="94">
        <v>18144.5</v>
      </c>
    </row>
    <row r="18" spans="1:13">
      <c r="A18" s="92">
        <v>2120567</v>
      </c>
      <c r="B18" s="91" t="s">
        <v>62</v>
      </c>
      <c r="C18" s="93">
        <v>480</v>
      </c>
      <c r="D18" s="93">
        <v>11040</v>
      </c>
      <c r="E18" s="91">
        <v>19</v>
      </c>
      <c r="F18" s="93">
        <v>9120</v>
      </c>
      <c r="G18" s="91">
        <v>12</v>
      </c>
      <c r="H18" s="91">
        <v>0</v>
      </c>
      <c r="I18" s="91">
        <v>5</v>
      </c>
      <c r="J18" s="93">
        <v>1320</v>
      </c>
      <c r="K18" s="91">
        <v>3</v>
      </c>
      <c r="L18" s="103">
        <v>3</v>
      </c>
      <c r="M18" s="94">
        <v>10437</v>
      </c>
    </row>
    <row r="19" spans="1:13">
      <c r="A19" s="92">
        <v>2120594</v>
      </c>
      <c r="B19" s="91" t="s">
        <v>57</v>
      </c>
      <c r="C19" s="93">
        <v>440</v>
      </c>
      <c r="D19" s="93">
        <v>10120</v>
      </c>
      <c r="E19" s="91">
        <v>10</v>
      </c>
      <c r="F19" s="93">
        <v>4400</v>
      </c>
      <c r="G19" s="91">
        <v>11</v>
      </c>
      <c r="H19" s="91">
        <v>0</v>
      </c>
      <c r="I19" s="91">
        <v>6</v>
      </c>
      <c r="J19" s="93">
        <v>1265</v>
      </c>
      <c r="K19" s="91">
        <v>3</v>
      </c>
      <c r="L19" s="103">
        <v>2.75</v>
      </c>
      <c r="M19" s="94">
        <v>5662.25</v>
      </c>
    </row>
    <row r="20" spans="1:13">
      <c r="A20" s="92">
        <v>2122709</v>
      </c>
      <c r="B20" s="91" t="s">
        <v>63</v>
      </c>
      <c r="C20" s="93">
        <v>640</v>
      </c>
      <c r="D20" s="93">
        <v>14720</v>
      </c>
      <c r="E20" s="91">
        <v>2</v>
      </c>
      <c r="F20" s="93">
        <v>1280</v>
      </c>
      <c r="G20" s="91">
        <v>24</v>
      </c>
      <c r="H20" s="91">
        <v>0</v>
      </c>
      <c r="I20" s="91">
        <v>7</v>
      </c>
      <c r="J20" s="93">
        <v>3040</v>
      </c>
      <c r="K20" s="91">
        <v>3</v>
      </c>
      <c r="L20" s="103">
        <v>4</v>
      </c>
      <c r="M20" s="94">
        <v>4316</v>
      </c>
    </row>
    <row r="21" spans="1:13">
      <c r="A21" s="92">
        <v>2120132</v>
      </c>
      <c r="B21" s="91" t="s">
        <v>58</v>
      </c>
      <c r="C21" s="93">
        <v>440</v>
      </c>
      <c r="D21" s="93">
        <v>10120</v>
      </c>
      <c r="E21" s="91">
        <v>3</v>
      </c>
      <c r="F21" s="93">
        <v>1320</v>
      </c>
      <c r="G21" s="91">
        <v>23</v>
      </c>
      <c r="H21" s="91">
        <v>0</v>
      </c>
      <c r="I21" s="91">
        <v>8</v>
      </c>
      <c r="J21" s="93">
        <v>2145</v>
      </c>
      <c r="K21" s="91">
        <v>3</v>
      </c>
      <c r="L21" s="103">
        <v>2.75</v>
      </c>
      <c r="M21" s="94">
        <v>3462.25</v>
      </c>
    </row>
    <row r="22" spans="1:13">
      <c r="A22" s="92">
        <v>2121703</v>
      </c>
      <c r="B22" s="91" t="s">
        <v>58</v>
      </c>
      <c r="C22" s="93">
        <v>440</v>
      </c>
      <c r="D22" s="93">
        <v>10120</v>
      </c>
      <c r="E22" s="91">
        <v>4</v>
      </c>
      <c r="F22" s="93">
        <v>1760</v>
      </c>
      <c r="G22" s="91">
        <v>22</v>
      </c>
      <c r="H22" s="91">
        <v>0</v>
      </c>
      <c r="I22" s="91">
        <v>1</v>
      </c>
      <c r="J22" s="93">
        <v>1320</v>
      </c>
      <c r="K22" s="91">
        <v>3</v>
      </c>
      <c r="L22" s="103">
        <v>2.75</v>
      </c>
      <c r="M22" s="94">
        <v>3077.25</v>
      </c>
    </row>
    <row r="23" spans="1:13">
      <c r="A23" s="92">
        <v>2121703</v>
      </c>
      <c r="B23" s="91" t="s">
        <v>62</v>
      </c>
      <c r="C23" s="93">
        <v>480</v>
      </c>
      <c r="D23" s="93">
        <v>11040</v>
      </c>
      <c r="E23" s="91">
        <v>5</v>
      </c>
      <c r="F23" s="93">
        <v>2400</v>
      </c>
      <c r="G23" s="91">
        <v>21</v>
      </c>
      <c r="H23" s="91">
        <v>0</v>
      </c>
      <c r="I23" s="91">
        <v>2</v>
      </c>
      <c r="J23" s="93">
        <v>1500</v>
      </c>
      <c r="K23" s="91">
        <v>3</v>
      </c>
      <c r="L23" s="103">
        <v>3</v>
      </c>
      <c r="M23" s="94">
        <v>3897</v>
      </c>
    </row>
    <row r="24" spans="1:13">
      <c r="A24" s="92">
        <v>2121478</v>
      </c>
      <c r="B24" s="91" t="s">
        <v>57</v>
      </c>
      <c r="C24" s="93">
        <v>440</v>
      </c>
      <c r="D24" s="93">
        <v>10120</v>
      </c>
      <c r="E24" s="91">
        <v>6</v>
      </c>
      <c r="F24" s="93">
        <v>2640</v>
      </c>
      <c r="G24" s="91">
        <v>20</v>
      </c>
      <c r="H24" s="91">
        <v>0</v>
      </c>
      <c r="I24" s="91">
        <v>3</v>
      </c>
      <c r="J24" s="93">
        <v>1430</v>
      </c>
      <c r="K24" s="91">
        <v>3</v>
      </c>
      <c r="L24" s="103">
        <v>2.75</v>
      </c>
      <c r="M24" s="94">
        <v>4067.25</v>
      </c>
    </row>
    <row r="25" spans="1:13">
      <c r="A25" s="92">
        <v>2120000</v>
      </c>
      <c r="B25" s="91" t="s">
        <v>59</v>
      </c>
      <c r="C25" s="93">
        <v>460</v>
      </c>
      <c r="D25" s="93">
        <v>10580</v>
      </c>
      <c r="E25" s="91">
        <v>7</v>
      </c>
      <c r="F25" s="93">
        <v>3220</v>
      </c>
      <c r="G25" s="91">
        <v>19</v>
      </c>
      <c r="H25" s="91">
        <v>9</v>
      </c>
      <c r="I25" s="91">
        <v>4</v>
      </c>
      <c r="J25" s="93">
        <v>2199.375</v>
      </c>
      <c r="K25" s="91">
        <v>3</v>
      </c>
      <c r="L25" s="103">
        <v>2.875</v>
      </c>
      <c r="M25" s="94">
        <v>5416.5</v>
      </c>
    </row>
    <row r="26" spans="1:13">
      <c r="A26" s="92">
        <v>2127181</v>
      </c>
      <c r="B26" s="91" t="s">
        <v>62</v>
      </c>
      <c r="C26" s="93">
        <v>480</v>
      </c>
      <c r="D26" s="93">
        <v>11040</v>
      </c>
      <c r="E26" s="91">
        <v>8</v>
      </c>
      <c r="F26" s="93">
        <v>3840</v>
      </c>
      <c r="G26" s="91">
        <v>18</v>
      </c>
      <c r="H26" s="91">
        <v>7</v>
      </c>
      <c r="I26" s="91">
        <v>5</v>
      </c>
      <c r="J26" s="93">
        <v>2205</v>
      </c>
      <c r="K26" s="91">
        <v>3</v>
      </c>
      <c r="L26" s="103">
        <v>3</v>
      </c>
      <c r="M26" s="94">
        <v>6042</v>
      </c>
    </row>
    <row r="27" spans="1:13">
      <c r="A27" s="92">
        <v>2120703</v>
      </c>
      <c r="B27" s="91" t="s">
        <v>60</v>
      </c>
      <c r="C27" s="93">
        <v>880</v>
      </c>
      <c r="D27" s="93">
        <v>20240</v>
      </c>
      <c r="E27" s="91">
        <v>9</v>
      </c>
      <c r="F27" s="93">
        <v>7920</v>
      </c>
      <c r="G27" s="91">
        <v>17</v>
      </c>
      <c r="H27" s="91">
        <v>8</v>
      </c>
      <c r="I27" s="91">
        <v>6</v>
      </c>
      <c r="J27" s="93">
        <v>4290</v>
      </c>
      <c r="K27" s="91">
        <v>3</v>
      </c>
      <c r="L27" s="103">
        <v>5.5</v>
      </c>
      <c r="M27" s="94">
        <v>12204.5</v>
      </c>
    </row>
    <row r="28" spans="1:13">
      <c r="A28" s="92">
        <v>2122867</v>
      </c>
      <c r="B28" s="91" t="s">
        <v>63</v>
      </c>
      <c r="C28" s="93">
        <v>640</v>
      </c>
      <c r="D28" s="93">
        <v>14720</v>
      </c>
      <c r="E28" s="91">
        <v>1</v>
      </c>
      <c r="F28" s="93">
        <v>640</v>
      </c>
      <c r="G28" s="91">
        <v>16</v>
      </c>
      <c r="H28" s="91">
        <v>6</v>
      </c>
      <c r="I28" s="91">
        <v>7</v>
      </c>
      <c r="J28" s="93">
        <v>3000</v>
      </c>
      <c r="K28" s="91">
        <v>3</v>
      </c>
      <c r="L28" s="103">
        <v>4</v>
      </c>
      <c r="M28" s="94">
        <v>3636</v>
      </c>
    </row>
    <row r="29" spans="1:13">
      <c r="A29" s="92">
        <v>2122884</v>
      </c>
      <c r="B29" s="91" t="s">
        <v>64</v>
      </c>
      <c r="C29" s="93">
        <v>800</v>
      </c>
      <c r="D29" s="93">
        <v>18400</v>
      </c>
      <c r="E29" s="91">
        <v>11</v>
      </c>
      <c r="F29" s="93">
        <v>8800</v>
      </c>
      <c r="G29" s="91">
        <v>15</v>
      </c>
      <c r="H29" s="91">
        <v>5</v>
      </c>
      <c r="I29" s="91">
        <v>8</v>
      </c>
      <c r="J29" s="93">
        <v>3725</v>
      </c>
      <c r="K29" s="91">
        <v>3</v>
      </c>
      <c r="L29" s="103">
        <v>5</v>
      </c>
      <c r="M29" s="94">
        <v>12520</v>
      </c>
    </row>
    <row r="30" spans="1:13">
      <c r="A30" s="92">
        <v>21212561</v>
      </c>
      <c r="B30" s="91" t="s">
        <v>59</v>
      </c>
      <c r="C30" s="93">
        <v>460</v>
      </c>
      <c r="D30" s="93">
        <v>10580</v>
      </c>
      <c r="E30" s="91">
        <v>12</v>
      </c>
      <c r="F30" s="93">
        <v>5520</v>
      </c>
      <c r="G30" s="91">
        <v>14</v>
      </c>
      <c r="H30" s="91">
        <v>4</v>
      </c>
      <c r="I30" s="91">
        <v>1</v>
      </c>
      <c r="J30" s="93">
        <v>1207.5</v>
      </c>
      <c r="K30" s="91">
        <v>3</v>
      </c>
      <c r="L30" s="103">
        <v>2.875</v>
      </c>
      <c r="M30" s="94">
        <v>6724.625</v>
      </c>
    </row>
    <row r="31" spans="1:13">
      <c r="A31" s="92">
        <v>2120669</v>
      </c>
      <c r="B31" s="91" t="s">
        <v>64</v>
      </c>
      <c r="C31" s="93">
        <v>800</v>
      </c>
      <c r="D31" s="93">
        <v>18400</v>
      </c>
      <c r="E31" s="91">
        <v>13</v>
      </c>
      <c r="F31" s="93">
        <v>10400</v>
      </c>
      <c r="G31" s="91">
        <v>13</v>
      </c>
      <c r="H31" s="91">
        <v>3</v>
      </c>
      <c r="I31" s="91">
        <v>2</v>
      </c>
      <c r="J31" s="93">
        <v>2075</v>
      </c>
      <c r="K31" s="91">
        <v>3</v>
      </c>
      <c r="L31" s="103">
        <v>5</v>
      </c>
      <c r="M31" s="94">
        <v>12470</v>
      </c>
    </row>
    <row r="32" spans="1:13">
      <c r="A32" s="92">
        <v>2120126</v>
      </c>
      <c r="B32" s="91" t="s">
        <v>64</v>
      </c>
      <c r="C32" s="93">
        <v>800</v>
      </c>
      <c r="D32" s="93">
        <v>18400</v>
      </c>
      <c r="E32" s="91">
        <v>14</v>
      </c>
      <c r="F32" s="93">
        <v>11200</v>
      </c>
      <c r="G32" s="91">
        <v>12</v>
      </c>
      <c r="H32" s="91">
        <v>4</v>
      </c>
      <c r="I32" s="91">
        <v>3</v>
      </c>
      <c r="J32" s="93">
        <v>2300</v>
      </c>
      <c r="K32" s="91">
        <v>3</v>
      </c>
      <c r="L32" s="103">
        <v>5</v>
      </c>
      <c r="M32" s="94">
        <v>13495</v>
      </c>
    </row>
    <row r="33" spans="1:13">
      <c r="A33" s="92">
        <v>2120235</v>
      </c>
      <c r="B33" s="91" t="s">
        <v>62</v>
      </c>
      <c r="C33" s="93">
        <v>480</v>
      </c>
      <c r="D33" s="93">
        <v>11040</v>
      </c>
      <c r="E33" s="91">
        <v>15</v>
      </c>
      <c r="F33" s="93">
        <v>7200</v>
      </c>
      <c r="G33" s="91">
        <v>11</v>
      </c>
      <c r="H33" s="91">
        <v>2</v>
      </c>
      <c r="I33" s="91">
        <v>4</v>
      </c>
      <c r="J33" s="93">
        <v>1290</v>
      </c>
      <c r="K33" s="91">
        <v>3</v>
      </c>
      <c r="L33" s="103">
        <v>3</v>
      </c>
      <c r="M33" s="94">
        <v>8487</v>
      </c>
    </row>
    <row r="34" spans="1:13">
      <c r="A34" s="92">
        <v>2122157</v>
      </c>
      <c r="B34" s="91" t="s">
        <v>57</v>
      </c>
      <c r="C34" s="93">
        <v>440</v>
      </c>
      <c r="D34" s="93">
        <v>10120</v>
      </c>
      <c r="E34" s="91">
        <v>16</v>
      </c>
      <c r="F34" s="93">
        <v>7040</v>
      </c>
      <c r="G34" s="91">
        <v>24</v>
      </c>
      <c r="H34" s="91">
        <v>3</v>
      </c>
      <c r="I34" s="91">
        <v>5</v>
      </c>
      <c r="J34" s="93">
        <v>2076.25</v>
      </c>
      <c r="K34" s="91">
        <v>3</v>
      </c>
      <c r="L34" s="103">
        <v>2.75</v>
      </c>
      <c r="M34" s="94">
        <v>9113.5</v>
      </c>
    </row>
    <row r="35" spans="1:13">
      <c r="A35" s="92">
        <v>2120562</v>
      </c>
      <c r="B35" s="91" t="s">
        <v>62</v>
      </c>
      <c r="C35" s="93">
        <v>480</v>
      </c>
      <c r="D35" s="93">
        <v>11040</v>
      </c>
      <c r="E35" s="91">
        <v>17</v>
      </c>
      <c r="F35" s="93">
        <v>8160</v>
      </c>
      <c r="G35" s="91">
        <v>23</v>
      </c>
      <c r="H35" s="91">
        <v>24</v>
      </c>
      <c r="I35" s="91">
        <v>6</v>
      </c>
      <c r="J35" s="93">
        <v>3900</v>
      </c>
      <c r="K35" s="91">
        <v>3</v>
      </c>
      <c r="L35" s="103">
        <v>3</v>
      </c>
      <c r="M35" s="94">
        <v>12057</v>
      </c>
    </row>
    <row r="36" spans="1:13">
      <c r="A36" s="92">
        <v>2122357</v>
      </c>
      <c r="B36" s="91" t="s">
        <v>57</v>
      </c>
      <c r="C36" s="93">
        <v>440</v>
      </c>
      <c r="D36" s="93">
        <v>10120</v>
      </c>
      <c r="E36" s="91">
        <v>18</v>
      </c>
      <c r="F36" s="93">
        <v>7920</v>
      </c>
      <c r="G36" s="91">
        <v>22</v>
      </c>
      <c r="H36" s="91">
        <v>12</v>
      </c>
      <c r="I36" s="91">
        <v>7</v>
      </c>
      <c r="J36" s="93">
        <v>2805</v>
      </c>
      <c r="K36" s="91">
        <v>3</v>
      </c>
      <c r="L36" s="103">
        <v>2.75</v>
      </c>
      <c r="M36" s="94">
        <v>10722.25</v>
      </c>
    </row>
    <row r="37" spans="1:13">
      <c r="A37" s="92">
        <v>2120001</v>
      </c>
      <c r="B37" s="91" t="s">
        <v>58</v>
      </c>
      <c r="C37" s="93">
        <v>440</v>
      </c>
      <c r="D37" s="93">
        <v>10120</v>
      </c>
      <c r="E37" s="91">
        <v>19</v>
      </c>
      <c r="F37" s="93">
        <v>8360</v>
      </c>
      <c r="G37" s="91">
        <v>21</v>
      </c>
      <c r="H37" s="91">
        <v>1</v>
      </c>
      <c r="I37" s="91">
        <v>8</v>
      </c>
      <c r="J37" s="93">
        <v>2103.75</v>
      </c>
      <c r="K37" s="91">
        <v>3</v>
      </c>
      <c r="L37" s="103">
        <v>2.75</v>
      </c>
      <c r="M37" s="94">
        <v>10461</v>
      </c>
    </row>
    <row r="38" spans="1:13">
      <c r="A38" s="92">
        <v>2121514</v>
      </c>
      <c r="B38" s="91" t="s">
        <v>59</v>
      </c>
      <c r="C38" s="93">
        <v>460</v>
      </c>
      <c r="D38" s="93">
        <v>10580</v>
      </c>
      <c r="E38" s="91">
        <v>10</v>
      </c>
      <c r="F38" s="93">
        <v>4600</v>
      </c>
      <c r="G38" s="91">
        <v>20</v>
      </c>
      <c r="H38" s="91">
        <v>3</v>
      </c>
      <c r="I38" s="91">
        <v>1</v>
      </c>
      <c r="J38" s="93">
        <v>1480.625</v>
      </c>
      <c r="K38" s="91">
        <v>3</v>
      </c>
      <c r="L38" s="103">
        <v>2.875</v>
      </c>
      <c r="M38" s="94">
        <v>6077.75</v>
      </c>
    </row>
    <row r="39" spans="1:13">
      <c r="A39" s="92">
        <v>2122106</v>
      </c>
      <c r="B39" s="91" t="s">
        <v>60</v>
      </c>
      <c r="C39" s="93">
        <v>880</v>
      </c>
      <c r="D39" s="93">
        <v>20240</v>
      </c>
      <c r="E39" s="91">
        <v>21</v>
      </c>
      <c r="F39" s="93">
        <v>18480</v>
      </c>
      <c r="G39" s="91">
        <v>19</v>
      </c>
      <c r="H39" s="91">
        <v>1</v>
      </c>
      <c r="I39" s="91">
        <v>2</v>
      </c>
      <c r="J39" s="93">
        <v>2667.5</v>
      </c>
      <c r="K39" s="91">
        <v>3</v>
      </c>
      <c r="L39" s="103">
        <v>5.5</v>
      </c>
      <c r="M39" s="94">
        <v>21142</v>
      </c>
    </row>
    <row r="40" spans="1:13">
      <c r="A40" s="92">
        <v>2120122</v>
      </c>
      <c r="B40" s="91" t="s">
        <v>59</v>
      </c>
      <c r="C40" s="93">
        <v>460</v>
      </c>
      <c r="D40" s="93">
        <v>10580</v>
      </c>
      <c r="E40" s="91">
        <v>22</v>
      </c>
      <c r="F40" s="93">
        <v>10120</v>
      </c>
      <c r="G40" s="91">
        <v>18</v>
      </c>
      <c r="H40" s="91">
        <v>4</v>
      </c>
      <c r="I40" s="91">
        <v>3</v>
      </c>
      <c r="J40" s="93">
        <v>1667.5</v>
      </c>
      <c r="K40" s="91">
        <v>3</v>
      </c>
      <c r="L40" s="103">
        <v>2.875</v>
      </c>
      <c r="M40" s="94">
        <v>11784.625</v>
      </c>
    </row>
    <row r="41" spans="1:13">
      <c r="A41" s="92">
        <v>2126161</v>
      </c>
      <c r="B41" s="91" t="s">
        <v>63</v>
      </c>
      <c r="C41" s="93">
        <v>640</v>
      </c>
      <c r="D41" s="93">
        <v>14720</v>
      </c>
      <c r="E41" s="91">
        <v>23</v>
      </c>
      <c r="F41" s="93">
        <v>14720</v>
      </c>
      <c r="G41" s="91">
        <v>17</v>
      </c>
      <c r="H41" s="91">
        <v>21</v>
      </c>
      <c r="I41" s="91">
        <v>4</v>
      </c>
      <c r="J41" s="93">
        <v>4100</v>
      </c>
      <c r="K41" s="91">
        <v>3</v>
      </c>
      <c r="L41" s="103">
        <v>4</v>
      </c>
      <c r="M41" s="94">
        <v>18816</v>
      </c>
    </row>
    <row r="42" spans="1:13">
      <c r="A42" s="92">
        <v>2122244</v>
      </c>
      <c r="B42" s="91" t="s">
        <v>63</v>
      </c>
      <c r="C42" s="93">
        <v>640</v>
      </c>
      <c r="D42" s="93">
        <v>14720</v>
      </c>
      <c r="E42" s="91">
        <v>24</v>
      </c>
      <c r="F42" s="93">
        <v>15360</v>
      </c>
      <c r="G42" s="91">
        <v>16</v>
      </c>
      <c r="H42" s="91">
        <v>4</v>
      </c>
      <c r="I42" s="91">
        <v>5</v>
      </c>
      <c r="J42" s="93">
        <v>2480</v>
      </c>
      <c r="K42" s="91">
        <v>3</v>
      </c>
      <c r="L42" s="103">
        <v>4</v>
      </c>
      <c r="M42" s="94">
        <v>17836</v>
      </c>
    </row>
    <row r="43" spans="1:13">
      <c r="A43" s="92">
        <v>210021</v>
      </c>
      <c r="B43" s="91" t="s">
        <v>58</v>
      </c>
      <c r="C43" s="93">
        <v>440</v>
      </c>
      <c r="D43" s="93">
        <v>10120</v>
      </c>
      <c r="E43" s="91">
        <v>25</v>
      </c>
      <c r="F43" s="93">
        <v>11000</v>
      </c>
      <c r="G43" s="91">
        <v>15</v>
      </c>
      <c r="H43" s="91">
        <v>1</v>
      </c>
      <c r="I43" s="91">
        <v>6</v>
      </c>
      <c r="J43" s="93">
        <v>1553.75</v>
      </c>
      <c r="K43" s="91">
        <v>3</v>
      </c>
      <c r="L43" s="103">
        <v>2.75</v>
      </c>
      <c r="M43" s="94">
        <v>12551</v>
      </c>
    </row>
    <row r="44" spans="1:13">
      <c r="A44" s="92">
        <v>2120133</v>
      </c>
      <c r="B44" s="91" t="s">
        <v>59</v>
      </c>
      <c r="C44" s="93">
        <v>460</v>
      </c>
      <c r="D44" s="93">
        <v>10580</v>
      </c>
      <c r="E44" s="91">
        <v>24</v>
      </c>
      <c r="F44" s="93">
        <v>11040</v>
      </c>
      <c r="G44" s="91">
        <v>14</v>
      </c>
      <c r="H44" s="91">
        <v>4</v>
      </c>
      <c r="I44" s="91">
        <v>7</v>
      </c>
      <c r="J44" s="93">
        <v>1897.5</v>
      </c>
      <c r="K44" s="91">
        <v>3</v>
      </c>
      <c r="L44" s="103">
        <v>2.875</v>
      </c>
      <c r="M44" s="94">
        <v>12934.625</v>
      </c>
    </row>
    <row r="45" spans="1:13">
      <c r="A45" s="92">
        <v>2121749</v>
      </c>
      <c r="B45" s="91" t="s">
        <v>62</v>
      </c>
      <c r="C45" s="93">
        <v>480</v>
      </c>
      <c r="D45" s="93">
        <v>11040</v>
      </c>
      <c r="E45" s="91">
        <v>23</v>
      </c>
      <c r="F45" s="93">
        <v>11040</v>
      </c>
      <c r="G45" s="91">
        <v>13</v>
      </c>
      <c r="H45" s="91">
        <v>2</v>
      </c>
      <c r="I45" s="91">
        <v>8</v>
      </c>
      <c r="J45" s="93">
        <v>1890</v>
      </c>
      <c r="K45" s="91">
        <v>3</v>
      </c>
      <c r="L45" s="103">
        <v>3</v>
      </c>
      <c r="M45" s="94">
        <v>12927</v>
      </c>
    </row>
    <row r="46" spans="1:13">
      <c r="A46" s="92">
        <v>2120032</v>
      </c>
      <c r="B46" s="91" t="s">
        <v>64</v>
      </c>
      <c r="C46" s="93">
        <v>800</v>
      </c>
      <c r="D46" s="93">
        <v>18400</v>
      </c>
      <c r="E46" s="91">
        <v>22</v>
      </c>
      <c r="F46" s="93">
        <v>17600</v>
      </c>
      <c r="G46" s="91">
        <v>12</v>
      </c>
      <c r="H46" s="91">
        <v>12</v>
      </c>
      <c r="I46" s="91">
        <v>1</v>
      </c>
      <c r="J46" s="93">
        <v>2900</v>
      </c>
      <c r="K46" s="91">
        <v>3</v>
      </c>
      <c r="L46" s="103">
        <v>5</v>
      </c>
      <c r="M46" s="94">
        <v>20495</v>
      </c>
    </row>
    <row r="47" spans="1:13">
      <c r="A47" s="92">
        <v>2121800</v>
      </c>
      <c r="B47" s="91" t="s">
        <v>62</v>
      </c>
      <c r="C47" s="93">
        <v>480</v>
      </c>
      <c r="D47" s="93">
        <v>11040</v>
      </c>
      <c r="E47" s="91">
        <v>21</v>
      </c>
      <c r="F47" s="93">
        <v>10080</v>
      </c>
      <c r="G47" s="91">
        <v>11</v>
      </c>
      <c r="H47" s="91">
        <v>4</v>
      </c>
      <c r="I47" s="91">
        <v>2</v>
      </c>
      <c r="J47" s="93">
        <v>1200</v>
      </c>
      <c r="K47" s="91">
        <v>3</v>
      </c>
      <c r="L47" s="103">
        <v>3</v>
      </c>
      <c r="M47" s="94">
        <v>11277</v>
      </c>
    </row>
    <row r="48" spans="1:13">
      <c r="A48" s="92">
        <v>2121192</v>
      </c>
      <c r="B48" s="91" t="s">
        <v>57</v>
      </c>
      <c r="C48" s="93">
        <v>440</v>
      </c>
      <c r="D48" s="93">
        <v>10120</v>
      </c>
      <c r="E48" s="91">
        <v>21</v>
      </c>
      <c r="F48" s="93">
        <v>9240</v>
      </c>
      <c r="G48" s="91">
        <v>10</v>
      </c>
      <c r="H48" s="91">
        <v>2</v>
      </c>
      <c r="I48" s="91">
        <v>3</v>
      </c>
      <c r="J48" s="93">
        <v>1017.5</v>
      </c>
      <c r="K48" s="91">
        <v>3</v>
      </c>
      <c r="L48" s="103">
        <v>2.75</v>
      </c>
      <c r="M48" s="94">
        <v>10254.75</v>
      </c>
    </row>
    <row r="49" spans="1:13">
      <c r="A49" s="92">
        <v>2121453</v>
      </c>
      <c r="B49" s="91" t="s">
        <v>58</v>
      </c>
      <c r="C49" s="93">
        <v>440</v>
      </c>
      <c r="D49" s="93">
        <v>10120</v>
      </c>
      <c r="E49" s="91">
        <v>20</v>
      </c>
      <c r="F49" s="93">
        <v>8800</v>
      </c>
      <c r="G49" s="91">
        <v>23</v>
      </c>
      <c r="H49" s="91">
        <v>3</v>
      </c>
      <c r="I49" s="91">
        <v>4</v>
      </c>
      <c r="J49" s="93">
        <v>1911.25</v>
      </c>
      <c r="K49" s="91">
        <v>3</v>
      </c>
      <c r="L49" s="103">
        <v>2.75</v>
      </c>
      <c r="M49" s="94">
        <v>10708.5</v>
      </c>
    </row>
    <row r="50" spans="1:13">
      <c r="A50" s="92">
        <v>2120091</v>
      </c>
      <c r="B50" s="91" t="s">
        <v>65</v>
      </c>
      <c r="C50" s="93">
        <v>1200</v>
      </c>
      <c r="D50" s="93">
        <v>27600</v>
      </c>
      <c r="E50" s="91">
        <v>25</v>
      </c>
      <c r="F50" s="93">
        <v>30000</v>
      </c>
      <c r="G50" s="91">
        <v>24</v>
      </c>
      <c r="H50" s="91">
        <v>24</v>
      </c>
      <c r="I50" s="91">
        <v>8</v>
      </c>
      <c r="J50" s="93">
        <v>10500</v>
      </c>
      <c r="K50" s="91">
        <v>3</v>
      </c>
      <c r="L50" s="103">
        <v>7.5</v>
      </c>
      <c r="M50" s="94">
        <v>40492.5</v>
      </c>
    </row>
    <row r="51" spans="1:13">
      <c r="A51" s="92">
        <v>2121906</v>
      </c>
      <c r="B51" s="91" t="s">
        <v>62</v>
      </c>
      <c r="C51" s="93">
        <v>480</v>
      </c>
      <c r="D51" s="93">
        <v>11040</v>
      </c>
      <c r="E51" s="91">
        <v>23</v>
      </c>
      <c r="F51" s="93">
        <v>11040</v>
      </c>
      <c r="G51" s="91">
        <v>22</v>
      </c>
      <c r="H51" s="91">
        <v>4</v>
      </c>
      <c r="I51" s="91">
        <v>5</v>
      </c>
      <c r="J51" s="93">
        <v>2220</v>
      </c>
      <c r="K51" s="91">
        <v>3</v>
      </c>
      <c r="L51" s="103">
        <v>3</v>
      </c>
      <c r="M51" s="94">
        <v>13257</v>
      </c>
    </row>
    <row r="52" spans="1:13">
      <c r="A52" s="92">
        <v>2120102</v>
      </c>
      <c r="B52" s="95" t="s">
        <v>63</v>
      </c>
      <c r="C52" s="95">
        <v>640</v>
      </c>
      <c r="D52" s="95">
        <v>14720</v>
      </c>
      <c r="E52" s="95">
        <v>12</v>
      </c>
      <c r="F52" s="95">
        <v>7680</v>
      </c>
      <c r="G52" s="95">
        <v>21</v>
      </c>
      <c r="H52" s="95">
        <v>2</v>
      </c>
      <c r="I52" s="95">
        <v>6</v>
      </c>
      <c r="J52" s="100">
        <v>2840</v>
      </c>
      <c r="K52" s="95">
        <v>3</v>
      </c>
      <c r="L52" s="104">
        <v>4</v>
      </c>
      <c r="M52" s="96">
        <v>10516</v>
      </c>
    </row>
    <row r="53" spans="1:13">
      <c r="A53" s="92">
        <v>2120246</v>
      </c>
      <c r="B53" s="95" t="s">
        <v>60</v>
      </c>
      <c r="C53" s="95">
        <v>880</v>
      </c>
      <c r="D53" s="95">
        <v>20240</v>
      </c>
      <c r="E53" s="95">
        <v>13</v>
      </c>
      <c r="F53" s="95">
        <v>11440</v>
      </c>
      <c r="G53" s="95">
        <v>20</v>
      </c>
      <c r="H53" s="95">
        <v>5</v>
      </c>
      <c r="I53" s="95">
        <v>7</v>
      </c>
      <c r="J53" s="100">
        <v>4427.5</v>
      </c>
      <c r="K53" s="95">
        <v>3</v>
      </c>
      <c r="L53" s="104">
        <v>5.5</v>
      </c>
      <c r="M53" s="96">
        <v>15862</v>
      </c>
    </row>
    <row r="54" spans="1:13">
      <c r="A54" s="92">
        <v>2120148</v>
      </c>
      <c r="B54" s="95" t="s">
        <v>59</v>
      </c>
      <c r="C54" s="95">
        <v>460</v>
      </c>
      <c r="D54" s="95">
        <v>10580</v>
      </c>
      <c r="E54" s="95">
        <v>14</v>
      </c>
      <c r="F54" s="95">
        <v>6440</v>
      </c>
      <c r="G54" s="95">
        <v>19</v>
      </c>
      <c r="H54" s="95">
        <v>3</v>
      </c>
      <c r="I54" s="95">
        <v>8</v>
      </c>
      <c r="J54" s="100">
        <v>2228.125</v>
      </c>
      <c r="K54" s="95">
        <v>3</v>
      </c>
      <c r="L54" s="104">
        <v>2.875</v>
      </c>
      <c r="M54" s="96">
        <v>8665.25</v>
      </c>
    </row>
    <row r="55" spans="1:13">
      <c r="A55" s="92">
        <v>2121402</v>
      </c>
      <c r="B55" s="95" t="s">
        <v>63</v>
      </c>
      <c r="C55" s="95">
        <v>640</v>
      </c>
      <c r="D55" s="95">
        <v>14720</v>
      </c>
      <c r="E55" s="95">
        <v>15</v>
      </c>
      <c r="F55" s="95">
        <v>9600</v>
      </c>
      <c r="G55" s="95">
        <v>18</v>
      </c>
      <c r="H55" s="95">
        <v>4</v>
      </c>
      <c r="I55" s="95">
        <v>1</v>
      </c>
      <c r="J55" s="100">
        <v>2000</v>
      </c>
      <c r="K55" s="95">
        <v>3</v>
      </c>
      <c r="L55" s="104">
        <v>4</v>
      </c>
      <c r="M55" s="96">
        <v>11596</v>
      </c>
    </row>
    <row r="56" spans="1:13" ht="13.8" thickBot="1">
      <c r="A56" s="97">
        <v>2125895</v>
      </c>
      <c r="B56" s="98" t="s">
        <v>60</v>
      </c>
      <c r="C56" s="98">
        <v>880</v>
      </c>
      <c r="D56" s="98">
        <v>20240</v>
      </c>
      <c r="E56" s="98">
        <v>17</v>
      </c>
      <c r="F56" s="98">
        <v>14960</v>
      </c>
      <c r="G56" s="98">
        <v>17</v>
      </c>
      <c r="H56" s="98">
        <v>3</v>
      </c>
      <c r="I56" s="98">
        <v>2</v>
      </c>
      <c r="J56" s="101">
        <v>2722.5</v>
      </c>
      <c r="K56" s="98">
        <v>3</v>
      </c>
      <c r="L56" s="105">
        <v>5.5</v>
      </c>
      <c r="M56" s="99">
        <v>17677</v>
      </c>
    </row>
  </sheetData>
  <mergeCells count="14">
    <mergeCell ref="A1:M1"/>
    <mergeCell ref="A2:M2"/>
    <mergeCell ref="A3:M3"/>
    <mergeCell ref="G4:I4"/>
    <mergeCell ref="F4:F5"/>
    <mergeCell ref="E4:E5"/>
    <mergeCell ref="D4:D5"/>
    <mergeCell ref="C4:C5"/>
    <mergeCell ref="B4:B5"/>
    <mergeCell ref="A4:A5"/>
    <mergeCell ref="K4:K5"/>
    <mergeCell ref="J4:J5"/>
    <mergeCell ref="M4:M5"/>
    <mergeCell ref="L4:L5"/>
  </mergeCells>
  <dataValidations count="4">
    <dataValidation type="whole" allowBlank="1" showInputMessage="1" showErrorMessage="1" sqref="I4:I51" xr:uid="{00000000-0002-0000-0000-000000000000}">
      <formula1>0</formula1>
      <formula2>8</formula2>
    </dataValidation>
    <dataValidation type="whole" allowBlank="1" showInputMessage="1" showErrorMessage="1" sqref="G4:H51" xr:uid="{00000000-0002-0000-0000-000001000000}">
      <formula1>0</formula1>
      <formula2>24</formula2>
    </dataValidation>
    <dataValidation type="whole" allowBlank="1" showInputMessage="1" showErrorMessage="1" sqref="E4:E51" xr:uid="{00000000-0002-0000-0000-000002000000}">
      <formula1>0</formula1>
      <formula2>25</formula2>
    </dataValidation>
    <dataValidation type="list" allowBlank="1" showInputMessage="1" showErrorMessage="1" sqref="B4:B51" xr:uid="{00000000-0002-0000-0000-000003000000}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80BB-5030-41F7-9291-9F0FAE52B687}">
  <dimension ref="A1:G5"/>
  <sheetViews>
    <sheetView zoomScale="210" workbookViewId="0">
      <selection activeCell="B3" sqref="B3"/>
    </sheetView>
  </sheetViews>
  <sheetFormatPr defaultColWidth="8.88671875" defaultRowHeight="13.2"/>
  <cols>
    <col min="1" max="1" width="8.88671875" style="122"/>
    <col min="2" max="2" width="11.44140625" style="122" customWidth="1"/>
    <col min="3" max="3" width="8.88671875" style="122"/>
    <col min="4" max="4" width="24.109375" style="122" bestFit="1" customWidth="1"/>
    <col min="5" max="5" width="15.44140625" style="122" customWidth="1"/>
    <col min="6" max="6" width="14.5546875" style="122" customWidth="1"/>
    <col min="7" max="16384" width="8.88671875" style="122"/>
  </cols>
  <sheetData>
    <row r="1" spans="1:7" ht="17.399999999999999">
      <c r="A1" s="344" t="s">
        <v>113</v>
      </c>
      <c r="B1" s="345"/>
      <c r="C1" s="345"/>
      <c r="D1" s="345"/>
      <c r="E1" s="345"/>
      <c r="F1" s="346"/>
      <c r="G1" s="133" t="s">
        <v>114</v>
      </c>
    </row>
    <row r="2" spans="1:7" ht="26.4" customHeight="1">
      <c r="A2" s="342" t="s">
        <v>110</v>
      </c>
      <c r="B2" s="343"/>
      <c r="C2" s="179" t="s">
        <v>111</v>
      </c>
      <c r="D2" s="179" t="s">
        <v>112</v>
      </c>
      <c r="E2" s="179" t="s">
        <v>52</v>
      </c>
      <c r="F2" s="180" t="s">
        <v>109</v>
      </c>
    </row>
    <row r="3" spans="1:7">
      <c r="A3" s="124">
        <v>10000</v>
      </c>
      <c r="B3" s="134" t="s">
        <v>105</v>
      </c>
      <c r="C3" s="135">
        <v>0.04</v>
      </c>
      <c r="D3" s="138">
        <v>400</v>
      </c>
      <c r="E3" s="138">
        <v>200</v>
      </c>
      <c r="F3" s="141">
        <v>200</v>
      </c>
    </row>
    <row r="4" spans="1:7">
      <c r="A4" s="124">
        <v>10000.01</v>
      </c>
      <c r="B4" s="136">
        <v>79999.990000000005</v>
      </c>
      <c r="C4" s="135">
        <v>0.04</v>
      </c>
      <c r="D4" s="139" t="s">
        <v>115</v>
      </c>
      <c r="E4" s="139" t="s">
        <v>116</v>
      </c>
      <c r="F4" s="142" t="s">
        <v>116</v>
      </c>
    </row>
    <row r="5" spans="1:7" ht="13.8" thickBot="1">
      <c r="A5" s="125">
        <v>80000</v>
      </c>
      <c r="B5" s="126" t="s">
        <v>104</v>
      </c>
      <c r="C5" s="137">
        <v>0.04</v>
      </c>
      <c r="D5" s="140">
        <v>3200</v>
      </c>
      <c r="E5" s="140">
        <v>1600</v>
      </c>
      <c r="F5" s="143">
        <v>1600</v>
      </c>
    </row>
  </sheetData>
  <mergeCells count="2">
    <mergeCell ref="A2:B2"/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A534-9C7C-470D-AEF2-16C570010B37}">
  <dimension ref="A1:R49"/>
  <sheetViews>
    <sheetView zoomScale="145" zoomScaleNormal="145" workbookViewId="0">
      <selection activeCell="D8" sqref="D8"/>
    </sheetView>
  </sheetViews>
  <sheetFormatPr defaultColWidth="9.109375" defaultRowHeight="13.2"/>
  <cols>
    <col min="1" max="1" width="9.109375" style="160"/>
    <col min="2" max="2" width="4.5546875" style="257" customWidth="1"/>
    <col min="3" max="3" width="9.109375" style="160"/>
    <col min="4" max="4" width="9" style="160" bestFit="1" customWidth="1"/>
    <col min="5" max="5" width="9.109375" style="160"/>
    <col min="6" max="6" width="6.44140625" style="160" bestFit="1" customWidth="1"/>
    <col min="7" max="17" width="9.109375" style="160"/>
    <col min="18" max="18" width="7.88671875" style="160" bestFit="1" customWidth="1"/>
    <col min="19" max="16384" width="9.109375" style="160"/>
  </cols>
  <sheetData>
    <row r="1" spans="1:18" ht="18" thickBot="1"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</row>
    <row r="2" spans="1:18" ht="36.75" customHeight="1" thickBot="1">
      <c r="A2" s="348" t="s">
        <v>94</v>
      </c>
      <c r="B2" s="349"/>
      <c r="C2" s="350"/>
      <c r="D2" s="354" t="s">
        <v>88</v>
      </c>
      <c r="E2" s="354"/>
      <c r="F2" s="355"/>
      <c r="G2" s="356" t="s">
        <v>89</v>
      </c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5"/>
    </row>
    <row r="3" spans="1:18" ht="36.6" thickBot="1">
      <c r="A3" s="351"/>
      <c r="B3" s="352"/>
      <c r="C3" s="353"/>
      <c r="D3" s="157" t="s">
        <v>90</v>
      </c>
      <c r="E3" s="357" t="s">
        <v>91</v>
      </c>
      <c r="F3" s="357" t="s">
        <v>6</v>
      </c>
      <c r="G3" s="356" t="s">
        <v>90</v>
      </c>
      <c r="H3" s="354"/>
      <c r="I3" s="355"/>
      <c r="J3" s="356" t="s">
        <v>92</v>
      </c>
      <c r="K3" s="354"/>
      <c r="L3" s="355"/>
      <c r="M3" s="356" t="s">
        <v>91</v>
      </c>
      <c r="N3" s="354"/>
      <c r="O3" s="355"/>
      <c r="P3" s="356" t="s">
        <v>6</v>
      </c>
      <c r="Q3" s="354"/>
      <c r="R3" s="355"/>
    </row>
    <row r="4" spans="1:18" ht="48.6" thickBot="1">
      <c r="A4" s="351"/>
      <c r="B4" s="352"/>
      <c r="C4" s="353"/>
      <c r="D4" s="159" t="s">
        <v>92</v>
      </c>
      <c r="E4" s="358"/>
      <c r="F4" s="358"/>
      <c r="G4" s="158" t="s">
        <v>43</v>
      </c>
      <c r="H4" s="158" t="s">
        <v>44</v>
      </c>
      <c r="I4" s="158" t="s">
        <v>93</v>
      </c>
      <c r="J4" s="158" t="s">
        <v>43</v>
      </c>
      <c r="K4" s="158" t="s">
        <v>44</v>
      </c>
      <c r="L4" s="158" t="s">
        <v>93</v>
      </c>
      <c r="M4" s="158" t="s">
        <v>43</v>
      </c>
      <c r="N4" s="158" t="s">
        <v>44</v>
      </c>
      <c r="O4" s="158" t="s">
        <v>93</v>
      </c>
      <c r="P4" s="158" t="s">
        <v>43</v>
      </c>
      <c r="Q4" s="158" t="s">
        <v>44</v>
      </c>
      <c r="R4" s="158" t="s">
        <v>93</v>
      </c>
    </row>
    <row r="5" spans="1:18">
      <c r="A5" s="161">
        <v>1000</v>
      </c>
      <c r="B5" s="258" t="s">
        <v>45</v>
      </c>
      <c r="C5" s="162">
        <v>3249.99</v>
      </c>
      <c r="D5" s="163">
        <v>3000</v>
      </c>
      <c r="E5" s="164" t="s">
        <v>45</v>
      </c>
      <c r="F5" s="163">
        <v>3000</v>
      </c>
      <c r="G5" s="164">
        <v>255</v>
      </c>
      <c r="H5" s="164">
        <v>135</v>
      </c>
      <c r="I5" s="164">
        <v>390</v>
      </c>
      <c r="J5" s="164">
        <v>10</v>
      </c>
      <c r="K5" s="164" t="s">
        <v>45</v>
      </c>
      <c r="L5" s="164">
        <v>10</v>
      </c>
      <c r="M5" s="164" t="s">
        <v>45</v>
      </c>
      <c r="N5" s="164" t="s">
        <v>45</v>
      </c>
      <c r="O5" s="164" t="s">
        <v>45</v>
      </c>
      <c r="P5" s="164">
        <v>265</v>
      </c>
      <c r="Q5" s="164">
        <v>135</v>
      </c>
      <c r="R5" s="165">
        <v>400</v>
      </c>
    </row>
    <row r="6" spans="1:18">
      <c r="A6" s="166">
        <v>3250</v>
      </c>
      <c r="B6" s="259" t="s">
        <v>45</v>
      </c>
      <c r="C6" s="167">
        <v>3749.99</v>
      </c>
      <c r="D6" s="168">
        <v>3500</v>
      </c>
      <c r="E6" s="169" t="s">
        <v>45</v>
      </c>
      <c r="F6" s="168">
        <v>3500</v>
      </c>
      <c r="G6" s="169">
        <v>297.5</v>
      </c>
      <c r="H6" s="169">
        <v>157.5</v>
      </c>
      <c r="I6" s="169">
        <v>455</v>
      </c>
      <c r="J6" s="169">
        <v>10</v>
      </c>
      <c r="K6" s="169" t="s">
        <v>45</v>
      </c>
      <c r="L6" s="169">
        <v>10</v>
      </c>
      <c r="M6" s="169" t="s">
        <v>45</v>
      </c>
      <c r="N6" s="169" t="s">
        <v>45</v>
      </c>
      <c r="O6" s="169" t="s">
        <v>45</v>
      </c>
      <c r="P6" s="169">
        <v>307.5</v>
      </c>
      <c r="Q6" s="169">
        <v>157.5</v>
      </c>
      <c r="R6" s="170">
        <v>465</v>
      </c>
    </row>
    <row r="7" spans="1:18">
      <c r="A7" s="166">
        <v>3750</v>
      </c>
      <c r="B7" s="259" t="s">
        <v>45</v>
      </c>
      <c r="C7" s="167">
        <v>4249.99</v>
      </c>
      <c r="D7" s="168">
        <v>4000</v>
      </c>
      <c r="E7" s="169" t="s">
        <v>45</v>
      </c>
      <c r="F7" s="168">
        <v>4000</v>
      </c>
      <c r="G7" s="169">
        <v>340</v>
      </c>
      <c r="H7" s="169">
        <v>180</v>
      </c>
      <c r="I7" s="169">
        <v>520</v>
      </c>
      <c r="J7" s="169">
        <v>10</v>
      </c>
      <c r="K7" s="169" t="s">
        <v>45</v>
      </c>
      <c r="L7" s="169">
        <v>10</v>
      </c>
      <c r="M7" s="169" t="s">
        <v>45</v>
      </c>
      <c r="N7" s="169" t="s">
        <v>45</v>
      </c>
      <c r="O7" s="169" t="s">
        <v>45</v>
      </c>
      <c r="P7" s="169">
        <v>350</v>
      </c>
      <c r="Q7" s="169">
        <v>180</v>
      </c>
      <c r="R7" s="170">
        <v>530</v>
      </c>
    </row>
    <row r="8" spans="1:18">
      <c r="A8" s="166">
        <v>4250</v>
      </c>
      <c r="B8" s="259" t="s">
        <v>45</v>
      </c>
      <c r="C8" s="167">
        <v>4749.99</v>
      </c>
      <c r="D8" s="168">
        <v>4500</v>
      </c>
      <c r="E8" s="169" t="s">
        <v>45</v>
      </c>
      <c r="F8" s="168">
        <v>4500</v>
      </c>
      <c r="G8" s="169">
        <v>382.5</v>
      </c>
      <c r="H8" s="169">
        <v>202.5</v>
      </c>
      <c r="I8" s="169">
        <v>585</v>
      </c>
      <c r="J8" s="169">
        <v>10</v>
      </c>
      <c r="K8" s="169" t="s">
        <v>45</v>
      </c>
      <c r="L8" s="169">
        <v>10</v>
      </c>
      <c r="M8" s="169" t="s">
        <v>45</v>
      </c>
      <c r="N8" s="169" t="s">
        <v>45</v>
      </c>
      <c r="O8" s="169" t="s">
        <v>45</v>
      </c>
      <c r="P8" s="169">
        <v>392.5</v>
      </c>
      <c r="Q8" s="169">
        <v>202.5</v>
      </c>
      <c r="R8" s="170">
        <v>595</v>
      </c>
    </row>
    <row r="9" spans="1:18">
      <c r="A9" s="166">
        <v>4750</v>
      </c>
      <c r="B9" s="259" t="s">
        <v>45</v>
      </c>
      <c r="C9" s="167">
        <v>5249.99</v>
      </c>
      <c r="D9" s="168">
        <v>5000</v>
      </c>
      <c r="E9" s="169" t="s">
        <v>45</v>
      </c>
      <c r="F9" s="168">
        <v>5000</v>
      </c>
      <c r="G9" s="169">
        <v>425</v>
      </c>
      <c r="H9" s="169">
        <v>225</v>
      </c>
      <c r="I9" s="169">
        <v>650</v>
      </c>
      <c r="J9" s="169">
        <v>10</v>
      </c>
      <c r="K9" s="169" t="s">
        <v>45</v>
      </c>
      <c r="L9" s="169">
        <v>10</v>
      </c>
      <c r="M9" s="169" t="s">
        <v>45</v>
      </c>
      <c r="N9" s="169" t="s">
        <v>45</v>
      </c>
      <c r="O9" s="169" t="s">
        <v>45</v>
      </c>
      <c r="P9" s="169">
        <v>435</v>
      </c>
      <c r="Q9" s="169">
        <v>225</v>
      </c>
      <c r="R9" s="170">
        <v>660</v>
      </c>
    </row>
    <row r="10" spans="1:18">
      <c r="A10" s="166">
        <v>5250</v>
      </c>
      <c r="B10" s="259" t="s">
        <v>45</v>
      </c>
      <c r="C10" s="167">
        <v>5749.99</v>
      </c>
      <c r="D10" s="168">
        <v>5500</v>
      </c>
      <c r="E10" s="169" t="s">
        <v>45</v>
      </c>
      <c r="F10" s="168">
        <v>5500</v>
      </c>
      <c r="G10" s="169">
        <v>467.5</v>
      </c>
      <c r="H10" s="169">
        <v>247.5</v>
      </c>
      <c r="I10" s="169">
        <v>715</v>
      </c>
      <c r="J10" s="169">
        <v>10</v>
      </c>
      <c r="K10" s="169" t="s">
        <v>45</v>
      </c>
      <c r="L10" s="169">
        <v>10</v>
      </c>
      <c r="M10" s="169" t="s">
        <v>45</v>
      </c>
      <c r="N10" s="169" t="s">
        <v>45</v>
      </c>
      <c r="O10" s="169" t="s">
        <v>45</v>
      </c>
      <c r="P10" s="169">
        <v>477.5</v>
      </c>
      <c r="Q10" s="169">
        <v>247.5</v>
      </c>
      <c r="R10" s="170">
        <v>725</v>
      </c>
    </row>
    <row r="11" spans="1:18">
      <c r="A11" s="166">
        <v>5750</v>
      </c>
      <c r="B11" s="259" t="s">
        <v>45</v>
      </c>
      <c r="C11" s="167">
        <v>6249.99</v>
      </c>
      <c r="D11" s="168">
        <v>6000</v>
      </c>
      <c r="E11" s="169" t="s">
        <v>45</v>
      </c>
      <c r="F11" s="168">
        <v>6000</v>
      </c>
      <c r="G11" s="169">
        <v>510</v>
      </c>
      <c r="H11" s="169">
        <v>270</v>
      </c>
      <c r="I11" s="169">
        <v>780</v>
      </c>
      <c r="J11" s="169">
        <v>10</v>
      </c>
      <c r="K11" s="169" t="s">
        <v>45</v>
      </c>
      <c r="L11" s="169">
        <v>10</v>
      </c>
      <c r="M11" s="169" t="s">
        <v>45</v>
      </c>
      <c r="N11" s="169" t="s">
        <v>45</v>
      </c>
      <c r="O11" s="169" t="s">
        <v>45</v>
      </c>
      <c r="P11" s="169">
        <v>520</v>
      </c>
      <c r="Q11" s="169">
        <v>270</v>
      </c>
      <c r="R11" s="170">
        <v>790</v>
      </c>
    </row>
    <row r="12" spans="1:18">
      <c r="A12" s="166">
        <v>6250</v>
      </c>
      <c r="B12" s="259" t="s">
        <v>45</v>
      </c>
      <c r="C12" s="167">
        <v>6749.99</v>
      </c>
      <c r="D12" s="168">
        <v>6500</v>
      </c>
      <c r="E12" s="169" t="s">
        <v>45</v>
      </c>
      <c r="F12" s="168">
        <v>6500</v>
      </c>
      <c r="G12" s="169">
        <v>552.5</v>
      </c>
      <c r="H12" s="169">
        <v>292.5</v>
      </c>
      <c r="I12" s="169">
        <v>845</v>
      </c>
      <c r="J12" s="169">
        <v>10</v>
      </c>
      <c r="K12" s="169" t="s">
        <v>45</v>
      </c>
      <c r="L12" s="169">
        <v>10</v>
      </c>
      <c r="M12" s="169" t="s">
        <v>45</v>
      </c>
      <c r="N12" s="169" t="s">
        <v>45</v>
      </c>
      <c r="O12" s="169" t="s">
        <v>45</v>
      </c>
      <c r="P12" s="169">
        <v>562.5</v>
      </c>
      <c r="Q12" s="169">
        <v>292.5</v>
      </c>
      <c r="R12" s="170">
        <v>855</v>
      </c>
    </row>
    <row r="13" spans="1:18">
      <c r="A13" s="166">
        <v>6750</v>
      </c>
      <c r="B13" s="259" t="s">
        <v>45</v>
      </c>
      <c r="C13" s="167">
        <v>7249.99</v>
      </c>
      <c r="D13" s="168">
        <v>7000</v>
      </c>
      <c r="E13" s="169" t="s">
        <v>45</v>
      </c>
      <c r="F13" s="168">
        <v>7000</v>
      </c>
      <c r="G13" s="169">
        <v>595</v>
      </c>
      <c r="H13" s="169">
        <v>315</v>
      </c>
      <c r="I13" s="169">
        <v>910</v>
      </c>
      <c r="J13" s="169">
        <v>10</v>
      </c>
      <c r="K13" s="169" t="s">
        <v>45</v>
      </c>
      <c r="L13" s="169">
        <v>10</v>
      </c>
      <c r="M13" s="169" t="s">
        <v>45</v>
      </c>
      <c r="N13" s="169" t="s">
        <v>45</v>
      </c>
      <c r="O13" s="169" t="s">
        <v>45</v>
      </c>
      <c r="P13" s="169">
        <v>605</v>
      </c>
      <c r="Q13" s="169">
        <v>315</v>
      </c>
      <c r="R13" s="170">
        <v>920</v>
      </c>
    </row>
    <row r="14" spans="1:18">
      <c r="A14" s="166">
        <v>7250</v>
      </c>
      <c r="B14" s="259" t="s">
        <v>45</v>
      </c>
      <c r="C14" s="167">
        <v>7749.99</v>
      </c>
      <c r="D14" s="168">
        <v>7500</v>
      </c>
      <c r="E14" s="169" t="s">
        <v>45</v>
      </c>
      <c r="F14" s="168">
        <v>7500</v>
      </c>
      <c r="G14" s="169">
        <v>637.5</v>
      </c>
      <c r="H14" s="169">
        <v>337.5</v>
      </c>
      <c r="I14" s="169">
        <v>975</v>
      </c>
      <c r="J14" s="169">
        <v>10</v>
      </c>
      <c r="K14" s="169" t="s">
        <v>45</v>
      </c>
      <c r="L14" s="169">
        <v>10</v>
      </c>
      <c r="M14" s="169" t="s">
        <v>45</v>
      </c>
      <c r="N14" s="169" t="s">
        <v>45</v>
      </c>
      <c r="O14" s="169" t="s">
        <v>45</v>
      </c>
      <c r="P14" s="169">
        <v>647.5</v>
      </c>
      <c r="Q14" s="169">
        <v>337.5</v>
      </c>
      <c r="R14" s="170">
        <v>985</v>
      </c>
    </row>
    <row r="15" spans="1:18" ht="14.4">
      <c r="A15" s="166">
        <v>7750</v>
      </c>
      <c r="B15" s="259" t="s">
        <v>45</v>
      </c>
      <c r="C15" s="167">
        <v>8249.99</v>
      </c>
      <c r="D15" s="168">
        <v>8000</v>
      </c>
      <c r="E15" s="169" t="s">
        <v>45</v>
      </c>
      <c r="F15" s="168">
        <v>8000</v>
      </c>
      <c r="G15" s="169">
        <v>680</v>
      </c>
      <c r="H15" s="169">
        <v>360</v>
      </c>
      <c r="I15" s="171">
        <v>1040</v>
      </c>
      <c r="J15" s="169">
        <v>10</v>
      </c>
      <c r="K15" s="169" t="s">
        <v>45</v>
      </c>
      <c r="L15" s="169">
        <v>10</v>
      </c>
      <c r="M15" s="169" t="s">
        <v>45</v>
      </c>
      <c r="N15" s="169" t="s">
        <v>45</v>
      </c>
      <c r="O15" s="169" t="s">
        <v>45</v>
      </c>
      <c r="P15" s="169">
        <v>690</v>
      </c>
      <c r="Q15" s="169">
        <v>360</v>
      </c>
      <c r="R15" s="172">
        <v>1050</v>
      </c>
    </row>
    <row r="16" spans="1:18" ht="14.4">
      <c r="A16" s="166">
        <v>8250</v>
      </c>
      <c r="B16" s="259" t="s">
        <v>45</v>
      </c>
      <c r="C16" s="167">
        <v>8749.99</v>
      </c>
      <c r="D16" s="168">
        <v>8500</v>
      </c>
      <c r="E16" s="169" t="s">
        <v>45</v>
      </c>
      <c r="F16" s="168">
        <v>8500</v>
      </c>
      <c r="G16" s="169">
        <v>722.5</v>
      </c>
      <c r="H16" s="169">
        <v>382.5</v>
      </c>
      <c r="I16" s="171">
        <v>1105</v>
      </c>
      <c r="J16" s="169">
        <v>10</v>
      </c>
      <c r="K16" s="169" t="s">
        <v>45</v>
      </c>
      <c r="L16" s="169">
        <v>10</v>
      </c>
      <c r="M16" s="169" t="s">
        <v>45</v>
      </c>
      <c r="N16" s="169" t="s">
        <v>45</v>
      </c>
      <c r="O16" s="169" t="s">
        <v>45</v>
      </c>
      <c r="P16" s="169">
        <v>732.5</v>
      </c>
      <c r="Q16" s="169">
        <v>382.5</v>
      </c>
      <c r="R16" s="172">
        <v>1115</v>
      </c>
    </row>
    <row r="17" spans="1:18" ht="14.4">
      <c r="A17" s="166">
        <v>8750</v>
      </c>
      <c r="B17" s="259" t="s">
        <v>45</v>
      </c>
      <c r="C17" s="167">
        <v>9249.99</v>
      </c>
      <c r="D17" s="168">
        <v>9000</v>
      </c>
      <c r="E17" s="169" t="s">
        <v>45</v>
      </c>
      <c r="F17" s="168">
        <v>9000</v>
      </c>
      <c r="G17" s="169">
        <v>765</v>
      </c>
      <c r="H17" s="169">
        <v>405</v>
      </c>
      <c r="I17" s="171">
        <v>1170</v>
      </c>
      <c r="J17" s="169">
        <v>10</v>
      </c>
      <c r="K17" s="169" t="s">
        <v>45</v>
      </c>
      <c r="L17" s="169">
        <v>10</v>
      </c>
      <c r="M17" s="169" t="s">
        <v>45</v>
      </c>
      <c r="N17" s="169" t="s">
        <v>45</v>
      </c>
      <c r="O17" s="169" t="s">
        <v>45</v>
      </c>
      <c r="P17" s="169">
        <v>775</v>
      </c>
      <c r="Q17" s="169">
        <v>405</v>
      </c>
      <c r="R17" s="172">
        <v>1180</v>
      </c>
    </row>
    <row r="18" spans="1:18" ht="14.4">
      <c r="A18" s="166">
        <v>9250</v>
      </c>
      <c r="B18" s="259" t="s">
        <v>45</v>
      </c>
      <c r="C18" s="167">
        <v>9749.99</v>
      </c>
      <c r="D18" s="168">
        <v>9500</v>
      </c>
      <c r="E18" s="169" t="s">
        <v>45</v>
      </c>
      <c r="F18" s="168">
        <v>9500</v>
      </c>
      <c r="G18" s="169">
        <v>807.5</v>
      </c>
      <c r="H18" s="169">
        <v>427.5</v>
      </c>
      <c r="I18" s="171">
        <v>1235</v>
      </c>
      <c r="J18" s="169">
        <v>10</v>
      </c>
      <c r="K18" s="169" t="s">
        <v>45</v>
      </c>
      <c r="L18" s="169">
        <v>10</v>
      </c>
      <c r="M18" s="169" t="s">
        <v>45</v>
      </c>
      <c r="N18" s="169" t="s">
        <v>45</v>
      </c>
      <c r="O18" s="169" t="s">
        <v>45</v>
      </c>
      <c r="P18" s="169">
        <v>817.5</v>
      </c>
      <c r="Q18" s="169">
        <v>427.5</v>
      </c>
      <c r="R18" s="172">
        <v>1245</v>
      </c>
    </row>
    <row r="19" spans="1:18" ht="14.4">
      <c r="A19" s="166">
        <v>9750</v>
      </c>
      <c r="B19" s="259" t="s">
        <v>45</v>
      </c>
      <c r="C19" s="167">
        <v>10249.99</v>
      </c>
      <c r="D19" s="168">
        <v>10000</v>
      </c>
      <c r="E19" s="169" t="s">
        <v>45</v>
      </c>
      <c r="F19" s="168">
        <v>10000</v>
      </c>
      <c r="G19" s="169">
        <v>850</v>
      </c>
      <c r="H19" s="169">
        <v>450</v>
      </c>
      <c r="I19" s="171">
        <v>1300</v>
      </c>
      <c r="J19" s="169">
        <v>10</v>
      </c>
      <c r="K19" s="169" t="s">
        <v>45</v>
      </c>
      <c r="L19" s="169">
        <v>10</v>
      </c>
      <c r="M19" s="169" t="s">
        <v>45</v>
      </c>
      <c r="N19" s="169" t="s">
        <v>45</v>
      </c>
      <c r="O19" s="169" t="s">
        <v>45</v>
      </c>
      <c r="P19" s="169">
        <v>860</v>
      </c>
      <c r="Q19" s="169">
        <v>450</v>
      </c>
      <c r="R19" s="172">
        <v>1310</v>
      </c>
    </row>
    <row r="20" spans="1:18" ht="14.4">
      <c r="A20" s="166">
        <v>10250</v>
      </c>
      <c r="B20" s="259" t="s">
        <v>45</v>
      </c>
      <c r="C20" s="167">
        <v>10749.99</v>
      </c>
      <c r="D20" s="168">
        <v>10500</v>
      </c>
      <c r="E20" s="169" t="s">
        <v>45</v>
      </c>
      <c r="F20" s="168">
        <v>10500</v>
      </c>
      <c r="G20" s="169">
        <v>892.5</v>
      </c>
      <c r="H20" s="169">
        <v>472.5</v>
      </c>
      <c r="I20" s="171">
        <v>1365</v>
      </c>
      <c r="J20" s="169">
        <v>10</v>
      </c>
      <c r="K20" s="169" t="s">
        <v>45</v>
      </c>
      <c r="L20" s="169">
        <v>10</v>
      </c>
      <c r="M20" s="169" t="s">
        <v>45</v>
      </c>
      <c r="N20" s="169" t="s">
        <v>45</v>
      </c>
      <c r="O20" s="169" t="s">
        <v>45</v>
      </c>
      <c r="P20" s="169">
        <v>902.5</v>
      </c>
      <c r="Q20" s="169">
        <v>472.5</v>
      </c>
      <c r="R20" s="172">
        <v>1375</v>
      </c>
    </row>
    <row r="21" spans="1:18" ht="14.4">
      <c r="A21" s="166">
        <v>10750</v>
      </c>
      <c r="B21" s="259" t="s">
        <v>45</v>
      </c>
      <c r="C21" s="167">
        <v>11249.99</v>
      </c>
      <c r="D21" s="168">
        <v>11000</v>
      </c>
      <c r="E21" s="169" t="s">
        <v>45</v>
      </c>
      <c r="F21" s="168">
        <v>11000</v>
      </c>
      <c r="G21" s="169">
        <v>935</v>
      </c>
      <c r="H21" s="169">
        <v>495</v>
      </c>
      <c r="I21" s="171">
        <v>1430</v>
      </c>
      <c r="J21" s="169">
        <v>10</v>
      </c>
      <c r="K21" s="169" t="s">
        <v>45</v>
      </c>
      <c r="L21" s="169">
        <v>10</v>
      </c>
      <c r="M21" s="169" t="s">
        <v>45</v>
      </c>
      <c r="N21" s="169" t="s">
        <v>45</v>
      </c>
      <c r="O21" s="169" t="s">
        <v>45</v>
      </c>
      <c r="P21" s="169">
        <v>945</v>
      </c>
      <c r="Q21" s="169">
        <v>495</v>
      </c>
      <c r="R21" s="172">
        <v>1440</v>
      </c>
    </row>
    <row r="22" spans="1:18" ht="14.4">
      <c r="A22" s="166">
        <v>11250</v>
      </c>
      <c r="B22" s="259" t="s">
        <v>45</v>
      </c>
      <c r="C22" s="167">
        <v>11749.99</v>
      </c>
      <c r="D22" s="168">
        <v>11500</v>
      </c>
      <c r="E22" s="169" t="s">
        <v>45</v>
      </c>
      <c r="F22" s="168">
        <v>11500</v>
      </c>
      <c r="G22" s="169">
        <v>977.5</v>
      </c>
      <c r="H22" s="169">
        <v>517.5</v>
      </c>
      <c r="I22" s="171">
        <v>1495</v>
      </c>
      <c r="J22" s="169">
        <v>10</v>
      </c>
      <c r="K22" s="169" t="s">
        <v>45</v>
      </c>
      <c r="L22" s="169">
        <v>10</v>
      </c>
      <c r="M22" s="169" t="s">
        <v>45</v>
      </c>
      <c r="N22" s="169" t="s">
        <v>45</v>
      </c>
      <c r="O22" s="169" t="s">
        <v>45</v>
      </c>
      <c r="P22" s="169">
        <v>987.5</v>
      </c>
      <c r="Q22" s="169">
        <v>517.5</v>
      </c>
      <c r="R22" s="172">
        <v>1505</v>
      </c>
    </row>
    <row r="23" spans="1:18" ht="14.4">
      <c r="A23" s="166">
        <v>11750</v>
      </c>
      <c r="B23" s="259" t="s">
        <v>45</v>
      </c>
      <c r="C23" s="167">
        <v>12249.99</v>
      </c>
      <c r="D23" s="168">
        <v>12000</v>
      </c>
      <c r="E23" s="169" t="s">
        <v>45</v>
      </c>
      <c r="F23" s="168">
        <v>12000</v>
      </c>
      <c r="G23" s="171">
        <v>1020</v>
      </c>
      <c r="H23" s="169">
        <v>540</v>
      </c>
      <c r="I23" s="171">
        <v>1560</v>
      </c>
      <c r="J23" s="169">
        <v>10</v>
      </c>
      <c r="K23" s="169" t="s">
        <v>45</v>
      </c>
      <c r="L23" s="169">
        <v>10</v>
      </c>
      <c r="M23" s="169" t="s">
        <v>45</v>
      </c>
      <c r="N23" s="169" t="s">
        <v>45</v>
      </c>
      <c r="O23" s="169" t="s">
        <v>45</v>
      </c>
      <c r="P23" s="171">
        <v>1030</v>
      </c>
      <c r="Q23" s="169">
        <v>540</v>
      </c>
      <c r="R23" s="172">
        <v>1570</v>
      </c>
    </row>
    <row r="24" spans="1:18" ht="14.4">
      <c r="A24" s="166">
        <v>12250</v>
      </c>
      <c r="B24" s="259" t="s">
        <v>45</v>
      </c>
      <c r="C24" s="167">
        <v>12749.99</v>
      </c>
      <c r="D24" s="168">
        <v>12500</v>
      </c>
      <c r="E24" s="169" t="s">
        <v>45</v>
      </c>
      <c r="F24" s="168">
        <v>12500</v>
      </c>
      <c r="G24" s="171">
        <v>1062.5</v>
      </c>
      <c r="H24" s="169">
        <v>562.5</v>
      </c>
      <c r="I24" s="171">
        <v>1625</v>
      </c>
      <c r="J24" s="169">
        <v>10</v>
      </c>
      <c r="K24" s="169" t="s">
        <v>45</v>
      </c>
      <c r="L24" s="169">
        <v>10</v>
      </c>
      <c r="M24" s="169" t="s">
        <v>45</v>
      </c>
      <c r="N24" s="169" t="s">
        <v>45</v>
      </c>
      <c r="O24" s="169" t="s">
        <v>45</v>
      </c>
      <c r="P24" s="171">
        <v>1072.5</v>
      </c>
      <c r="Q24" s="169">
        <v>562.5</v>
      </c>
      <c r="R24" s="172">
        <v>1635</v>
      </c>
    </row>
    <row r="25" spans="1:18" ht="14.4">
      <c r="A25" s="166">
        <v>12750</v>
      </c>
      <c r="B25" s="259" t="s">
        <v>45</v>
      </c>
      <c r="C25" s="167">
        <v>13249.99</v>
      </c>
      <c r="D25" s="168">
        <v>13000</v>
      </c>
      <c r="E25" s="169" t="s">
        <v>45</v>
      </c>
      <c r="F25" s="168">
        <v>13000</v>
      </c>
      <c r="G25" s="171">
        <v>1105</v>
      </c>
      <c r="H25" s="169">
        <v>585</v>
      </c>
      <c r="I25" s="171">
        <v>1690</v>
      </c>
      <c r="J25" s="169">
        <v>10</v>
      </c>
      <c r="K25" s="169" t="s">
        <v>45</v>
      </c>
      <c r="L25" s="169">
        <v>10</v>
      </c>
      <c r="M25" s="169" t="s">
        <v>45</v>
      </c>
      <c r="N25" s="169" t="s">
        <v>45</v>
      </c>
      <c r="O25" s="169" t="s">
        <v>45</v>
      </c>
      <c r="P25" s="171">
        <v>1115</v>
      </c>
      <c r="Q25" s="169">
        <v>585</v>
      </c>
      <c r="R25" s="172">
        <v>1700</v>
      </c>
    </row>
    <row r="26" spans="1:18" ht="14.4">
      <c r="A26" s="166">
        <v>13250</v>
      </c>
      <c r="B26" s="259" t="s">
        <v>45</v>
      </c>
      <c r="C26" s="167">
        <v>13749.99</v>
      </c>
      <c r="D26" s="168">
        <v>13500</v>
      </c>
      <c r="E26" s="169" t="s">
        <v>45</v>
      </c>
      <c r="F26" s="168">
        <v>13500</v>
      </c>
      <c r="G26" s="171">
        <v>1147.5</v>
      </c>
      <c r="H26" s="169">
        <v>607.5</v>
      </c>
      <c r="I26" s="171">
        <v>1755</v>
      </c>
      <c r="J26" s="169">
        <v>10</v>
      </c>
      <c r="K26" s="169" t="s">
        <v>45</v>
      </c>
      <c r="L26" s="169">
        <v>10</v>
      </c>
      <c r="M26" s="169" t="s">
        <v>45</v>
      </c>
      <c r="N26" s="169" t="s">
        <v>45</v>
      </c>
      <c r="O26" s="169" t="s">
        <v>45</v>
      </c>
      <c r="P26" s="171">
        <v>1157.5</v>
      </c>
      <c r="Q26" s="169">
        <v>607.5</v>
      </c>
      <c r="R26" s="172">
        <v>1765</v>
      </c>
    </row>
    <row r="27" spans="1:18" ht="14.4">
      <c r="A27" s="166">
        <v>13750</v>
      </c>
      <c r="B27" s="259" t="s">
        <v>45</v>
      </c>
      <c r="C27" s="167">
        <v>14249.99</v>
      </c>
      <c r="D27" s="168">
        <v>14000</v>
      </c>
      <c r="E27" s="169" t="s">
        <v>45</v>
      </c>
      <c r="F27" s="168">
        <v>14000</v>
      </c>
      <c r="G27" s="171">
        <v>1190</v>
      </c>
      <c r="H27" s="169">
        <v>630</v>
      </c>
      <c r="I27" s="171">
        <v>1820</v>
      </c>
      <c r="J27" s="169">
        <v>10</v>
      </c>
      <c r="K27" s="169" t="s">
        <v>45</v>
      </c>
      <c r="L27" s="169">
        <v>10</v>
      </c>
      <c r="M27" s="169" t="s">
        <v>45</v>
      </c>
      <c r="N27" s="169" t="s">
        <v>45</v>
      </c>
      <c r="O27" s="169" t="s">
        <v>45</v>
      </c>
      <c r="P27" s="171">
        <v>1200</v>
      </c>
      <c r="Q27" s="169">
        <v>630</v>
      </c>
      <c r="R27" s="172">
        <v>1830</v>
      </c>
    </row>
    <row r="28" spans="1:18" ht="14.4">
      <c r="A28" s="166">
        <v>14250</v>
      </c>
      <c r="B28" s="259" t="s">
        <v>45</v>
      </c>
      <c r="C28" s="167">
        <v>14749.99</v>
      </c>
      <c r="D28" s="168">
        <v>14500</v>
      </c>
      <c r="E28" s="169" t="s">
        <v>45</v>
      </c>
      <c r="F28" s="168">
        <v>14500</v>
      </c>
      <c r="G28" s="171">
        <v>1232.5</v>
      </c>
      <c r="H28" s="169">
        <v>652.5</v>
      </c>
      <c r="I28" s="171">
        <v>1885</v>
      </c>
      <c r="J28" s="169">
        <v>10</v>
      </c>
      <c r="K28" s="169" t="s">
        <v>45</v>
      </c>
      <c r="L28" s="169">
        <v>10</v>
      </c>
      <c r="M28" s="169" t="s">
        <v>45</v>
      </c>
      <c r="N28" s="169" t="s">
        <v>45</v>
      </c>
      <c r="O28" s="169" t="s">
        <v>45</v>
      </c>
      <c r="P28" s="171">
        <v>1242.5</v>
      </c>
      <c r="Q28" s="169">
        <v>652.5</v>
      </c>
      <c r="R28" s="172">
        <v>1895</v>
      </c>
    </row>
    <row r="29" spans="1:18" ht="14.4">
      <c r="A29" s="166">
        <v>14750</v>
      </c>
      <c r="B29" s="259" t="s">
        <v>45</v>
      </c>
      <c r="C29" s="167">
        <v>15249.99</v>
      </c>
      <c r="D29" s="168">
        <v>15000</v>
      </c>
      <c r="E29" s="169" t="s">
        <v>45</v>
      </c>
      <c r="F29" s="168">
        <v>15000</v>
      </c>
      <c r="G29" s="171">
        <v>1275</v>
      </c>
      <c r="H29" s="169">
        <v>675</v>
      </c>
      <c r="I29" s="171">
        <v>1950</v>
      </c>
      <c r="J29" s="169">
        <v>30</v>
      </c>
      <c r="K29" s="169" t="s">
        <v>45</v>
      </c>
      <c r="L29" s="169">
        <v>30</v>
      </c>
      <c r="M29" s="169" t="s">
        <v>45</v>
      </c>
      <c r="N29" s="169" t="s">
        <v>45</v>
      </c>
      <c r="O29" s="169" t="s">
        <v>45</v>
      </c>
      <c r="P29" s="171">
        <v>1305</v>
      </c>
      <c r="Q29" s="169">
        <v>675</v>
      </c>
      <c r="R29" s="172">
        <v>1980</v>
      </c>
    </row>
    <row r="30" spans="1:18" ht="14.4">
      <c r="A30" s="166">
        <v>15250</v>
      </c>
      <c r="B30" s="259" t="s">
        <v>45</v>
      </c>
      <c r="C30" s="167">
        <v>15749.99</v>
      </c>
      <c r="D30" s="168">
        <v>15500</v>
      </c>
      <c r="E30" s="169" t="s">
        <v>45</v>
      </c>
      <c r="F30" s="168">
        <v>15500</v>
      </c>
      <c r="G30" s="171">
        <v>1317.5</v>
      </c>
      <c r="H30" s="169">
        <v>697.5</v>
      </c>
      <c r="I30" s="171">
        <v>2015</v>
      </c>
      <c r="J30" s="169">
        <v>30</v>
      </c>
      <c r="K30" s="169" t="s">
        <v>45</v>
      </c>
      <c r="L30" s="169">
        <v>30</v>
      </c>
      <c r="M30" s="169" t="s">
        <v>45</v>
      </c>
      <c r="N30" s="169" t="s">
        <v>45</v>
      </c>
      <c r="O30" s="169" t="s">
        <v>45</v>
      </c>
      <c r="P30" s="171">
        <v>1347.5</v>
      </c>
      <c r="Q30" s="169">
        <v>697.5</v>
      </c>
      <c r="R30" s="172">
        <v>2045</v>
      </c>
    </row>
    <row r="31" spans="1:18" ht="14.4">
      <c r="A31" s="166">
        <v>15750</v>
      </c>
      <c r="B31" s="259" t="s">
        <v>45</v>
      </c>
      <c r="C31" s="167">
        <v>16249.99</v>
      </c>
      <c r="D31" s="168">
        <v>16000</v>
      </c>
      <c r="E31" s="169" t="s">
        <v>45</v>
      </c>
      <c r="F31" s="168">
        <v>16000</v>
      </c>
      <c r="G31" s="171">
        <v>1360</v>
      </c>
      <c r="H31" s="169">
        <v>720</v>
      </c>
      <c r="I31" s="171">
        <v>2080</v>
      </c>
      <c r="J31" s="169">
        <v>30</v>
      </c>
      <c r="K31" s="169" t="s">
        <v>45</v>
      </c>
      <c r="L31" s="169">
        <v>30</v>
      </c>
      <c r="M31" s="169" t="s">
        <v>45</v>
      </c>
      <c r="N31" s="169" t="s">
        <v>45</v>
      </c>
      <c r="O31" s="169" t="s">
        <v>45</v>
      </c>
      <c r="P31" s="171">
        <v>1390</v>
      </c>
      <c r="Q31" s="169">
        <v>720</v>
      </c>
      <c r="R31" s="172">
        <v>2110</v>
      </c>
    </row>
    <row r="32" spans="1:18" ht="14.4">
      <c r="A32" s="166">
        <v>16250</v>
      </c>
      <c r="B32" s="259" t="s">
        <v>45</v>
      </c>
      <c r="C32" s="167">
        <v>16749.990000000002</v>
      </c>
      <c r="D32" s="168">
        <v>16500</v>
      </c>
      <c r="E32" s="169" t="s">
        <v>45</v>
      </c>
      <c r="F32" s="168">
        <v>16500</v>
      </c>
      <c r="G32" s="171">
        <v>1402.5</v>
      </c>
      <c r="H32" s="169">
        <v>742.5</v>
      </c>
      <c r="I32" s="171">
        <v>2145</v>
      </c>
      <c r="J32" s="169">
        <v>30</v>
      </c>
      <c r="K32" s="169" t="s">
        <v>45</v>
      </c>
      <c r="L32" s="169">
        <v>30</v>
      </c>
      <c r="M32" s="169" t="s">
        <v>45</v>
      </c>
      <c r="N32" s="169" t="s">
        <v>45</v>
      </c>
      <c r="O32" s="169" t="s">
        <v>45</v>
      </c>
      <c r="P32" s="171">
        <v>1432.5</v>
      </c>
      <c r="Q32" s="169">
        <v>742.5</v>
      </c>
      <c r="R32" s="172">
        <v>2175</v>
      </c>
    </row>
    <row r="33" spans="1:18" ht="14.4">
      <c r="A33" s="166">
        <v>16750</v>
      </c>
      <c r="B33" s="259" t="s">
        <v>45</v>
      </c>
      <c r="C33" s="167">
        <v>17249.990000000002</v>
      </c>
      <c r="D33" s="168">
        <v>17000</v>
      </c>
      <c r="E33" s="169" t="s">
        <v>45</v>
      </c>
      <c r="F33" s="168">
        <v>17000</v>
      </c>
      <c r="G33" s="171">
        <v>1445</v>
      </c>
      <c r="H33" s="169">
        <v>765</v>
      </c>
      <c r="I33" s="171">
        <v>2210</v>
      </c>
      <c r="J33" s="169">
        <v>30</v>
      </c>
      <c r="K33" s="169" t="s">
        <v>45</v>
      </c>
      <c r="L33" s="169">
        <v>30</v>
      </c>
      <c r="M33" s="169" t="s">
        <v>45</v>
      </c>
      <c r="N33" s="169" t="s">
        <v>45</v>
      </c>
      <c r="O33" s="169" t="s">
        <v>45</v>
      </c>
      <c r="P33" s="171">
        <v>1475</v>
      </c>
      <c r="Q33" s="169">
        <v>765</v>
      </c>
      <c r="R33" s="172">
        <v>2240</v>
      </c>
    </row>
    <row r="34" spans="1:18" ht="14.4">
      <c r="A34" s="166">
        <v>17250</v>
      </c>
      <c r="B34" s="259" t="s">
        <v>45</v>
      </c>
      <c r="C34" s="167">
        <v>17749.990000000002</v>
      </c>
      <c r="D34" s="168">
        <v>17500</v>
      </c>
      <c r="E34" s="169" t="s">
        <v>45</v>
      </c>
      <c r="F34" s="168">
        <v>17500</v>
      </c>
      <c r="G34" s="171">
        <v>1487.5</v>
      </c>
      <c r="H34" s="169">
        <v>787.5</v>
      </c>
      <c r="I34" s="171">
        <v>2275</v>
      </c>
      <c r="J34" s="169">
        <v>30</v>
      </c>
      <c r="K34" s="169" t="s">
        <v>45</v>
      </c>
      <c r="L34" s="169">
        <v>30</v>
      </c>
      <c r="M34" s="169" t="s">
        <v>45</v>
      </c>
      <c r="N34" s="169" t="s">
        <v>45</v>
      </c>
      <c r="O34" s="169" t="s">
        <v>45</v>
      </c>
      <c r="P34" s="171">
        <v>1517.5</v>
      </c>
      <c r="Q34" s="169">
        <v>787.5</v>
      </c>
      <c r="R34" s="172">
        <v>2305</v>
      </c>
    </row>
    <row r="35" spans="1:18" ht="14.4">
      <c r="A35" s="166">
        <v>17750</v>
      </c>
      <c r="B35" s="259" t="s">
        <v>45</v>
      </c>
      <c r="C35" s="167">
        <v>18249.990000000002</v>
      </c>
      <c r="D35" s="168">
        <v>18000</v>
      </c>
      <c r="E35" s="169" t="s">
        <v>45</v>
      </c>
      <c r="F35" s="168">
        <v>18000</v>
      </c>
      <c r="G35" s="171">
        <v>1530</v>
      </c>
      <c r="H35" s="169">
        <v>810</v>
      </c>
      <c r="I35" s="171">
        <v>2340</v>
      </c>
      <c r="J35" s="169">
        <v>30</v>
      </c>
      <c r="K35" s="169" t="s">
        <v>45</v>
      </c>
      <c r="L35" s="169">
        <v>30</v>
      </c>
      <c r="M35" s="169" t="s">
        <v>45</v>
      </c>
      <c r="N35" s="169" t="s">
        <v>45</v>
      </c>
      <c r="O35" s="169" t="s">
        <v>45</v>
      </c>
      <c r="P35" s="171">
        <v>1560</v>
      </c>
      <c r="Q35" s="169">
        <v>810</v>
      </c>
      <c r="R35" s="172">
        <v>2370</v>
      </c>
    </row>
    <row r="36" spans="1:18" ht="14.4">
      <c r="A36" s="166">
        <v>18250</v>
      </c>
      <c r="B36" s="259" t="s">
        <v>45</v>
      </c>
      <c r="C36" s="167">
        <v>18749.990000000002</v>
      </c>
      <c r="D36" s="168">
        <v>18500</v>
      </c>
      <c r="E36" s="169" t="s">
        <v>45</v>
      </c>
      <c r="F36" s="168">
        <v>18500</v>
      </c>
      <c r="G36" s="171">
        <v>1572.5</v>
      </c>
      <c r="H36" s="169">
        <v>832.5</v>
      </c>
      <c r="I36" s="171">
        <v>2405</v>
      </c>
      <c r="J36" s="169">
        <v>30</v>
      </c>
      <c r="K36" s="169" t="s">
        <v>45</v>
      </c>
      <c r="L36" s="169">
        <v>30</v>
      </c>
      <c r="M36" s="169" t="s">
        <v>45</v>
      </c>
      <c r="N36" s="169" t="s">
        <v>45</v>
      </c>
      <c r="O36" s="169" t="s">
        <v>45</v>
      </c>
      <c r="P36" s="171">
        <v>1602.5</v>
      </c>
      <c r="Q36" s="169">
        <v>832.5</v>
      </c>
      <c r="R36" s="172">
        <v>2435</v>
      </c>
    </row>
    <row r="37" spans="1:18" ht="14.4">
      <c r="A37" s="166">
        <v>18750</v>
      </c>
      <c r="B37" s="259" t="s">
        <v>45</v>
      </c>
      <c r="C37" s="167">
        <v>19249.990000000002</v>
      </c>
      <c r="D37" s="168">
        <v>19000</v>
      </c>
      <c r="E37" s="169" t="s">
        <v>45</v>
      </c>
      <c r="F37" s="168">
        <v>19000</v>
      </c>
      <c r="G37" s="171">
        <v>1615</v>
      </c>
      <c r="H37" s="169">
        <v>855</v>
      </c>
      <c r="I37" s="171">
        <v>2470</v>
      </c>
      <c r="J37" s="169">
        <v>30</v>
      </c>
      <c r="K37" s="169" t="s">
        <v>45</v>
      </c>
      <c r="L37" s="169">
        <v>30</v>
      </c>
      <c r="M37" s="169" t="s">
        <v>45</v>
      </c>
      <c r="N37" s="169" t="s">
        <v>45</v>
      </c>
      <c r="O37" s="169" t="s">
        <v>45</v>
      </c>
      <c r="P37" s="171">
        <v>1645</v>
      </c>
      <c r="Q37" s="169">
        <v>855</v>
      </c>
      <c r="R37" s="172">
        <v>2500</v>
      </c>
    </row>
    <row r="38" spans="1:18" ht="14.4">
      <c r="A38" s="166">
        <v>19250</v>
      </c>
      <c r="B38" s="259" t="s">
        <v>45</v>
      </c>
      <c r="C38" s="167">
        <v>19749.990000000002</v>
      </c>
      <c r="D38" s="168">
        <v>19500</v>
      </c>
      <c r="E38" s="169" t="s">
        <v>45</v>
      </c>
      <c r="F38" s="168">
        <v>19500</v>
      </c>
      <c r="G38" s="171">
        <v>1657.5</v>
      </c>
      <c r="H38" s="169">
        <v>877.5</v>
      </c>
      <c r="I38" s="171">
        <v>2535</v>
      </c>
      <c r="J38" s="169">
        <v>30</v>
      </c>
      <c r="K38" s="169" t="s">
        <v>45</v>
      </c>
      <c r="L38" s="169">
        <v>30</v>
      </c>
      <c r="M38" s="169" t="s">
        <v>45</v>
      </c>
      <c r="N38" s="169" t="s">
        <v>45</v>
      </c>
      <c r="O38" s="169" t="s">
        <v>45</v>
      </c>
      <c r="P38" s="171">
        <v>1687.5</v>
      </c>
      <c r="Q38" s="169">
        <v>877.5</v>
      </c>
      <c r="R38" s="172">
        <v>2565</v>
      </c>
    </row>
    <row r="39" spans="1:18" ht="14.4">
      <c r="A39" s="166">
        <v>19750</v>
      </c>
      <c r="B39" s="259" t="s">
        <v>45</v>
      </c>
      <c r="C39" s="167">
        <v>20249.990000000002</v>
      </c>
      <c r="D39" s="168">
        <v>20000</v>
      </c>
      <c r="E39" s="169" t="s">
        <v>45</v>
      </c>
      <c r="F39" s="168">
        <v>20000</v>
      </c>
      <c r="G39" s="171">
        <v>1700</v>
      </c>
      <c r="H39" s="169">
        <v>900</v>
      </c>
      <c r="I39" s="171">
        <v>2600</v>
      </c>
      <c r="J39" s="169">
        <v>30</v>
      </c>
      <c r="K39" s="169" t="s">
        <v>45</v>
      </c>
      <c r="L39" s="169">
        <v>30</v>
      </c>
      <c r="M39" s="169" t="s">
        <v>45</v>
      </c>
      <c r="N39" s="169" t="s">
        <v>45</v>
      </c>
      <c r="O39" s="169" t="s">
        <v>45</v>
      </c>
      <c r="P39" s="171">
        <v>1730</v>
      </c>
      <c r="Q39" s="169">
        <v>900</v>
      </c>
      <c r="R39" s="172">
        <v>2630</v>
      </c>
    </row>
    <row r="40" spans="1:18" ht="14.4">
      <c r="A40" s="166">
        <v>20250</v>
      </c>
      <c r="B40" s="259" t="s">
        <v>45</v>
      </c>
      <c r="C40" s="167">
        <v>20749.990000000002</v>
      </c>
      <c r="D40" s="168">
        <v>20000</v>
      </c>
      <c r="E40" s="169">
        <v>500</v>
      </c>
      <c r="F40" s="168">
        <v>20500</v>
      </c>
      <c r="G40" s="171">
        <v>1700</v>
      </c>
      <c r="H40" s="169">
        <v>900</v>
      </c>
      <c r="I40" s="171">
        <v>2600</v>
      </c>
      <c r="J40" s="169">
        <v>30</v>
      </c>
      <c r="K40" s="169" t="s">
        <v>45</v>
      </c>
      <c r="L40" s="169">
        <v>30</v>
      </c>
      <c r="M40" s="169">
        <v>42.5</v>
      </c>
      <c r="N40" s="169">
        <v>22.5</v>
      </c>
      <c r="O40" s="169">
        <v>65</v>
      </c>
      <c r="P40" s="171">
        <v>1772.5</v>
      </c>
      <c r="Q40" s="169">
        <v>922.5</v>
      </c>
      <c r="R40" s="172">
        <v>2695</v>
      </c>
    </row>
    <row r="41" spans="1:18" ht="14.4">
      <c r="A41" s="166">
        <v>20750</v>
      </c>
      <c r="B41" s="259" t="s">
        <v>45</v>
      </c>
      <c r="C41" s="167">
        <v>21249.99</v>
      </c>
      <c r="D41" s="168">
        <v>20000</v>
      </c>
      <c r="E41" s="169">
        <v>1000</v>
      </c>
      <c r="F41" s="168">
        <v>21000</v>
      </c>
      <c r="G41" s="171">
        <v>1700</v>
      </c>
      <c r="H41" s="169">
        <v>900</v>
      </c>
      <c r="I41" s="171">
        <v>2600</v>
      </c>
      <c r="J41" s="169">
        <v>30</v>
      </c>
      <c r="K41" s="169" t="s">
        <v>45</v>
      </c>
      <c r="L41" s="169">
        <v>30</v>
      </c>
      <c r="M41" s="169">
        <v>85</v>
      </c>
      <c r="N41" s="169">
        <v>45</v>
      </c>
      <c r="O41" s="169">
        <v>130</v>
      </c>
      <c r="P41" s="171">
        <v>1815</v>
      </c>
      <c r="Q41" s="169">
        <v>945</v>
      </c>
      <c r="R41" s="172">
        <v>2760</v>
      </c>
    </row>
    <row r="42" spans="1:18" ht="14.4">
      <c r="A42" s="166">
        <v>21250</v>
      </c>
      <c r="B42" s="259" t="s">
        <v>45</v>
      </c>
      <c r="C42" s="167">
        <v>21749.99</v>
      </c>
      <c r="D42" s="168">
        <v>20000</v>
      </c>
      <c r="E42" s="169">
        <v>1500</v>
      </c>
      <c r="F42" s="168">
        <v>21500</v>
      </c>
      <c r="G42" s="171">
        <v>1700</v>
      </c>
      <c r="H42" s="169">
        <v>900</v>
      </c>
      <c r="I42" s="171">
        <v>2600</v>
      </c>
      <c r="J42" s="169">
        <v>30</v>
      </c>
      <c r="K42" s="169" t="s">
        <v>45</v>
      </c>
      <c r="L42" s="169">
        <v>30</v>
      </c>
      <c r="M42" s="169">
        <v>127.5</v>
      </c>
      <c r="N42" s="169">
        <v>67.5</v>
      </c>
      <c r="O42" s="169">
        <v>195</v>
      </c>
      <c r="P42" s="171">
        <v>1857.5</v>
      </c>
      <c r="Q42" s="169">
        <v>967.5</v>
      </c>
      <c r="R42" s="172">
        <v>2825</v>
      </c>
    </row>
    <row r="43" spans="1:18" ht="14.4">
      <c r="A43" s="166">
        <v>21750</v>
      </c>
      <c r="B43" s="259" t="s">
        <v>45</v>
      </c>
      <c r="C43" s="167">
        <v>22249.99</v>
      </c>
      <c r="D43" s="168">
        <v>20000</v>
      </c>
      <c r="E43" s="169">
        <v>2000</v>
      </c>
      <c r="F43" s="168">
        <v>22000</v>
      </c>
      <c r="G43" s="171">
        <v>1700</v>
      </c>
      <c r="H43" s="169">
        <v>900</v>
      </c>
      <c r="I43" s="171">
        <v>2600</v>
      </c>
      <c r="J43" s="169">
        <v>30</v>
      </c>
      <c r="K43" s="169" t="s">
        <v>45</v>
      </c>
      <c r="L43" s="169">
        <v>30</v>
      </c>
      <c r="M43" s="169">
        <v>170</v>
      </c>
      <c r="N43" s="169">
        <v>90</v>
      </c>
      <c r="O43" s="169">
        <v>260</v>
      </c>
      <c r="P43" s="171">
        <v>1900</v>
      </c>
      <c r="Q43" s="169">
        <v>990</v>
      </c>
      <c r="R43" s="172">
        <v>2890</v>
      </c>
    </row>
    <row r="44" spans="1:18" ht="14.4">
      <c r="A44" s="166">
        <v>22250</v>
      </c>
      <c r="B44" s="259" t="s">
        <v>45</v>
      </c>
      <c r="C44" s="167">
        <v>22749.99</v>
      </c>
      <c r="D44" s="168">
        <v>20000</v>
      </c>
      <c r="E44" s="169">
        <v>2500</v>
      </c>
      <c r="F44" s="168">
        <v>22500</v>
      </c>
      <c r="G44" s="171">
        <v>1700</v>
      </c>
      <c r="H44" s="169">
        <v>900</v>
      </c>
      <c r="I44" s="171">
        <v>2600</v>
      </c>
      <c r="J44" s="169">
        <v>30</v>
      </c>
      <c r="K44" s="169" t="s">
        <v>45</v>
      </c>
      <c r="L44" s="169">
        <v>30</v>
      </c>
      <c r="M44" s="169">
        <v>212.5</v>
      </c>
      <c r="N44" s="169">
        <v>112.5</v>
      </c>
      <c r="O44" s="169">
        <v>325</v>
      </c>
      <c r="P44" s="171">
        <v>1942.5</v>
      </c>
      <c r="Q44" s="171">
        <v>1012.5</v>
      </c>
      <c r="R44" s="172">
        <v>2955</v>
      </c>
    </row>
    <row r="45" spans="1:18" ht="14.4">
      <c r="A45" s="166">
        <v>22750</v>
      </c>
      <c r="B45" s="259" t="s">
        <v>45</v>
      </c>
      <c r="C45" s="167">
        <v>23249.99</v>
      </c>
      <c r="D45" s="168">
        <v>20000</v>
      </c>
      <c r="E45" s="169">
        <v>3000</v>
      </c>
      <c r="F45" s="168">
        <v>23000</v>
      </c>
      <c r="G45" s="171">
        <v>1700</v>
      </c>
      <c r="H45" s="169">
        <v>900</v>
      </c>
      <c r="I45" s="171">
        <v>2600</v>
      </c>
      <c r="J45" s="169">
        <v>30</v>
      </c>
      <c r="K45" s="169" t="s">
        <v>45</v>
      </c>
      <c r="L45" s="169">
        <v>30</v>
      </c>
      <c r="M45" s="169">
        <v>255</v>
      </c>
      <c r="N45" s="169">
        <v>135</v>
      </c>
      <c r="O45" s="169">
        <v>390</v>
      </c>
      <c r="P45" s="171">
        <v>1985</v>
      </c>
      <c r="Q45" s="171">
        <v>1035</v>
      </c>
      <c r="R45" s="172">
        <v>3020</v>
      </c>
    </row>
    <row r="46" spans="1:18" ht="14.4">
      <c r="A46" s="166">
        <v>23250</v>
      </c>
      <c r="B46" s="259" t="s">
        <v>45</v>
      </c>
      <c r="C46" s="167">
        <v>23749.99</v>
      </c>
      <c r="D46" s="168">
        <v>20000</v>
      </c>
      <c r="E46" s="169">
        <v>3500</v>
      </c>
      <c r="F46" s="168">
        <v>23500</v>
      </c>
      <c r="G46" s="171">
        <v>1700</v>
      </c>
      <c r="H46" s="169">
        <v>900</v>
      </c>
      <c r="I46" s="171">
        <v>2600</v>
      </c>
      <c r="J46" s="169">
        <v>30</v>
      </c>
      <c r="K46" s="169" t="s">
        <v>45</v>
      </c>
      <c r="L46" s="169">
        <v>30</v>
      </c>
      <c r="M46" s="169">
        <v>297.5</v>
      </c>
      <c r="N46" s="169">
        <v>157.5</v>
      </c>
      <c r="O46" s="169">
        <v>455</v>
      </c>
      <c r="P46" s="171">
        <v>2027.5</v>
      </c>
      <c r="Q46" s="171">
        <v>1057.5</v>
      </c>
      <c r="R46" s="172">
        <v>3085</v>
      </c>
    </row>
    <row r="47" spans="1:18" ht="14.4">
      <c r="A47" s="166">
        <v>23750</v>
      </c>
      <c r="B47" s="259" t="s">
        <v>45</v>
      </c>
      <c r="C47" s="167">
        <v>24249.99</v>
      </c>
      <c r="D47" s="168">
        <v>20000</v>
      </c>
      <c r="E47" s="169">
        <v>4000</v>
      </c>
      <c r="F47" s="168">
        <v>24000</v>
      </c>
      <c r="G47" s="171">
        <v>1700</v>
      </c>
      <c r="H47" s="169">
        <v>900</v>
      </c>
      <c r="I47" s="171">
        <v>2600</v>
      </c>
      <c r="J47" s="169">
        <v>30</v>
      </c>
      <c r="K47" s="169" t="s">
        <v>45</v>
      </c>
      <c r="L47" s="169">
        <v>30</v>
      </c>
      <c r="M47" s="169">
        <v>340</v>
      </c>
      <c r="N47" s="169">
        <v>180</v>
      </c>
      <c r="O47" s="169">
        <v>520</v>
      </c>
      <c r="P47" s="171">
        <v>2070</v>
      </c>
      <c r="Q47" s="171">
        <v>1080</v>
      </c>
      <c r="R47" s="172">
        <v>3150</v>
      </c>
    </row>
    <row r="48" spans="1:18" ht="14.4">
      <c r="A48" s="166">
        <v>24250</v>
      </c>
      <c r="B48" s="259" t="s">
        <v>45</v>
      </c>
      <c r="C48" s="167">
        <v>24749.99</v>
      </c>
      <c r="D48" s="168">
        <v>20000</v>
      </c>
      <c r="E48" s="169">
        <v>4500</v>
      </c>
      <c r="F48" s="168">
        <v>24500</v>
      </c>
      <c r="G48" s="171">
        <v>1700</v>
      </c>
      <c r="H48" s="169">
        <v>900</v>
      </c>
      <c r="I48" s="171">
        <v>2600</v>
      </c>
      <c r="J48" s="169">
        <v>30</v>
      </c>
      <c r="K48" s="169" t="s">
        <v>45</v>
      </c>
      <c r="L48" s="169">
        <v>30</v>
      </c>
      <c r="M48" s="169">
        <v>382.5</v>
      </c>
      <c r="N48" s="169">
        <v>202.5</v>
      </c>
      <c r="O48" s="169">
        <v>585</v>
      </c>
      <c r="P48" s="171">
        <v>2112.5</v>
      </c>
      <c r="Q48" s="171">
        <v>1102.5</v>
      </c>
      <c r="R48" s="172">
        <v>3215</v>
      </c>
    </row>
    <row r="49" spans="1:18" ht="15" thickBot="1">
      <c r="A49" s="173">
        <v>24750</v>
      </c>
      <c r="B49" s="260" t="s">
        <v>45</v>
      </c>
      <c r="C49" s="174" t="s">
        <v>46</v>
      </c>
      <c r="D49" s="175">
        <v>20000</v>
      </c>
      <c r="E49" s="176">
        <v>5000</v>
      </c>
      <c r="F49" s="175">
        <v>25000</v>
      </c>
      <c r="G49" s="177">
        <v>1700</v>
      </c>
      <c r="H49" s="176">
        <v>900</v>
      </c>
      <c r="I49" s="177">
        <v>2600</v>
      </c>
      <c r="J49" s="176">
        <v>30</v>
      </c>
      <c r="K49" s="176" t="s">
        <v>45</v>
      </c>
      <c r="L49" s="176">
        <v>30</v>
      </c>
      <c r="M49" s="176">
        <v>425</v>
      </c>
      <c r="N49" s="176">
        <v>225</v>
      </c>
      <c r="O49" s="176">
        <v>650</v>
      </c>
      <c r="P49" s="177">
        <v>2155</v>
      </c>
      <c r="Q49" s="177">
        <v>1125</v>
      </c>
      <c r="R49" s="178">
        <v>3280</v>
      </c>
    </row>
  </sheetData>
  <mergeCells count="10">
    <mergeCell ref="D1:R1"/>
    <mergeCell ref="A2:C4"/>
    <mergeCell ref="D2:F2"/>
    <mergeCell ref="G2:R2"/>
    <mergeCell ref="E3:E4"/>
    <mergeCell ref="F3:F4"/>
    <mergeCell ref="G3:I3"/>
    <mergeCell ref="J3:L3"/>
    <mergeCell ref="M3:O3"/>
    <mergeCell ref="P3:R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FE2B-2B81-46E1-86CB-8B1F03B0F2D4}">
  <dimension ref="A1:R160"/>
  <sheetViews>
    <sheetView topLeftCell="A27" zoomScale="145" zoomScaleNormal="145" workbookViewId="0">
      <selection activeCell="C39" sqref="C39"/>
    </sheetView>
  </sheetViews>
  <sheetFormatPr defaultColWidth="9.109375" defaultRowHeight="13.2"/>
  <cols>
    <col min="1" max="1" width="15" customWidth="1"/>
    <col min="2" max="2" width="11.44140625" customWidth="1"/>
    <col min="3" max="3" width="10.88671875" customWidth="1"/>
    <col min="4" max="4" width="10.44140625" customWidth="1"/>
    <col min="5" max="5" width="10.6640625" customWidth="1"/>
    <col min="7" max="7" width="11.33203125" customWidth="1"/>
    <col min="11" max="11" width="13.6640625" customWidth="1"/>
    <col min="12" max="12" width="10.5546875" customWidth="1"/>
  </cols>
  <sheetData>
    <row r="1" spans="1:11">
      <c r="A1" s="359" t="s">
        <v>132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</row>
    <row r="2" spans="1:1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</row>
    <row r="4" spans="1:11">
      <c r="A4" s="185" t="s">
        <v>133</v>
      </c>
    </row>
    <row r="5" spans="1:11">
      <c r="B5" s="186" t="s">
        <v>134</v>
      </c>
    </row>
    <row r="6" spans="1:11">
      <c r="B6" s="206" t="s">
        <v>135</v>
      </c>
    </row>
    <row r="7" spans="1:11">
      <c r="B7" t="s">
        <v>136</v>
      </c>
    </row>
    <row r="8" spans="1:11">
      <c r="B8" t="s">
        <v>137</v>
      </c>
    </row>
    <row r="10" spans="1:11">
      <c r="B10" s="187" t="s">
        <v>138</v>
      </c>
    </row>
    <row r="11" spans="1:11">
      <c r="B11" t="s">
        <v>139</v>
      </c>
    </row>
    <row r="12" spans="1:11">
      <c r="B12" s="187" t="s">
        <v>140</v>
      </c>
    </row>
    <row r="14" spans="1:11">
      <c r="C14" s="188" t="s">
        <v>141</v>
      </c>
    </row>
    <row r="15" spans="1:11">
      <c r="C15" s="189" t="s">
        <v>142</v>
      </c>
    </row>
    <row r="16" spans="1:11">
      <c r="C16" s="190" t="s">
        <v>143</v>
      </c>
    </row>
    <row r="17" spans="1:3">
      <c r="C17" s="191" t="s">
        <v>144</v>
      </c>
    </row>
    <row r="18" spans="1:3">
      <c r="C18" s="188" t="s">
        <v>145</v>
      </c>
    </row>
    <row r="19" spans="1:3">
      <c r="C19" s="188" t="s">
        <v>146</v>
      </c>
    </row>
    <row r="20" spans="1:3">
      <c r="C20" t="s">
        <v>147</v>
      </c>
    </row>
    <row r="21" spans="1:3">
      <c r="C21" t="s">
        <v>148</v>
      </c>
    </row>
    <row r="22" spans="1:3">
      <c r="B22" s="187" t="s">
        <v>149</v>
      </c>
    </row>
    <row r="23" spans="1:3">
      <c r="B23" t="s">
        <v>150</v>
      </c>
    </row>
    <row r="24" spans="1:3">
      <c r="B24" t="s">
        <v>151</v>
      </c>
    </row>
    <row r="25" spans="1:3">
      <c r="B25" t="s">
        <v>152</v>
      </c>
    </row>
    <row r="26" spans="1:3">
      <c r="B26" t="s">
        <v>153</v>
      </c>
    </row>
    <row r="27" spans="1:3">
      <c r="B27" s="187" t="s">
        <v>154</v>
      </c>
    </row>
    <row r="28" spans="1:3">
      <c r="B28" t="s">
        <v>155</v>
      </c>
    </row>
    <row r="29" spans="1:3">
      <c r="B29" t="s">
        <v>156</v>
      </c>
    </row>
    <row r="30" spans="1:3">
      <c r="B30" t="s">
        <v>157</v>
      </c>
    </row>
    <row r="32" spans="1:3">
      <c r="A32" s="187" t="s">
        <v>158</v>
      </c>
    </row>
    <row r="33" spans="1:8">
      <c r="B33" s="188" t="s">
        <v>159</v>
      </c>
    </row>
    <row r="34" spans="1:8">
      <c r="B34" s="191" t="s">
        <v>160</v>
      </c>
    </row>
    <row r="35" spans="1:8">
      <c r="B35" s="188" t="s">
        <v>161</v>
      </c>
    </row>
    <row r="36" spans="1:8">
      <c r="B36" t="s">
        <v>162</v>
      </c>
    </row>
    <row r="37" spans="1:8">
      <c r="A37" s="192" t="s">
        <v>163</v>
      </c>
    </row>
    <row r="38" spans="1:8">
      <c r="A38" s="193"/>
      <c r="B38" s="193"/>
      <c r="C38" s="193"/>
    </row>
    <row r="39" spans="1:8">
      <c r="A39" s="194" t="s">
        <v>119</v>
      </c>
      <c r="B39" s="195">
        <v>2075376</v>
      </c>
      <c r="C39" s="195">
        <v>2063379</v>
      </c>
      <c r="D39" s="195">
        <v>2076948</v>
      </c>
      <c r="E39" s="196">
        <v>2097392</v>
      </c>
      <c r="F39" s="197"/>
      <c r="G39" s="187" t="s">
        <v>164</v>
      </c>
    </row>
    <row r="40" spans="1:8">
      <c r="A40" s="194" t="s">
        <v>120</v>
      </c>
      <c r="B40" s="198" t="s">
        <v>165</v>
      </c>
      <c r="C40" s="198" t="s">
        <v>166</v>
      </c>
      <c r="D40" s="198" t="s">
        <v>167</v>
      </c>
      <c r="E40" s="198" t="s">
        <v>168</v>
      </c>
      <c r="G40" s="199" t="s">
        <v>119</v>
      </c>
      <c r="H40" s="200"/>
    </row>
    <row r="41" spans="1:8">
      <c r="A41" s="194" t="s">
        <v>169</v>
      </c>
      <c r="B41" s="198">
        <v>79</v>
      </c>
      <c r="C41" s="198">
        <v>81</v>
      </c>
      <c r="D41" s="198">
        <v>83</v>
      </c>
      <c r="E41" s="198">
        <v>84</v>
      </c>
      <c r="F41" s="201"/>
      <c r="G41" s="202" t="s">
        <v>120</v>
      </c>
      <c r="H41" s="200"/>
    </row>
    <row r="42" spans="1:8">
      <c r="A42" s="194" t="s">
        <v>170</v>
      </c>
      <c r="B42" s="198">
        <v>68</v>
      </c>
      <c r="C42" s="198">
        <v>76</v>
      </c>
      <c r="D42" s="198">
        <v>80</v>
      </c>
      <c r="E42" s="198">
        <v>74</v>
      </c>
      <c r="F42" s="201"/>
      <c r="G42" s="202" t="s">
        <v>169</v>
      </c>
      <c r="H42" s="200"/>
    </row>
    <row r="43" spans="1:8">
      <c r="A43" s="194" t="s">
        <v>256</v>
      </c>
      <c r="B43" s="203">
        <v>95</v>
      </c>
      <c r="C43" s="198">
        <v>89</v>
      </c>
      <c r="D43" s="198">
        <v>96</v>
      </c>
      <c r="E43" s="198">
        <v>88</v>
      </c>
      <c r="F43" s="201"/>
      <c r="G43" s="202" t="s">
        <v>170</v>
      </c>
      <c r="H43" s="200"/>
    </row>
    <row r="44" spans="1:8">
      <c r="A44" s="204" t="s">
        <v>172</v>
      </c>
      <c r="B44" s="198">
        <f>ROUND(AVERAGE(B41:B43),2)</f>
        <v>80.67</v>
      </c>
      <c r="C44" s="198">
        <f>ROUND(AVERAGE(C41:C43),2)</f>
        <v>82</v>
      </c>
      <c r="D44" s="198">
        <f>ROUND(AVERAGE(D41:D43),2)</f>
        <v>86.33</v>
      </c>
      <c r="E44" s="198">
        <f>ROUND(AVERAGE(E41:E43),2)</f>
        <v>82</v>
      </c>
      <c r="F44" s="201"/>
      <c r="G44" s="202" t="s">
        <v>171</v>
      </c>
      <c r="H44" s="200"/>
    </row>
    <row r="45" spans="1:8">
      <c r="A45" s="156"/>
      <c r="B45" s="205"/>
      <c r="G45" s="202" t="s">
        <v>173</v>
      </c>
      <c r="H45" s="200"/>
    </row>
    <row r="46" spans="1:8" ht="12.75" customHeight="1">
      <c r="A46" s="156"/>
      <c r="B46" s="360" t="s">
        <v>174</v>
      </c>
      <c r="C46" s="361"/>
      <c r="D46" s="361"/>
      <c r="E46" s="362"/>
    </row>
    <row r="47" spans="1:8">
      <c r="B47" s="363"/>
      <c r="C47" s="364"/>
      <c r="D47" s="364"/>
      <c r="E47" s="365"/>
    </row>
    <row r="48" spans="1:8">
      <c r="B48" s="366"/>
      <c r="C48" s="367"/>
      <c r="D48" s="367"/>
      <c r="E48" s="368"/>
    </row>
    <row r="49" spans="1:3">
      <c r="A49" s="185" t="s">
        <v>175</v>
      </c>
    </row>
    <row r="50" spans="1:3">
      <c r="B50" s="187" t="s">
        <v>176</v>
      </c>
    </row>
    <row r="51" spans="1:3">
      <c r="B51" s="206" t="s">
        <v>177</v>
      </c>
    </row>
    <row r="52" spans="1:3">
      <c r="B52" t="s">
        <v>178</v>
      </c>
    </row>
    <row r="54" spans="1:3">
      <c r="B54" s="187" t="s">
        <v>179</v>
      </c>
    </row>
    <row r="55" spans="1:3">
      <c r="B55" t="s">
        <v>180</v>
      </c>
    </row>
    <row r="56" spans="1:3">
      <c r="B56" s="187" t="s">
        <v>181</v>
      </c>
    </row>
    <row r="57" spans="1:3">
      <c r="B57" s="207" t="s">
        <v>182</v>
      </c>
    </row>
    <row r="58" spans="1:3">
      <c r="C58" s="208" t="s">
        <v>183</v>
      </c>
    </row>
    <row r="59" spans="1:3">
      <c r="C59" s="191" t="s">
        <v>184</v>
      </c>
    </row>
    <row r="60" spans="1:3">
      <c r="C60" s="191" t="s">
        <v>185</v>
      </c>
    </row>
    <row r="61" spans="1:3">
      <c r="C61" s="188" t="s">
        <v>186</v>
      </c>
    </row>
    <row r="62" spans="1:3">
      <c r="C62" s="191" t="s">
        <v>187</v>
      </c>
    </row>
    <row r="63" spans="1:3">
      <c r="C63" s="188" t="s">
        <v>188</v>
      </c>
    </row>
    <row r="64" spans="1:3">
      <c r="C64" s="188" t="s">
        <v>145</v>
      </c>
    </row>
    <row r="66" spans="1:2">
      <c r="B66" s="187" t="s">
        <v>189</v>
      </c>
    </row>
    <row r="67" spans="1:2">
      <c r="B67" t="s">
        <v>190</v>
      </c>
    </row>
    <row r="68" spans="1:2">
      <c r="B68" t="s">
        <v>191</v>
      </c>
    </row>
    <row r="69" spans="1:2">
      <c r="B69" t="s">
        <v>192</v>
      </c>
    </row>
    <row r="70" spans="1:2">
      <c r="B70" t="s">
        <v>193</v>
      </c>
    </row>
    <row r="71" spans="1:2">
      <c r="B71" s="187" t="s">
        <v>194</v>
      </c>
    </row>
    <row r="72" spans="1:2">
      <c r="B72" t="s">
        <v>195</v>
      </c>
    </row>
    <row r="73" spans="1:2">
      <c r="B73" t="s">
        <v>196</v>
      </c>
    </row>
    <row r="74" spans="1:2">
      <c r="B74" t="s">
        <v>197</v>
      </c>
    </row>
    <row r="76" spans="1:2">
      <c r="A76" s="187" t="s">
        <v>158</v>
      </c>
    </row>
    <row r="77" spans="1:2">
      <c r="B77" s="188" t="s">
        <v>198</v>
      </c>
    </row>
    <row r="78" spans="1:2">
      <c r="B78" t="s">
        <v>199</v>
      </c>
    </row>
    <row r="79" spans="1:2">
      <c r="B79" s="188" t="s">
        <v>200</v>
      </c>
    </row>
    <row r="80" spans="1:2">
      <c r="B80" s="191" t="s">
        <v>201</v>
      </c>
    </row>
    <row r="81" spans="1:10">
      <c r="B81" s="188" t="s">
        <v>202</v>
      </c>
    </row>
    <row r="82" spans="1:10">
      <c r="B82" s="188"/>
    </row>
    <row r="83" spans="1:10">
      <c r="B83" s="369" t="s">
        <v>203</v>
      </c>
      <c r="C83" s="369"/>
      <c r="D83" s="369"/>
      <c r="E83" s="369"/>
      <c r="F83" s="369"/>
      <c r="G83" s="369"/>
      <c r="H83" s="369"/>
      <c r="I83" s="369"/>
      <c r="J83" s="369"/>
    </row>
    <row r="84" spans="1:10">
      <c r="B84" s="369"/>
      <c r="C84" s="369"/>
      <c r="D84" s="369"/>
      <c r="E84" s="369"/>
      <c r="F84" s="369"/>
      <c r="G84" s="369"/>
      <c r="H84" s="369"/>
      <c r="I84" s="369"/>
      <c r="J84" s="369"/>
    </row>
    <row r="85" spans="1:10">
      <c r="A85" s="370" t="s">
        <v>204</v>
      </c>
      <c r="B85" s="209"/>
      <c r="C85" s="209"/>
      <c r="E85" s="374" t="s">
        <v>205</v>
      </c>
      <c r="F85" s="374"/>
      <c r="G85" s="374"/>
      <c r="H85" s="375"/>
    </row>
    <row r="86" spans="1:10">
      <c r="A86" s="371"/>
      <c r="B86" s="198" t="s">
        <v>206</v>
      </c>
      <c r="C86" s="198" t="s">
        <v>207</v>
      </c>
      <c r="E86" s="376"/>
      <c r="F86" s="376"/>
      <c r="G86" s="376"/>
      <c r="H86" s="377"/>
    </row>
    <row r="87" spans="1:10">
      <c r="A87" s="210" t="s">
        <v>208</v>
      </c>
      <c r="B87" s="210">
        <v>172</v>
      </c>
      <c r="C87" s="211" t="str">
        <f>VLOOKUP(B87,$E$88:$H$92,4,1)</f>
        <v>EE</v>
      </c>
      <c r="E87" s="384" t="s">
        <v>206</v>
      </c>
      <c r="F87" s="384"/>
      <c r="G87" s="384"/>
      <c r="H87" s="249" t="s">
        <v>209</v>
      </c>
    </row>
    <row r="88" spans="1:10">
      <c r="A88" s="210" t="s">
        <v>210</v>
      </c>
      <c r="B88" s="210">
        <v>168</v>
      </c>
      <c r="C88" s="211" t="str">
        <f t="shared" ref="C88:C91" si="0">VLOOKUP(B88,$E$88:$H$92,4,1)</f>
        <v>DD</v>
      </c>
      <c r="E88" s="246">
        <v>101</v>
      </c>
      <c r="F88" s="250" t="s">
        <v>45</v>
      </c>
      <c r="G88" s="246">
        <v>140</v>
      </c>
      <c r="H88" s="247" t="s">
        <v>211</v>
      </c>
    </row>
    <row r="89" spans="1:10">
      <c r="A89" s="210" t="s">
        <v>212</v>
      </c>
      <c r="B89" s="210">
        <v>149</v>
      </c>
      <c r="C89" s="211" t="str">
        <f t="shared" si="0"/>
        <v>BB</v>
      </c>
      <c r="E89" s="246">
        <v>141</v>
      </c>
      <c r="F89" s="250" t="s">
        <v>45</v>
      </c>
      <c r="G89" s="246">
        <v>150</v>
      </c>
      <c r="H89" s="247" t="s">
        <v>213</v>
      </c>
    </row>
    <row r="90" spans="1:10">
      <c r="A90" s="210" t="s">
        <v>214</v>
      </c>
      <c r="B90" s="210">
        <v>136</v>
      </c>
      <c r="C90" s="211" t="str">
        <f t="shared" si="0"/>
        <v>AA</v>
      </c>
      <c r="E90" s="246">
        <v>151</v>
      </c>
      <c r="F90" s="250" t="s">
        <v>45</v>
      </c>
      <c r="G90" s="246">
        <v>160</v>
      </c>
      <c r="H90" s="247" t="s">
        <v>215</v>
      </c>
    </row>
    <row r="91" spans="1:10">
      <c r="A91" s="210" t="s">
        <v>216</v>
      </c>
      <c r="B91" s="210">
        <v>125</v>
      </c>
      <c r="C91" s="211" t="str">
        <f t="shared" si="0"/>
        <v>AA</v>
      </c>
      <c r="E91" s="246">
        <v>161</v>
      </c>
      <c r="F91" s="250" t="s">
        <v>45</v>
      </c>
      <c r="G91" s="246">
        <v>170</v>
      </c>
      <c r="H91" s="247" t="s">
        <v>217</v>
      </c>
    </row>
    <row r="92" spans="1:10">
      <c r="A92" s="156"/>
      <c r="B92" s="156"/>
      <c r="C92" s="156"/>
      <c r="E92" s="246">
        <v>171</v>
      </c>
      <c r="F92" s="250" t="s">
        <v>45</v>
      </c>
      <c r="G92" s="248" t="s">
        <v>87</v>
      </c>
      <c r="H92" s="247" t="s">
        <v>44</v>
      </c>
    </row>
    <row r="93" spans="1:10">
      <c r="A93" s="372" t="s">
        <v>218</v>
      </c>
      <c r="B93" s="212"/>
      <c r="C93" s="212"/>
    </row>
    <row r="94" spans="1:10" ht="21.75" customHeight="1">
      <c r="A94" s="371"/>
      <c r="B94" s="213" t="s">
        <v>219</v>
      </c>
      <c r="C94" s="214" t="s">
        <v>207</v>
      </c>
      <c r="F94" s="373" t="s">
        <v>220</v>
      </c>
      <c r="G94" s="373"/>
      <c r="H94" s="373"/>
      <c r="I94" s="373"/>
    </row>
    <row r="95" spans="1:10">
      <c r="A95" s="215" t="s">
        <v>221</v>
      </c>
      <c r="B95" s="212"/>
      <c r="C95" s="200"/>
      <c r="F95" s="373"/>
      <c r="G95" s="373"/>
      <c r="H95" s="373"/>
      <c r="I95" s="373"/>
    </row>
    <row r="96" spans="1:10">
      <c r="A96" s="216"/>
      <c r="B96" s="187"/>
      <c r="F96" s="373"/>
      <c r="G96" s="373"/>
      <c r="H96" s="373"/>
      <c r="I96" s="373"/>
    </row>
    <row r="98" spans="1:9">
      <c r="A98" s="185" t="s">
        <v>222</v>
      </c>
    </row>
    <row r="99" spans="1:9">
      <c r="B99" s="187" t="s">
        <v>223</v>
      </c>
    </row>
    <row r="100" spans="1:9">
      <c r="B100" t="s">
        <v>224</v>
      </c>
    </row>
    <row r="101" spans="1:9">
      <c r="B101" t="s">
        <v>225</v>
      </c>
    </row>
    <row r="103" spans="1:9">
      <c r="B103" s="187" t="s">
        <v>226</v>
      </c>
    </row>
    <row r="104" spans="1:9">
      <c r="B104" t="s">
        <v>227</v>
      </c>
    </row>
    <row r="105" spans="1:9">
      <c r="B105" t="s">
        <v>228</v>
      </c>
    </row>
    <row r="106" spans="1:9">
      <c r="A106" s="187" t="s">
        <v>229</v>
      </c>
      <c r="G106" s="388" t="s">
        <v>230</v>
      </c>
      <c r="H106" s="388"/>
      <c r="I106" s="388"/>
    </row>
    <row r="107" spans="1:9">
      <c r="B107" s="193" t="s">
        <v>120</v>
      </c>
      <c r="C107" s="193" t="s">
        <v>231</v>
      </c>
      <c r="D107" s="193" t="s">
        <v>232</v>
      </c>
      <c r="E107" s="193" t="s">
        <v>233</v>
      </c>
      <c r="G107" s="388"/>
      <c r="H107" s="388"/>
      <c r="I107" s="388"/>
    </row>
    <row r="108" spans="1:9">
      <c r="A108" s="193" t="str">
        <f t="array" ref="A108:A111">TRANSPOSE(B107:E107)</f>
        <v>Name</v>
      </c>
      <c r="G108" s="388"/>
      <c r="H108" s="388"/>
      <c r="I108" s="388"/>
    </row>
    <row r="109" spans="1:9">
      <c r="A109" s="193" t="str">
        <v>Gender</v>
      </c>
      <c r="G109" s="388"/>
      <c r="H109" s="388"/>
      <c r="I109" s="388"/>
    </row>
    <row r="110" spans="1:9">
      <c r="A110" s="193" t="str">
        <v>Age</v>
      </c>
      <c r="G110" s="388"/>
      <c r="H110" s="388"/>
      <c r="I110" s="388"/>
    </row>
    <row r="111" spans="1:9">
      <c r="A111" s="193" t="str">
        <v>Address</v>
      </c>
    </row>
    <row r="112" spans="1:9">
      <c r="A112" s="193"/>
    </row>
    <row r="116" spans="1:11" ht="13.8" thickBot="1"/>
    <row r="117" spans="1:11" ht="21" thickBot="1">
      <c r="A117" s="378" t="s">
        <v>237</v>
      </c>
      <c r="B117" s="379"/>
      <c r="C117" s="379"/>
      <c r="D117" s="379"/>
      <c r="E117" s="379"/>
      <c r="F117" s="379"/>
      <c r="G117" s="379"/>
      <c r="H117" s="379"/>
      <c r="I117" s="380"/>
    </row>
    <row r="118" spans="1:11" ht="15">
      <c r="A118" s="217" t="s">
        <v>238</v>
      </c>
    </row>
    <row r="120" spans="1:11" ht="15">
      <c r="A120" s="217" t="s">
        <v>239</v>
      </c>
      <c r="B120" s="218" t="s">
        <v>240</v>
      </c>
    </row>
    <row r="121" spans="1:11" ht="13.8" thickBot="1"/>
    <row r="122" spans="1:11" s="217" customFormat="1" ht="20.100000000000001" customHeight="1" thickBot="1">
      <c r="A122" s="219" t="s">
        <v>241</v>
      </c>
      <c r="B122" s="219" t="s">
        <v>262</v>
      </c>
      <c r="C122" s="219" t="s">
        <v>263</v>
      </c>
      <c r="D122" s="219" t="s">
        <v>264</v>
      </c>
      <c r="E122" s="219" t="s">
        <v>265</v>
      </c>
    </row>
    <row r="123" spans="1:11" s="217" customFormat="1" ht="20.100000000000001" customHeight="1" thickBot="1">
      <c r="A123" s="220" t="s">
        <v>257</v>
      </c>
      <c r="B123" s="221">
        <v>45</v>
      </c>
      <c r="C123" s="221">
        <v>34</v>
      </c>
      <c r="D123" s="221">
        <v>33</v>
      </c>
      <c r="E123" s="221">
        <v>54</v>
      </c>
      <c r="H123" s="385" t="s">
        <v>242</v>
      </c>
      <c r="I123" s="386"/>
      <c r="J123" s="386"/>
      <c r="K123" s="387"/>
    </row>
    <row r="124" spans="1:11" s="217" customFormat="1" ht="20.100000000000001" customHeight="1" thickBot="1">
      <c r="A124" s="222" t="s">
        <v>258</v>
      </c>
      <c r="B124" s="223">
        <v>32</v>
      </c>
      <c r="C124" s="223">
        <v>76</v>
      </c>
      <c r="D124" s="223">
        <v>44</v>
      </c>
      <c r="E124" s="223">
        <v>26</v>
      </c>
      <c r="H124" s="224" t="s">
        <v>243</v>
      </c>
      <c r="I124" s="251">
        <f>MATCH(A123,A122:A127,0)</f>
        <v>2</v>
      </c>
    </row>
    <row r="125" spans="1:11" s="217" customFormat="1" ht="20.100000000000001" customHeight="1" thickBot="1">
      <c r="A125" s="222" t="s">
        <v>259</v>
      </c>
      <c r="B125" s="223">
        <v>28</v>
      </c>
      <c r="C125" s="223">
        <v>26</v>
      </c>
      <c r="D125" s="223">
        <v>56</v>
      </c>
      <c r="E125" s="223">
        <v>32</v>
      </c>
    </row>
    <row r="126" spans="1:11" s="217" customFormat="1" ht="20.100000000000001" customHeight="1" thickBot="1">
      <c r="A126" s="222" t="s">
        <v>260</v>
      </c>
      <c r="B126" s="223">
        <v>41</v>
      </c>
      <c r="C126" s="223">
        <v>56</v>
      </c>
      <c r="D126" s="223">
        <v>58</v>
      </c>
      <c r="E126" s="223">
        <v>29</v>
      </c>
      <c r="H126" s="385" t="s">
        <v>266</v>
      </c>
      <c r="I126" s="386"/>
      <c r="J126" s="386"/>
      <c r="K126" s="387"/>
    </row>
    <row r="127" spans="1:11" s="217" customFormat="1" ht="20.100000000000001" customHeight="1" thickBot="1">
      <c r="A127" s="225" t="s">
        <v>261</v>
      </c>
      <c r="B127" s="226">
        <v>37</v>
      </c>
      <c r="C127" s="226">
        <v>18</v>
      </c>
      <c r="D127" s="226">
        <v>54</v>
      </c>
      <c r="E127" s="226">
        <v>47</v>
      </c>
      <c r="H127" s="224" t="s">
        <v>243</v>
      </c>
      <c r="I127" s="251">
        <f>MATCH(D122,A122:E122,0)</f>
        <v>4</v>
      </c>
    </row>
    <row r="128" spans="1:11" s="217" customFormat="1" ht="20.100000000000001" customHeight="1" thickBot="1"/>
    <row r="129" spans="1:18" ht="21" thickBot="1">
      <c r="A129" s="378" t="s">
        <v>244</v>
      </c>
      <c r="B129" s="379"/>
      <c r="C129" s="379"/>
      <c r="D129" s="379"/>
      <c r="E129" s="379"/>
      <c r="F129" s="379"/>
      <c r="G129" s="379"/>
      <c r="H129" s="379"/>
      <c r="I129" s="380"/>
    </row>
    <row r="130" spans="1:18" ht="15">
      <c r="A130" s="217" t="s">
        <v>245</v>
      </c>
    </row>
    <row r="132" spans="1:18" ht="15">
      <c r="A132" s="217" t="s">
        <v>239</v>
      </c>
      <c r="B132" s="217" t="s">
        <v>246</v>
      </c>
    </row>
    <row r="133" spans="1:18" ht="13.8" thickBot="1"/>
    <row r="134" spans="1:18" ht="20.100000000000001" customHeight="1" thickBot="1">
      <c r="A134" s="227" t="s">
        <v>241</v>
      </c>
      <c r="B134" s="219" t="s">
        <v>262</v>
      </c>
      <c r="C134" s="219" t="s">
        <v>263</v>
      </c>
      <c r="D134" s="219" t="s">
        <v>264</v>
      </c>
      <c r="E134" s="219" t="s">
        <v>265</v>
      </c>
      <c r="H134" s="252" t="s">
        <v>267</v>
      </c>
      <c r="I134" s="252"/>
      <c r="J134" s="252"/>
      <c r="K134" s="253" t="s">
        <v>259</v>
      </c>
      <c r="L134" s="252" t="s">
        <v>268</v>
      </c>
      <c r="M134" s="253" t="s">
        <v>263</v>
      </c>
      <c r="N134" s="252"/>
      <c r="O134" s="252"/>
      <c r="P134" s="252"/>
      <c r="Q134" s="252"/>
      <c r="R134" s="252"/>
    </row>
    <row r="135" spans="1:18" ht="20.100000000000001" customHeight="1">
      <c r="A135" s="220" t="s">
        <v>257</v>
      </c>
      <c r="B135" s="221">
        <v>45</v>
      </c>
      <c r="C135" s="221">
        <v>34</v>
      </c>
      <c r="D135" s="221">
        <v>33</v>
      </c>
      <c r="E135" s="221">
        <v>54</v>
      </c>
      <c r="H135" s="254" t="s">
        <v>243</v>
      </c>
      <c r="I135" s="255">
        <f>INDEX(A134:E139,MATCH(K134,A134:A139,0),MATCH(M134,A134:E134,0))</f>
        <v>26</v>
      </c>
    </row>
    <row r="136" spans="1:18" ht="20.100000000000001" customHeight="1">
      <c r="A136" s="222" t="s">
        <v>258</v>
      </c>
      <c r="B136" s="223">
        <v>32</v>
      </c>
      <c r="C136" s="223">
        <v>76</v>
      </c>
      <c r="D136" s="223">
        <v>44</v>
      </c>
      <c r="E136" s="223">
        <v>26</v>
      </c>
    </row>
    <row r="137" spans="1:18" ht="20.100000000000001" customHeight="1">
      <c r="A137" s="222" t="s">
        <v>259</v>
      </c>
      <c r="B137" s="223">
        <v>28</v>
      </c>
      <c r="C137" s="223">
        <v>26</v>
      </c>
      <c r="D137" s="223">
        <v>56</v>
      </c>
      <c r="E137" s="223">
        <v>32</v>
      </c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</row>
    <row r="138" spans="1:18" ht="20.100000000000001" customHeight="1">
      <c r="A138" s="222" t="s">
        <v>260</v>
      </c>
      <c r="B138" s="223">
        <v>41</v>
      </c>
      <c r="C138" s="223">
        <v>56</v>
      </c>
      <c r="D138" s="223">
        <v>58</v>
      </c>
      <c r="E138" s="223">
        <v>29</v>
      </c>
      <c r="H138" s="256"/>
    </row>
    <row r="139" spans="1:18" ht="20.100000000000001" customHeight="1" thickBot="1">
      <c r="A139" s="225" t="s">
        <v>261</v>
      </c>
      <c r="B139" s="226">
        <v>37</v>
      </c>
      <c r="C139" s="226">
        <v>18</v>
      </c>
      <c r="D139" s="226">
        <v>54</v>
      </c>
      <c r="E139" s="226">
        <v>47</v>
      </c>
    </row>
    <row r="140" spans="1:18" ht="20.100000000000001" customHeight="1"/>
    <row r="141" spans="1:18" ht="20.100000000000001" customHeight="1" thickBot="1"/>
    <row r="142" spans="1:18" ht="20.100000000000001" customHeight="1" thickBot="1">
      <c r="A142" s="378" t="s">
        <v>247</v>
      </c>
      <c r="B142" s="379"/>
      <c r="C142" s="379"/>
      <c r="D142" s="379"/>
      <c r="E142" s="379"/>
      <c r="F142" s="379"/>
      <c r="G142" s="379"/>
      <c r="H142" s="379"/>
      <c r="I142" s="380"/>
    </row>
    <row r="143" spans="1:18" ht="20.100000000000001" customHeight="1" thickBot="1"/>
    <row r="144" spans="1:18" ht="20.100000000000001" customHeight="1" thickBot="1">
      <c r="A144" s="228" t="s">
        <v>248</v>
      </c>
      <c r="B144" s="229" t="s">
        <v>259</v>
      </c>
      <c r="C144" s="217"/>
      <c r="D144" s="217"/>
      <c r="E144" s="217"/>
      <c r="F144" s="217"/>
    </row>
    <row r="145" spans="1:6" ht="20.100000000000001" customHeight="1" thickBot="1">
      <c r="A145" s="230" t="str">
        <f t="array" ref="A145:A148">TRANSPOSE(B122:E122)</f>
        <v>IT</v>
      </c>
      <c r="B145" s="231">
        <f>INDEX(A134:E139,MATCH(A145,A134:E134,0),MATCH(B144,A134:A139,0))</f>
        <v>33</v>
      </c>
      <c r="C145" s="217"/>
      <c r="D145" s="217"/>
      <c r="E145" s="217"/>
      <c r="F145" s="217"/>
    </row>
    <row r="146" spans="1:6" ht="20.100000000000001" customHeight="1" thickBot="1">
      <c r="A146" s="230" t="str">
        <v>CAD</v>
      </c>
      <c r="B146" s="232">
        <f t="shared" ref="B146:B148" si="1">INDEX($A$135:$E$139,MATCH($B$144,$A$135:$A$139,0),MATCH(A146,$A$134:$E$134,0))</f>
        <v>26</v>
      </c>
      <c r="C146" s="217"/>
      <c r="D146" s="217"/>
      <c r="E146" s="217"/>
      <c r="F146" s="217"/>
    </row>
    <row r="147" spans="1:6" ht="20.100000000000001" customHeight="1" thickBot="1">
      <c r="A147" s="230" t="str">
        <v>CS</v>
      </c>
      <c r="B147" s="232">
        <f t="shared" si="1"/>
        <v>56</v>
      </c>
      <c r="C147" s="217"/>
      <c r="D147" s="217"/>
      <c r="E147" s="217"/>
      <c r="F147" s="217"/>
    </row>
    <row r="148" spans="1:6" ht="20.100000000000001" customHeight="1" thickBot="1">
      <c r="A148" s="230" t="str">
        <v>MATH</v>
      </c>
      <c r="B148" s="233">
        <f t="shared" si="1"/>
        <v>32</v>
      </c>
      <c r="C148" s="217"/>
      <c r="D148" s="217"/>
      <c r="E148" s="217"/>
      <c r="F148" s="217"/>
    </row>
    <row r="149" spans="1:6" ht="20.100000000000001" customHeight="1">
      <c r="A149" s="217"/>
      <c r="B149" s="217"/>
      <c r="C149" s="217"/>
      <c r="D149" s="217"/>
      <c r="E149" s="217"/>
      <c r="F149" s="217"/>
    </row>
    <row r="150" spans="1:6" ht="20.100000000000001" customHeight="1">
      <c r="A150" s="217"/>
      <c r="B150" s="217"/>
      <c r="C150" s="217"/>
      <c r="D150" s="217"/>
      <c r="E150" s="217"/>
      <c r="F150" s="217"/>
    </row>
    <row r="152" spans="1:6" ht="13.8" thickBot="1"/>
    <row r="153" spans="1:6" ht="30" customHeight="1" thickBot="1">
      <c r="A153" s="234" t="s">
        <v>249</v>
      </c>
      <c r="B153" s="235" t="s">
        <v>250</v>
      </c>
      <c r="C153" s="236" t="s">
        <v>236</v>
      </c>
      <c r="D153" s="217"/>
    </row>
    <row r="154" spans="1:6" ht="30" customHeight="1" thickBot="1">
      <c r="A154" s="237" t="s">
        <v>251</v>
      </c>
      <c r="B154" s="238" t="s">
        <v>68</v>
      </c>
      <c r="C154" s="239">
        <f>VLOOKUP(A154,A157:D160,MATCH(B154,A157:D157,0))</f>
        <v>1345</v>
      </c>
      <c r="D154" s="217"/>
    </row>
    <row r="155" spans="1:6" ht="30" customHeight="1" thickBot="1">
      <c r="A155" s="217"/>
      <c r="B155" s="217"/>
      <c r="C155" s="217"/>
      <c r="D155" s="217"/>
    </row>
    <row r="156" spans="1:6" ht="30" customHeight="1" thickBot="1">
      <c r="A156" s="381" t="s">
        <v>252</v>
      </c>
      <c r="B156" s="382"/>
      <c r="C156" s="382"/>
      <c r="D156" s="383"/>
    </row>
    <row r="157" spans="1:6" ht="30" customHeight="1" thickBot="1">
      <c r="A157" s="240" t="s">
        <v>253</v>
      </c>
      <c r="B157" s="241" t="s">
        <v>234</v>
      </c>
      <c r="C157" s="241" t="s">
        <v>68</v>
      </c>
      <c r="D157" s="242" t="s">
        <v>235</v>
      </c>
    </row>
    <row r="158" spans="1:6" ht="30" customHeight="1" thickBot="1">
      <c r="A158" s="243" t="s">
        <v>254</v>
      </c>
      <c r="B158" s="244">
        <v>2047</v>
      </c>
      <c r="C158" s="244">
        <v>1987</v>
      </c>
      <c r="D158" s="245">
        <v>1999</v>
      </c>
    </row>
    <row r="159" spans="1:6" ht="30" customHeight="1" thickBot="1">
      <c r="A159" s="243" t="s">
        <v>251</v>
      </c>
      <c r="B159" s="244">
        <v>1250</v>
      </c>
      <c r="C159" s="244">
        <v>1345</v>
      </c>
      <c r="D159" s="245">
        <v>1287</v>
      </c>
    </row>
    <row r="160" spans="1:6" ht="30" customHeight="1" thickBot="1">
      <c r="A160" s="243" t="s">
        <v>255</v>
      </c>
      <c r="B160" s="244">
        <v>1292</v>
      </c>
      <c r="C160" s="244">
        <v>1156</v>
      </c>
      <c r="D160" s="245">
        <v>1208</v>
      </c>
    </row>
  </sheetData>
  <mergeCells count="15">
    <mergeCell ref="A129:I129"/>
    <mergeCell ref="A142:I142"/>
    <mergeCell ref="A156:D156"/>
    <mergeCell ref="E87:G87"/>
    <mergeCell ref="A117:I117"/>
    <mergeCell ref="H123:K123"/>
    <mergeCell ref="H126:K126"/>
    <mergeCell ref="G106:I110"/>
    <mergeCell ref="A1:K2"/>
    <mergeCell ref="B46:E48"/>
    <mergeCell ref="B83:J84"/>
    <mergeCell ref="A85:A86"/>
    <mergeCell ref="A93:A94"/>
    <mergeCell ref="F94:I96"/>
    <mergeCell ref="E85:H86"/>
  </mergeCells>
  <dataValidations count="3">
    <dataValidation type="list" allowBlank="1" showInputMessage="1" showErrorMessage="1" sqref="B144" xr:uid="{D82B5E39-5E8B-4915-9E95-0DCEB35A848F}">
      <formula1>$A$123:$A$127</formula1>
    </dataValidation>
    <dataValidation type="list" allowBlank="1" showInputMessage="1" showErrorMessage="1" sqref="K134" xr:uid="{521F1F52-5EB1-4DE8-BD62-A52B976C49DB}">
      <formula1>$A$135:$A$139</formula1>
    </dataValidation>
    <dataValidation type="list" allowBlank="1" showInputMessage="1" showErrorMessage="1" sqref="M134" xr:uid="{23BBD820-B696-4F54-B67F-9DF7BBB0C7F5}">
      <formula1>$B$134:$E$134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75" zoomScaleNormal="175" workbookViewId="0">
      <selection activeCell="A4" sqref="A4:A5"/>
    </sheetView>
  </sheetViews>
  <sheetFormatPr defaultRowHeight="13.2"/>
  <sheetData>
    <row r="1" spans="1:10" ht="13.8" thickBot="1">
      <c r="A1" s="283" t="s">
        <v>12</v>
      </c>
      <c r="B1" s="284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3">
        <v>6</v>
      </c>
      <c r="I1" s="12">
        <v>7</v>
      </c>
      <c r="J1" s="12">
        <v>8</v>
      </c>
    </row>
    <row r="2" spans="1:10" ht="13.8" thickBot="1">
      <c r="A2" s="287" t="s">
        <v>13</v>
      </c>
      <c r="B2" s="288"/>
      <c r="C2" s="16">
        <v>0</v>
      </c>
      <c r="D2" s="14">
        <v>0</v>
      </c>
      <c r="E2" s="14">
        <v>41.67</v>
      </c>
      <c r="F2" s="14">
        <v>208.33</v>
      </c>
      <c r="G2" s="14">
        <v>708.33</v>
      </c>
      <c r="H2" s="14">
        <v>1875</v>
      </c>
      <c r="I2" s="14">
        <v>4166.67</v>
      </c>
      <c r="J2" s="14">
        <v>10416.67</v>
      </c>
    </row>
    <row r="3" spans="1:10" ht="13.8" thickBot="1">
      <c r="A3" s="289" t="s">
        <v>14</v>
      </c>
      <c r="B3" s="290"/>
      <c r="C3" s="15" t="s">
        <v>15</v>
      </c>
      <c r="D3" s="15" t="s">
        <v>15</v>
      </c>
      <c r="E3" s="15" t="s">
        <v>15</v>
      </c>
      <c r="F3" s="15" t="s">
        <v>15</v>
      </c>
      <c r="G3" s="15" t="s">
        <v>15</v>
      </c>
      <c r="H3" s="15" t="s">
        <v>15</v>
      </c>
      <c r="I3" s="15" t="s">
        <v>15</v>
      </c>
      <c r="J3" s="15" t="s">
        <v>15</v>
      </c>
    </row>
    <row r="4" spans="1:10">
      <c r="A4" s="291" t="s">
        <v>0</v>
      </c>
      <c r="B4" s="293" t="s">
        <v>16</v>
      </c>
      <c r="C4" s="285" t="s">
        <v>17</v>
      </c>
      <c r="D4" s="285" t="s">
        <v>18</v>
      </c>
      <c r="E4" s="285" t="s">
        <v>19</v>
      </c>
      <c r="F4" s="285" t="s">
        <v>20</v>
      </c>
      <c r="G4" s="285" t="s">
        <v>21</v>
      </c>
      <c r="H4" s="285" t="s">
        <v>22</v>
      </c>
      <c r="I4" s="285" t="s">
        <v>23</v>
      </c>
      <c r="J4" s="285" t="s">
        <v>24</v>
      </c>
    </row>
    <row r="5" spans="1:10" ht="13.8" thickBot="1">
      <c r="A5" s="292"/>
      <c r="B5" s="294"/>
      <c r="C5" s="286"/>
      <c r="D5" s="286"/>
      <c r="E5" s="286"/>
      <c r="F5" s="286"/>
      <c r="G5" s="286"/>
      <c r="H5" s="286"/>
      <c r="I5" s="286"/>
      <c r="J5" s="286"/>
    </row>
    <row r="6" spans="1:10" ht="13.8" thickBot="1">
      <c r="A6" s="278" t="s">
        <v>25</v>
      </c>
      <c r="B6" s="279"/>
      <c r="C6" s="281"/>
      <c r="D6" s="281"/>
      <c r="E6" s="281"/>
      <c r="F6" s="281"/>
      <c r="G6" s="281"/>
      <c r="H6" s="281"/>
      <c r="I6" s="281"/>
      <c r="J6" s="282"/>
    </row>
    <row r="7" spans="1:10">
      <c r="A7" s="17" t="s">
        <v>26</v>
      </c>
      <c r="B7" s="18">
        <v>0</v>
      </c>
      <c r="C7" s="3">
        <v>1</v>
      </c>
      <c r="D7" s="7">
        <v>0</v>
      </c>
      <c r="E7" s="7">
        <v>833</v>
      </c>
      <c r="F7" s="7">
        <v>2500</v>
      </c>
      <c r="G7" s="7">
        <v>5833</v>
      </c>
      <c r="H7" s="7">
        <v>11667</v>
      </c>
      <c r="I7" s="7">
        <v>20833</v>
      </c>
      <c r="J7" s="7">
        <v>41667</v>
      </c>
    </row>
    <row r="8" spans="1:10" ht="13.8" thickBot="1">
      <c r="A8" s="19" t="s">
        <v>27</v>
      </c>
      <c r="B8" s="20">
        <v>50</v>
      </c>
      <c r="C8" s="5">
        <v>1</v>
      </c>
      <c r="D8" s="11">
        <v>4167</v>
      </c>
      <c r="E8" s="11">
        <v>5000</v>
      </c>
      <c r="F8" s="11">
        <v>6667</v>
      </c>
      <c r="G8" s="11">
        <v>10000</v>
      </c>
      <c r="H8" s="11">
        <v>15833</v>
      </c>
      <c r="I8" s="11">
        <v>25000</v>
      </c>
      <c r="J8" s="11">
        <v>45833</v>
      </c>
    </row>
    <row r="9" spans="1:10" ht="13.8" thickBot="1">
      <c r="A9" s="108"/>
      <c r="B9" s="278" t="s">
        <v>28</v>
      </c>
      <c r="C9" s="279"/>
      <c r="D9" s="279"/>
      <c r="E9" s="279"/>
      <c r="F9" s="279"/>
      <c r="G9" s="279"/>
      <c r="H9" s="279"/>
      <c r="I9" s="279"/>
      <c r="J9" s="280"/>
    </row>
    <row r="10" spans="1:10">
      <c r="A10" s="21" t="s">
        <v>29</v>
      </c>
      <c r="B10" s="22">
        <v>75</v>
      </c>
      <c r="C10" s="3">
        <v>1</v>
      </c>
      <c r="D10" s="6">
        <v>6250</v>
      </c>
      <c r="E10" s="7">
        <v>7083</v>
      </c>
      <c r="F10" s="7">
        <v>8750</v>
      </c>
      <c r="G10" s="7">
        <v>12083</v>
      </c>
      <c r="H10" s="7">
        <v>17917</v>
      </c>
      <c r="I10" s="7">
        <v>27083</v>
      </c>
      <c r="J10" s="7">
        <v>47917</v>
      </c>
    </row>
    <row r="11" spans="1:10">
      <c r="A11" s="23" t="s">
        <v>30</v>
      </c>
      <c r="B11" s="24">
        <v>100</v>
      </c>
      <c r="C11" s="4">
        <v>1</v>
      </c>
      <c r="D11" s="8">
        <v>8333</v>
      </c>
      <c r="E11" s="9">
        <v>9167</v>
      </c>
      <c r="F11" s="9">
        <v>10833</v>
      </c>
      <c r="G11" s="9">
        <v>14167</v>
      </c>
      <c r="H11" s="9">
        <v>20000</v>
      </c>
      <c r="I11" s="9">
        <v>29167</v>
      </c>
      <c r="J11" s="9">
        <v>50000</v>
      </c>
    </row>
    <row r="12" spans="1:10">
      <c r="A12" s="23" t="s">
        <v>31</v>
      </c>
      <c r="B12" s="24">
        <v>125</v>
      </c>
      <c r="C12" s="4">
        <v>1</v>
      </c>
      <c r="D12" s="4" t="s">
        <v>32</v>
      </c>
      <c r="E12" s="9">
        <v>11250</v>
      </c>
      <c r="F12" s="9">
        <v>12917</v>
      </c>
      <c r="G12" s="9">
        <v>16250</v>
      </c>
      <c r="H12" s="9">
        <v>22083</v>
      </c>
      <c r="I12" s="9">
        <v>31250</v>
      </c>
      <c r="J12" s="9">
        <v>52083</v>
      </c>
    </row>
    <row r="13" spans="1:10" ht="13.8" thickBot="1">
      <c r="A13" s="25" t="s">
        <v>33</v>
      </c>
      <c r="B13" s="26">
        <v>150</v>
      </c>
      <c r="C13" s="5">
        <v>1</v>
      </c>
      <c r="D13" s="10">
        <v>12500</v>
      </c>
      <c r="E13" s="11">
        <v>13333</v>
      </c>
      <c r="F13" s="11">
        <v>15000</v>
      </c>
      <c r="G13" s="11">
        <v>18333</v>
      </c>
      <c r="H13" s="11">
        <v>24167</v>
      </c>
      <c r="I13" s="11">
        <v>33333</v>
      </c>
      <c r="J13" s="11">
        <v>54167</v>
      </c>
    </row>
  </sheetData>
  <mergeCells count="15">
    <mergeCell ref="B9:J9"/>
    <mergeCell ref="A6:J6"/>
    <mergeCell ref="A1:B1"/>
    <mergeCell ref="E4:E5"/>
    <mergeCell ref="F4:F5"/>
    <mergeCell ref="G4:G5"/>
    <mergeCell ref="H4:H5"/>
    <mergeCell ref="I4:I5"/>
    <mergeCell ref="J4:J5"/>
    <mergeCell ref="A2:B2"/>
    <mergeCell ref="A3:B3"/>
    <mergeCell ref="A4:A5"/>
    <mergeCell ref="B4:B5"/>
    <mergeCell ref="C4:C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topLeftCell="A13" workbookViewId="0">
      <selection activeCell="A36" sqref="A36"/>
    </sheetView>
  </sheetViews>
  <sheetFormatPr defaultRowHeight="13.2"/>
  <cols>
    <col min="3" max="3" width="10.109375" bestFit="1" customWidth="1"/>
    <col min="4" max="4" width="12.5546875" customWidth="1"/>
    <col min="12" max="12" width="19.44140625" customWidth="1"/>
  </cols>
  <sheetData>
    <row r="1" spans="1:12" ht="13.8" thickBo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 ht="25.8" thickTop="1" thickBot="1">
      <c r="A2" s="295" t="s">
        <v>34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7"/>
    </row>
    <row r="3" spans="1:12" ht="14.4" thickTop="1" thickBot="1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2" ht="13.8" thickBot="1">
      <c r="A4" s="298" t="s">
        <v>35</v>
      </c>
      <c r="B4" s="299"/>
      <c r="C4" s="299"/>
      <c r="D4" s="299" t="s">
        <v>36</v>
      </c>
      <c r="E4" s="300" t="s">
        <v>37</v>
      </c>
      <c r="F4" s="300"/>
      <c r="G4" s="300"/>
      <c r="H4" s="300"/>
      <c r="I4" s="300"/>
      <c r="J4" s="300"/>
      <c r="K4" s="300"/>
      <c r="L4" s="301" t="s">
        <v>38</v>
      </c>
    </row>
    <row r="5" spans="1:12" ht="13.8" thickBot="1">
      <c r="A5" s="298"/>
      <c r="B5" s="299"/>
      <c r="C5" s="299"/>
      <c r="D5" s="299"/>
      <c r="E5" s="300"/>
      <c r="F5" s="300"/>
      <c r="G5" s="300"/>
      <c r="H5" s="300"/>
      <c r="I5" s="300"/>
      <c r="J5" s="300"/>
      <c r="K5" s="300"/>
      <c r="L5" s="301"/>
    </row>
    <row r="6" spans="1:12" ht="16.2" thickBot="1">
      <c r="A6" s="298"/>
      <c r="B6" s="299"/>
      <c r="C6" s="299"/>
      <c r="D6" s="299"/>
      <c r="E6" s="300" t="s">
        <v>39</v>
      </c>
      <c r="F6" s="300"/>
      <c r="G6" s="300"/>
      <c r="H6" s="27" t="s">
        <v>40</v>
      </c>
      <c r="I6" s="300" t="s">
        <v>41</v>
      </c>
      <c r="J6" s="300"/>
      <c r="K6" s="300"/>
      <c r="L6" s="302" t="s">
        <v>42</v>
      </c>
    </row>
    <row r="7" spans="1:12" ht="16.2" thickBot="1">
      <c r="A7" s="298"/>
      <c r="B7" s="299"/>
      <c r="C7" s="299"/>
      <c r="D7" s="299"/>
      <c r="E7" s="27" t="s">
        <v>43</v>
      </c>
      <c r="F7" s="27" t="s">
        <v>44</v>
      </c>
      <c r="G7" s="27" t="s">
        <v>6</v>
      </c>
      <c r="H7" s="27" t="s">
        <v>43</v>
      </c>
      <c r="I7" s="27" t="s">
        <v>43</v>
      </c>
      <c r="J7" s="27" t="s">
        <v>44</v>
      </c>
      <c r="K7" s="27" t="s">
        <v>6</v>
      </c>
      <c r="L7" s="301"/>
    </row>
    <row r="8" spans="1:12" ht="14.4">
      <c r="A8" s="46">
        <v>1000</v>
      </c>
      <c r="B8" s="29" t="s">
        <v>45</v>
      </c>
      <c r="C8" s="30">
        <v>1249.99</v>
      </c>
      <c r="D8" s="31">
        <v>1000</v>
      </c>
      <c r="E8" s="32">
        <v>70.7</v>
      </c>
      <c r="F8" s="32">
        <v>33.299999999999997</v>
      </c>
      <c r="G8" s="33">
        <v>104</v>
      </c>
      <c r="H8" s="33">
        <v>10</v>
      </c>
      <c r="I8" s="32">
        <v>80.7</v>
      </c>
      <c r="J8" s="32">
        <v>33.299999999999997</v>
      </c>
      <c r="K8" s="28">
        <v>114</v>
      </c>
      <c r="L8" s="47">
        <v>104</v>
      </c>
    </row>
    <row r="9" spans="1:12" ht="14.4">
      <c r="A9" s="48">
        <v>1250</v>
      </c>
      <c r="B9" s="35" t="s">
        <v>45</v>
      </c>
      <c r="C9" s="36">
        <v>1749.99</v>
      </c>
      <c r="D9" s="37">
        <v>1500</v>
      </c>
      <c r="E9" s="38">
        <v>106</v>
      </c>
      <c r="F9" s="38">
        <v>50</v>
      </c>
      <c r="G9" s="39">
        <v>156</v>
      </c>
      <c r="H9" s="33">
        <v>10</v>
      </c>
      <c r="I9" s="32">
        <v>116</v>
      </c>
      <c r="J9" s="38">
        <v>50</v>
      </c>
      <c r="K9" s="34">
        <v>166</v>
      </c>
      <c r="L9" s="49">
        <v>156</v>
      </c>
    </row>
    <row r="10" spans="1:12" ht="14.4">
      <c r="A10" s="48">
        <v>1750</v>
      </c>
      <c r="B10" s="35" t="s">
        <v>45</v>
      </c>
      <c r="C10" s="36">
        <v>2249.9899999999998</v>
      </c>
      <c r="D10" s="37">
        <v>2000</v>
      </c>
      <c r="E10" s="38">
        <v>141.30000000000001</v>
      </c>
      <c r="F10" s="38">
        <v>66.7</v>
      </c>
      <c r="G10" s="39">
        <v>208</v>
      </c>
      <c r="H10" s="33">
        <v>10</v>
      </c>
      <c r="I10" s="32">
        <v>151.30000000000001</v>
      </c>
      <c r="J10" s="38">
        <v>66.7</v>
      </c>
      <c r="K10" s="34">
        <v>218</v>
      </c>
      <c r="L10" s="49">
        <v>208</v>
      </c>
    </row>
    <row r="11" spans="1:12" ht="14.4">
      <c r="A11" s="48">
        <v>2250</v>
      </c>
      <c r="B11" s="35" t="s">
        <v>45</v>
      </c>
      <c r="C11" s="36">
        <v>2749.99</v>
      </c>
      <c r="D11" s="37">
        <v>2500</v>
      </c>
      <c r="E11" s="38">
        <v>176.7</v>
      </c>
      <c r="F11" s="38">
        <v>83.3</v>
      </c>
      <c r="G11" s="39">
        <v>260</v>
      </c>
      <c r="H11" s="33">
        <v>10</v>
      </c>
      <c r="I11" s="32">
        <v>186.7</v>
      </c>
      <c r="J11" s="38">
        <v>83.3</v>
      </c>
      <c r="K11" s="34">
        <v>270</v>
      </c>
      <c r="L11" s="49">
        <v>260</v>
      </c>
    </row>
    <row r="12" spans="1:12" ht="14.4">
      <c r="A12" s="48">
        <v>2750</v>
      </c>
      <c r="B12" s="35" t="s">
        <v>45</v>
      </c>
      <c r="C12" s="36">
        <v>3249.99</v>
      </c>
      <c r="D12" s="37">
        <v>3000</v>
      </c>
      <c r="E12" s="38">
        <v>212</v>
      </c>
      <c r="F12" s="38">
        <v>100</v>
      </c>
      <c r="G12" s="39">
        <v>312</v>
      </c>
      <c r="H12" s="33">
        <v>10</v>
      </c>
      <c r="I12" s="32">
        <v>222</v>
      </c>
      <c r="J12" s="38">
        <v>100</v>
      </c>
      <c r="K12" s="34">
        <v>322</v>
      </c>
      <c r="L12" s="49">
        <v>312</v>
      </c>
    </row>
    <row r="13" spans="1:12" ht="14.4">
      <c r="A13" s="48">
        <v>3250</v>
      </c>
      <c r="B13" s="35" t="s">
        <v>45</v>
      </c>
      <c r="C13" s="36">
        <v>3749.99</v>
      </c>
      <c r="D13" s="37">
        <v>3500</v>
      </c>
      <c r="E13" s="38">
        <v>247.3</v>
      </c>
      <c r="F13" s="38">
        <v>116.7</v>
      </c>
      <c r="G13" s="39">
        <v>364</v>
      </c>
      <c r="H13" s="33">
        <v>10</v>
      </c>
      <c r="I13" s="32">
        <v>257.3</v>
      </c>
      <c r="J13" s="38">
        <v>116.7</v>
      </c>
      <c r="K13" s="34">
        <v>374</v>
      </c>
      <c r="L13" s="49">
        <v>364</v>
      </c>
    </row>
    <row r="14" spans="1:12" ht="14.4">
      <c r="A14" s="48">
        <v>3750</v>
      </c>
      <c r="B14" s="35" t="s">
        <v>45</v>
      </c>
      <c r="C14" s="36">
        <v>4249.99</v>
      </c>
      <c r="D14" s="37">
        <v>4000</v>
      </c>
      <c r="E14" s="38">
        <v>282.7</v>
      </c>
      <c r="F14" s="38">
        <v>133.30000000000001</v>
      </c>
      <c r="G14" s="39">
        <v>416</v>
      </c>
      <c r="H14" s="33">
        <v>10</v>
      </c>
      <c r="I14" s="32">
        <v>292.7</v>
      </c>
      <c r="J14" s="38">
        <v>133.30000000000001</v>
      </c>
      <c r="K14" s="34">
        <v>426</v>
      </c>
      <c r="L14" s="49">
        <v>416</v>
      </c>
    </row>
    <row r="15" spans="1:12" ht="14.4">
      <c r="A15" s="48">
        <v>4250</v>
      </c>
      <c r="B15" s="35" t="s">
        <v>45</v>
      </c>
      <c r="C15" s="36">
        <v>4749.99</v>
      </c>
      <c r="D15" s="37">
        <v>4500</v>
      </c>
      <c r="E15" s="38">
        <v>318</v>
      </c>
      <c r="F15" s="38">
        <v>150</v>
      </c>
      <c r="G15" s="39">
        <v>468</v>
      </c>
      <c r="H15" s="33">
        <v>10</v>
      </c>
      <c r="I15" s="32">
        <v>328</v>
      </c>
      <c r="J15" s="38">
        <v>150</v>
      </c>
      <c r="K15" s="34">
        <v>478</v>
      </c>
      <c r="L15" s="49">
        <v>468</v>
      </c>
    </row>
    <row r="16" spans="1:12" ht="14.4">
      <c r="A16" s="48">
        <v>4750</v>
      </c>
      <c r="B16" s="35" t="s">
        <v>45</v>
      </c>
      <c r="C16" s="36">
        <v>5249.99</v>
      </c>
      <c r="D16" s="37">
        <v>5000</v>
      </c>
      <c r="E16" s="38">
        <v>353.3</v>
      </c>
      <c r="F16" s="38">
        <v>166.7</v>
      </c>
      <c r="G16" s="39">
        <v>520</v>
      </c>
      <c r="H16" s="33">
        <v>10</v>
      </c>
      <c r="I16" s="32">
        <v>363.3</v>
      </c>
      <c r="J16" s="38">
        <v>166.7</v>
      </c>
      <c r="K16" s="34">
        <v>530</v>
      </c>
      <c r="L16" s="49">
        <v>520</v>
      </c>
    </row>
    <row r="17" spans="1:12" ht="14.4">
      <c r="A17" s="48">
        <v>5250</v>
      </c>
      <c r="B17" s="35" t="s">
        <v>45</v>
      </c>
      <c r="C17" s="36">
        <v>5749.99</v>
      </c>
      <c r="D17" s="37">
        <v>5500</v>
      </c>
      <c r="E17" s="38">
        <v>388.7</v>
      </c>
      <c r="F17" s="38">
        <v>183.3</v>
      </c>
      <c r="G17" s="39">
        <v>572</v>
      </c>
      <c r="H17" s="33">
        <v>10</v>
      </c>
      <c r="I17" s="32">
        <v>398.7</v>
      </c>
      <c r="J17" s="38">
        <v>183.3</v>
      </c>
      <c r="K17" s="34">
        <v>582</v>
      </c>
      <c r="L17" s="49">
        <v>572</v>
      </c>
    </row>
    <row r="18" spans="1:12" ht="14.4">
      <c r="A18" s="48">
        <v>5750</v>
      </c>
      <c r="B18" s="35" t="s">
        <v>45</v>
      </c>
      <c r="C18" s="36">
        <v>6249.99</v>
      </c>
      <c r="D18" s="37">
        <v>6000</v>
      </c>
      <c r="E18" s="38">
        <v>424</v>
      </c>
      <c r="F18" s="38">
        <v>200</v>
      </c>
      <c r="G18" s="39">
        <v>624</v>
      </c>
      <c r="H18" s="33">
        <v>10</v>
      </c>
      <c r="I18" s="32">
        <v>434</v>
      </c>
      <c r="J18" s="38">
        <v>200</v>
      </c>
      <c r="K18" s="34">
        <v>634</v>
      </c>
      <c r="L18" s="49">
        <v>624</v>
      </c>
    </row>
    <row r="19" spans="1:12" ht="14.4">
      <c r="A19" s="48">
        <v>6250</v>
      </c>
      <c r="B19" s="35" t="s">
        <v>45</v>
      </c>
      <c r="C19" s="36">
        <v>6749.99</v>
      </c>
      <c r="D19" s="37">
        <v>6500</v>
      </c>
      <c r="E19" s="38">
        <v>459.3</v>
      </c>
      <c r="F19" s="38">
        <v>216.7</v>
      </c>
      <c r="G19" s="39">
        <v>676</v>
      </c>
      <c r="H19" s="33">
        <v>10</v>
      </c>
      <c r="I19" s="32">
        <v>469.3</v>
      </c>
      <c r="J19" s="38">
        <v>216.7</v>
      </c>
      <c r="K19" s="34">
        <v>686</v>
      </c>
      <c r="L19" s="49">
        <v>676</v>
      </c>
    </row>
    <row r="20" spans="1:12" ht="14.4">
      <c r="A20" s="48">
        <v>6750</v>
      </c>
      <c r="B20" s="35" t="s">
        <v>45</v>
      </c>
      <c r="C20" s="36">
        <v>7249.99</v>
      </c>
      <c r="D20" s="37">
        <v>7000</v>
      </c>
      <c r="E20" s="38">
        <v>494.7</v>
      </c>
      <c r="F20" s="38">
        <v>233.3</v>
      </c>
      <c r="G20" s="39">
        <v>728</v>
      </c>
      <c r="H20" s="33">
        <v>10</v>
      </c>
      <c r="I20" s="32">
        <v>504.7</v>
      </c>
      <c r="J20" s="38">
        <v>233.3</v>
      </c>
      <c r="K20" s="37">
        <v>738</v>
      </c>
      <c r="L20" s="49">
        <v>728</v>
      </c>
    </row>
    <row r="21" spans="1:12" ht="14.4">
      <c r="A21" s="48">
        <v>7250</v>
      </c>
      <c r="B21" s="35" t="s">
        <v>45</v>
      </c>
      <c r="C21" s="36">
        <v>7749.99</v>
      </c>
      <c r="D21" s="37">
        <v>7500</v>
      </c>
      <c r="E21" s="38">
        <v>530</v>
      </c>
      <c r="F21" s="38">
        <v>250</v>
      </c>
      <c r="G21" s="39">
        <v>780</v>
      </c>
      <c r="H21" s="33">
        <v>10</v>
      </c>
      <c r="I21" s="32">
        <v>540</v>
      </c>
      <c r="J21" s="38">
        <v>250</v>
      </c>
      <c r="K21" s="37">
        <v>790</v>
      </c>
      <c r="L21" s="49">
        <v>780</v>
      </c>
    </row>
    <row r="22" spans="1:12" ht="14.4">
      <c r="A22" s="48">
        <v>7750</v>
      </c>
      <c r="B22" s="35" t="s">
        <v>45</v>
      </c>
      <c r="C22" s="36">
        <v>8249.99</v>
      </c>
      <c r="D22" s="37">
        <v>8000</v>
      </c>
      <c r="E22" s="38">
        <v>565.29999999999995</v>
      </c>
      <c r="F22" s="38">
        <v>266.7</v>
      </c>
      <c r="G22" s="39">
        <v>832</v>
      </c>
      <c r="H22" s="33">
        <v>10</v>
      </c>
      <c r="I22" s="32">
        <v>575.29999999999995</v>
      </c>
      <c r="J22" s="38">
        <v>266.7</v>
      </c>
      <c r="K22" s="37">
        <v>842</v>
      </c>
      <c r="L22" s="49">
        <v>832</v>
      </c>
    </row>
    <row r="23" spans="1:12" ht="14.4">
      <c r="A23" s="48">
        <v>8250</v>
      </c>
      <c r="B23" s="35" t="s">
        <v>45</v>
      </c>
      <c r="C23" s="36">
        <v>8749.99</v>
      </c>
      <c r="D23" s="37">
        <v>8500</v>
      </c>
      <c r="E23" s="38">
        <v>600.70000000000005</v>
      </c>
      <c r="F23" s="38">
        <v>283.3</v>
      </c>
      <c r="G23" s="39">
        <v>884</v>
      </c>
      <c r="H23" s="33">
        <v>10</v>
      </c>
      <c r="I23" s="32">
        <v>610.70000000000005</v>
      </c>
      <c r="J23" s="38">
        <v>283.3</v>
      </c>
      <c r="K23" s="37">
        <v>894</v>
      </c>
      <c r="L23" s="49">
        <v>884</v>
      </c>
    </row>
    <row r="24" spans="1:12" ht="14.4">
      <c r="A24" s="48">
        <v>8750</v>
      </c>
      <c r="B24" s="35" t="s">
        <v>45</v>
      </c>
      <c r="C24" s="36">
        <v>9249.99</v>
      </c>
      <c r="D24" s="37">
        <v>9000</v>
      </c>
      <c r="E24" s="38">
        <v>636</v>
      </c>
      <c r="F24" s="38">
        <v>300</v>
      </c>
      <c r="G24" s="39">
        <v>936</v>
      </c>
      <c r="H24" s="33">
        <v>10</v>
      </c>
      <c r="I24" s="32">
        <v>646</v>
      </c>
      <c r="J24" s="38">
        <v>300</v>
      </c>
      <c r="K24" s="37">
        <v>946</v>
      </c>
      <c r="L24" s="49">
        <v>936</v>
      </c>
    </row>
    <row r="25" spans="1:12" ht="14.4">
      <c r="A25" s="48">
        <v>9250</v>
      </c>
      <c r="B25" s="35" t="s">
        <v>45</v>
      </c>
      <c r="C25" s="36">
        <v>9749.99</v>
      </c>
      <c r="D25" s="37">
        <v>9500</v>
      </c>
      <c r="E25" s="38">
        <v>671.3</v>
      </c>
      <c r="F25" s="38">
        <v>316.7</v>
      </c>
      <c r="G25" s="39">
        <v>988</v>
      </c>
      <c r="H25" s="33">
        <v>10</v>
      </c>
      <c r="I25" s="32">
        <v>681.3</v>
      </c>
      <c r="J25" s="38">
        <v>316.7</v>
      </c>
      <c r="K25" s="37">
        <v>998</v>
      </c>
      <c r="L25" s="49">
        <v>988</v>
      </c>
    </row>
    <row r="26" spans="1:12" ht="14.4">
      <c r="A26" s="48">
        <v>9750</v>
      </c>
      <c r="B26" s="35" t="s">
        <v>45</v>
      </c>
      <c r="C26" s="36">
        <v>10249.99</v>
      </c>
      <c r="D26" s="37">
        <v>10000</v>
      </c>
      <c r="E26" s="38">
        <v>706.7</v>
      </c>
      <c r="F26" s="38">
        <v>333.3</v>
      </c>
      <c r="G26" s="37">
        <v>1040</v>
      </c>
      <c r="H26" s="33">
        <v>10</v>
      </c>
      <c r="I26" s="32">
        <v>716.7</v>
      </c>
      <c r="J26" s="38">
        <v>333.3</v>
      </c>
      <c r="K26" s="37">
        <v>1050</v>
      </c>
      <c r="L26" s="50">
        <v>1040</v>
      </c>
    </row>
    <row r="27" spans="1:12" ht="14.4">
      <c r="A27" s="48">
        <v>10250</v>
      </c>
      <c r="B27" s="35" t="s">
        <v>45</v>
      </c>
      <c r="C27" s="36">
        <v>10749.99</v>
      </c>
      <c r="D27" s="37">
        <v>10500</v>
      </c>
      <c r="E27" s="38">
        <v>742</v>
      </c>
      <c r="F27" s="38">
        <v>350</v>
      </c>
      <c r="G27" s="37">
        <v>1092</v>
      </c>
      <c r="H27" s="33">
        <v>10</v>
      </c>
      <c r="I27" s="32">
        <v>752</v>
      </c>
      <c r="J27" s="38">
        <v>350</v>
      </c>
      <c r="K27" s="37">
        <v>1102</v>
      </c>
      <c r="L27" s="50">
        <v>1092</v>
      </c>
    </row>
    <row r="28" spans="1:12" ht="14.4">
      <c r="A28" s="48">
        <v>10750</v>
      </c>
      <c r="B28" s="35" t="s">
        <v>45</v>
      </c>
      <c r="C28" s="36">
        <v>11249.99</v>
      </c>
      <c r="D28" s="37">
        <v>11000</v>
      </c>
      <c r="E28" s="38">
        <v>777.3</v>
      </c>
      <c r="F28" s="38">
        <v>366.7</v>
      </c>
      <c r="G28" s="37">
        <v>1144</v>
      </c>
      <c r="H28" s="33">
        <v>10</v>
      </c>
      <c r="I28" s="32">
        <v>787.3</v>
      </c>
      <c r="J28" s="38">
        <v>366.7</v>
      </c>
      <c r="K28" s="37">
        <v>1154</v>
      </c>
      <c r="L28" s="50">
        <v>1144</v>
      </c>
    </row>
    <row r="29" spans="1:12" ht="14.4">
      <c r="A29" s="48">
        <v>11250</v>
      </c>
      <c r="B29" s="35" t="s">
        <v>45</v>
      </c>
      <c r="C29" s="36">
        <v>11749.99</v>
      </c>
      <c r="D29" s="37">
        <v>11500</v>
      </c>
      <c r="E29" s="38">
        <v>812.7</v>
      </c>
      <c r="F29" s="38">
        <v>383.3</v>
      </c>
      <c r="G29" s="37">
        <v>1196</v>
      </c>
      <c r="H29" s="33">
        <v>10</v>
      </c>
      <c r="I29" s="32">
        <v>822.7</v>
      </c>
      <c r="J29" s="38">
        <v>383.3</v>
      </c>
      <c r="K29" s="37">
        <v>1206</v>
      </c>
      <c r="L29" s="50">
        <v>1196</v>
      </c>
    </row>
    <row r="30" spans="1:12" ht="14.4">
      <c r="A30" s="48">
        <v>11750</v>
      </c>
      <c r="B30" s="35" t="s">
        <v>45</v>
      </c>
      <c r="C30" s="36">
        <v>12249.99</v>
      </c>
      <c r="D30" s="37">
        <v>12000</v>
      </c>
      <c r="E30" s="38">
        <v>848</v>
      </c>
      <c r="F30" s="38">
        <v>400</v>
      </c>
      <c r="G30" s="37">
        <v>1248</v>
      </c>
      <c r="H30" s="33">
        <v>10</v>
      </c>
      <c r="I30" s="32">
        <v>858</v>
      </c>
      <c r="J30" s="38">
        <v>400</v>
      </c>
      <c r="K30" s="37">
        <v>1258</v>
      </c>
      <c r="L30" s="50">
        <v>1248</v>
      </c>
    </row>
    <row r="31" spans="1:12" ht="14.4">
      <c r="A31" s="48">
        <v>12250</v>
      </c>
      <c r="B31" s="35" t="s">
        <v>45</v>
      </c>
      <c r="C31" s="36">
        <v>12749.99</v>
      </c>
      <c r="D31" s="37">
        <v>12500</v>
      </c>
      <c r="E31" s="38">
        <v>883.3</v>
      </c>
      <c r="F31" s="38">
        <v>416.7</v>
      </c>
      <c r="G31" s="37">
        <v>1300</v>
      </c>
      <c r="H31" s="33">
        <v>10</v>
      </c>
      <c r="I31" s="32">
        <v>893.3</v>
      </c>
      <c r="J31" s="38">
        <v>416.7</v>
      </c>
      <c r="K31" s="37">
        <v>1310</v>
      </c>
      <c r="L31" s="50">
        <v>1300</v>
      </c>
    </row>
    <row r="32" spans="1:12" ht="14.4">
      <c r="A32" s="48">
        <v>12750</v>
      </c>
      <c r="B32" s="35" t="s">
        <v>45</v>
      </c>
      <c r="C32" s="36">
        <v>13249.99</v>
      </c>
      <c r="D32" s="37">
        <v>13000</v>
      </c>
      <c r="E32" s="38">
        <v>918.7</v>
      </c>
      <c r="F32" s="38">
        <v>433.3</v>
      </c>
      <c r="G32" s="37">
        <v>1352</v>
      </c>
      <c r="H32" s="33">
        <v>10</v>
      </c>
      <c r="I32" s="32">
        <v>928.7</v>
      </c>
      <c r="J32" s="38">
        <v>433.3</v>
      </c>
      <c r="K32" s="37">
        <v>1362</v>
      </c>
      <c r="L32" s="50">
        <v>1352</v>
      </c>
    </row>
    <row r="33" spans="1:12" ht="14.4">
      <c r="A33" s="48">
        <v>13250</v>
      </c>
      <c r="B33" s="35" t="s">
        <v>45</v>
      </c>
      <c r="C33" s="36">
        <v>13749.99</v>
      </c>
      <c r="D33" s="37">
        <v>13500</v>
      </c>
      <c r="E33" s="38">
        <v>954</v>
      </c>
      <c r="F33" s="38">
        <v>450</v>
      </c>
      <c r="G33" s="37">
        <v>1404</v>
      </c>
      <c r="H33" s="33">
        <v>10</v>
      </c>
      <c r="I33" s="32">
        <v>964</v>
      </c>
      <c r="J33" s="38">
        <v>450</v>
      </c>
      <c r="K33" s="51">
        <v>1414</v>
      </c>
      <c r="L33" s="50">
        <v>1404</v>
      </c>
    </row>
    <row r="34" spans="1:12" ht="14.4">
      <c r="A34" s="48">
        <v>13750</v>
      </c>
      <c r="B34" s="35" t="s">
        <v>45</v>
      </c>
      <c r="C34" s="36">
        <v>14249.99</v>
      </c>
      <c r="D34" s="37">
        <v>14000</v>
      </c>
      <c r="E34" s="38">
        <v>989.3</v>
      </c>
      <c r="F34" s="38">
        <v>466.7</v>
      </c>
      <c r="G34" s="37">
        <v>1456</v>
      </c>
      <c r="H34" s="33">
        <v>10</v>
      </c>
      <c r="I34" s="32">
        <v>999.3</v>
      </c>
      <c r="J34" s="38">
        <v>466.7</v>
      </c>
      <c r="K34" s="37">
        <v>1466</v>
      </c>
      <c r="L34" s="50">
        <v>1456</v>
      </c>
    </row>
    <row r="35" spans="1:12" ht="14.4">
      <c r="A35" s="48">
        <v>14250</v>
      </c>
      <c r="B35" s="35" t="s">
        <v>45</v>
      </c>
      <c r="C35" s="36">
        <v>14749.99</v>
      </c>
      <c r="D35" s="37">
        <v>14500</v>
      </c>
      <c r="E35" s="38">
        <v>1024.7</v>
      </c>
      <c r="F35" s="38">
        <v>483.3</v>
      </c>
      <c r="G35" s="37">
        <v>1508</v>
      </c>
      <c r="H35" s="33">
        <v>10</v>
      </c>
      <c r="I35" s="32">
        <v>1034.7</v>
      </c>
      <c r="J35" s="38">
        <v>483.3</v>
      </c>
      <c r="K35" s="37">
        <v>1518</v>
      </c>
      <c r="L35" s="50">
        <v>1508</v>
      </c>
    </row>
    <row r="36" spans="1:12" ht="15" thickBot="1">
      <c r="A36" s="52">
        <v>14750</v>
      </c>
      <c r="B36" s="53" t="s">
        <v>45</v>
      </c>
      <c r="C36" s="54" t="s">
        <v>46</v>
      </c>
      <c r="D36" s="55">
        <v>15000</v>
      </c>
      <c r="E36" s="56">
        <v>1060</v>
      </c>
      <c r="F36" s="56">
        <v>500</v>
      </c>
      <c r="G36" s="55">
        <v>1560</v>
      </c>
      <c r="H36" s="57">
        <v>30</v>
      </c>
      <c r="I36" s="58">
        <v>1090</v>
      </c>
      <c r="J36" s="56">
        <v>500</v>
      </c>
      <c r="K36" s="55">
        <v>1590</v>
      </c>
      <c r="L36" s="59">
        <v>1560</v>
      </c>
    </row>
  </sheetData>
  <mergeCells count="8">
    <mergeCell ref="A2:L2"/>
    <mergeCell ref="A4:C7"/>
    <mergeCell ref="D4:D7"/>
    <mergeCell ref="E4:K5"/>
    <mergeCell ref="L4:L5"/>
    <mergeCell ref="E6:G6"/>
    <mergeCell ref="I6:K6"/>
    <mergeCell ref="L6:L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opLeftCell="A4" workbookViewId="0">
      <selection activeCell="A24" sqref="A24"/>
    </sheetView>
  </sheetViews>
  <sheetFormatPr defaultRowHeight="13.2"/>
  <cols>
    <col min="1" max="1" width="8.44140625" customWidth="1"/>
    <col min="2" max="2" width="10.44140625" bestFit="1" customWidth="1"/>
    <col min="3" max="3" width="4.88671875" customWidth="1"/>
    <col min="4" max="4" width="10.44140625" bestFit="1" customWidth="1"/>
    <col min="5" max="8" width="11.33203125" customWidth="1"/>
  </cols>
  <sheetData>
    <row r="1" spans="1:8">
      <c r="A1" s="303" t="s">
        <v>47</v>
      </c>
      <c r="B1" s="304"/>
      <c r="C1" s="304"/>
      <c r="D1" s="304"/>
      <c r="E1" s="304"/>
      <c r="F1" s="304"/>
      <c r="G1" s="304"/>
      <c r="H1" s="304"/>
    </row>
    <row r="2" spans="1:8" ht="13.8" thickBot="1">
      <c r="A2" s="304"/>
      <c r="B2" s="304"/>
      <c r="C2" s="304"/>
      <c r="D2" s="304"/>
      <c r="E2" s="304"/>
      <c r="F2" s="304"/>
      <c r="G2" s="304"/>
      <c r="H2" s="304"/>
    </row>
    <row r="3" spans="1:8" ht="38.4" thickBot="1">
      <c r="A3" s="85" t="s">
        <v>48</v>
      </c>
      <c r="B3" s="305" t="s">
        <v>49</v>
      </c>
      <c r="C3" s="306"/>
      <c r="D3" s="307"/>
      <c r="E3" s="61" t="s">
        <v>50</v>
      </c>
      <c r="F3" s="75" t="s">
        <v>51</v>
      </c>
      <c r="G3" s="71" t="s">
        <v>52</v>
      </c>
      <c r="H3" s="60" t="s">
        <v>53</v>
      </c>
    </row>
    <row r="4" spans="1:8">
      <c r="A4" s="86">
        <v>1</v>
      </c>
      <c r="B4" s="76">
        <v>4999.99</v>
      </c>
      <c r="C4" s="77" t="s">
        <v>54</v>
      </c>
      <c r="D4" s="78" t="s">
        <v>55</v>
      </c>
      <c r="E4" s="62">
        <v>4000</v>
      </c>
      <c r="F4" s="65">
        <v>100</v>
      </c>
      <c r="G4" s="72">
        <v>50</v>
      </c>
      <c r="H4" s="68">
        <v>50</v>
      </c>
    </row>
    <row r="5" spans="1:8">
      <c r="A5" s="87">
        <v>2</v>
      </c>
      <c r="B5" s="79">
        <v>5000</v>
      </c>
      <c r="C5" s="80" t="s">
        <v>45</v>
      </c>
      <c r="D5" s="81">
        <v>5999.99</v>
      </c>
      <c r="E5" s="63">
        <v>5000</v>
      </c>
      <c r="F5" s="66">
        <v>125</v>
      </c>
      <c r="G5" s="73">
        <v>62.5</v>
      </c>
      <c r="H5" s="69">
        <v>62.5</v>
      </c>
    </row>
    <row r="6" spans="1:8">
      <c r="A6" s="87">
        <v>3</v>
      </c>
      <c r="B6" s="79">
        <v>6000</v>
      </c>
      <c r="C6" s="80" t="s">
        <v>45</v>
      </c>
      <c r="D6" s="81">
        <v>6999.99</v>
      </c>
      <c r="E6" s="63">
        <v>6000</v>
      </c>
      <c r="F6" s="66">
        <v>150</v>
      </c>
      <c r="G6" s="73">
        <v>75</v>
      </c>
      <c r="H6" s="69">
        <v>75</v>
      </c>
    </row>
    <row r="7" spans="1:8">
      <c r="A7" s="87">
        <v>4</v>
      </c>
      <c r="B7" s="79">
        <v>7000</v>
      </c>
      <c r="C7" s="80" t="s">
        <v>45</v>
      </c>
      <c r="D7" s="81">
        <v>7999.99</v>
      </c>
      <c r="E7" s="63">
        <v>7000</v>
      </c>
      <c r="F7" s="66">
        <v>175</v>
      </c>
      <c r="G7" s="73">
        <v>87.5</v>
      </c>
      <c r="H7" s="69">
        <v>87.5</v>
      </c>
    </row>
    <row r="8" spans="1:8">
      <c r="A8" s="87">
        <v>5</v>
      </c>
      <c r="B8" s="79">
        <v>8000</v>
      </c>
      <c r="C8" s="80" t="s">
        <v>45</v>
      </c>
      <c r="D8" s="81">
        <v>8999.99</v>
      </c>
      <c r="E8" s="63">
        <v>8000</v>
      </c>
      <c r="F8" s="66">
        <v>200</v>
      </c>
      <c r="G8" s="73">
        <v>100</v>
      </c>
      <c r="H8" s="69">
        <v>100</v>
      </c>
    </row>
    <row r="9" spans="1:8">
      <c r="A9" s="87">
        <v>6</v>
      </c>
      <c r="B9" s="79">
        <v>9000</v>
      </c>
      <c r="C9" s="80" t="s">
        <v>45</v>
      </c>
      <c r="D9" s="81">
        <v>9999.99</v>
      </c>
      <c r="E9" s="63">
        <v>9000</v>
      </c>
      <c r="F9" s="66">
        <v>225</v>
      </c>
      <c r="G9" s="73">
        <v>112.5</v>
      </c>
      <c r="H9" s="69">
        <v>112.5</v>
      </c>
    </row>
    <row r="10" spans="1:8">
      <c r="A10" s="87">
        <v>7</v>
      </c>
      <c r="B10" s="79">
        <v>10000</v>
      </c>
      <c r="C10" s="80" t="s">
        <v>45</v>
      </c>
      <c r="D10" s="81">
        <v>10999.99</v>
      </c>
      <c r="E10" s="63">
        <v>10000</v>
      </c>
      <c r="F10" s="66">
        <v>250</v>
      </c>
      <c r="G10" s="73">
        <v>125</v>
      </c>
      <c r="H10" s="69">
        <v>125</v>
      </c>
    </row>
    <row r="11" spans="1:8">
      <c r="A11" s="87">
        <v>8</v>
      </c>
      <c r="B11" s="79">
        <v>11000</v>
      </c>
      <c r="C11" s="80" t="s">
        <v>45</v>
      </c>
      <c r="D11" s="81">
        <v>11999.99</v>
      </c>
      <c r="E11" s="63">
        <v>11000</v>
      </c>
      <c r="F11" s="66">
        <v>275</v>
      </c>
      <c r="G11" s="73">
        <v>137.5</v>
      </c>
      <c r="H11" s="69">
        <v>137.5</v>
      </c>
    </row>
    <row r="12" spans="1:8">
      <c r="A12" s="87">
        <v>9</v>
      </c>
      <c r="B12" s="79">
        <v>12000</v>
      </c>
      <c r="C12" s="80" t="s">
        <v>45</v>
      </c>
      <c r="D12" s="81">
        <v>12999.99</v>
      </c>
      <c r="E12" s="63">
        <v>12000</v>
      </c>
      <c r="F12" s="66">
        <v>300</v>
      </c>
      <c r="G12" s="73">
        <v>150</v>
      </c>
      <c r="H12" s="69">
        <v>150</v>
      </c>
    </row>
    <row r="13" spans="1:8">
      <c r="A13" s="87">
        <v>10</v>
      </c>
      <c r="B13" s="79">
        <v>13000</v>
      </c>
      <c r="C13" s="80" t="s">
        <v>45</v>
      </c>
      <c r="D13" s="81">
        <v>13999.99</v>
      </c>
      <c r="E13" s="63">
        <v>13000</v>
      </c>
      <c r="F13" s="66">
        <v>325</v>
      </c>
      <c r="G13" s="73">
        <v>162.5</v>
      </c>
      <c r="H13" s="69">
        <v>162.5</v>
      </c>
    </row>
    <row r="14" spans="1:8">
      <c r="A14" s="87">
        <v>11</v>
      </c>
      <c r="B14" s="79">
        <v>14000</v>
      </c>
      <c r="C14" s="80" t="s">
        <v>45</v>
      </c>
      <c r="D14" s="81">
        <v>14999.99</v>
      </c>
      <c r="E14" s="63">
        <v>14000</v>
      </c>
      <c r="F14" s="66">
        <v>350</v>
      </c>
      <c r="G14" s="73">
        <v>175</v>
      </c>
      <c r="H14" s="69">
        <v>175</v>
      </c>
    </row>
    <row r="15" spans="1:8">
      <c r="A15" s="87">
        <v>12</v>
      </c>
      <c r="B15" s="79">
        <v>15000</v>
      </c>
      <c r="C15" s="80" t="s">
        <v>45</v>
      </c>
      <c r="D15" s="81">
        <v>15999.99</v>
      </c>
      <c r="E15" s="63">
        <v>15000</v>
      </c>
      <c r="F15" s="66">
        <v>375</v>
      </c>
      <c r="G15" s="73">
        <v>187.5</v>
      </c>
      <c r="H15" s="69">
        <v>187.5</v>
      </c>
    </row>
    <row r="16" spans="1:8">
      <c r="A16" s="87">
        <v>13</v>
      </c>
      <c r="B16" s="79">
        <v>16000</v>
      </c>
      <c r="C16" s="80" t="s">
        <v>45</v>
      </c>
      <c r="D16" s="81">
        <v>16999.990000000002</v>
      </c>
      <c r="E16" s="63">
        <v>16000</v>
      </c>
      <c r="F16" s="66">
        <v>400</v>
      </c>
      <c r="G16" s="73">
        <v>200</v>
      </c>
      <c r="H16" s="69">
        <v>200</v>
      </c>
    </row>
    <row r="17" spans="1:8">
      <c r="A17" s="87">
        <v>14</v>
      </c>
      <c r="B17" s="79">
        <v>17000</v>
      </c>
      <c r="C17" s="80" t="s">
        <v>45</v>
      </c>
      <c r="D17" s="81">
        <v>17999.990000000002</v>
      </c>
      <c r="E17" s="63">
        <v>17000</v>
      </c>
      <c r="F17" s="66">
        <v>425</v>
      </c>
      <c r="G17" s="73">
        <v>212.5</v>
      </c>
      <c r="H17" s="69">
        <v>212.5</v>
      </c>
    </row>
    <row r="18" spans="1:8">
      <c r="A18" s="87">
        <v>15</v>
      </c>
      <c r="B18" s="79">
        <v>18000</v>
      </c>
      <c r="C18" s="80" t="s">
        <v>45</v>
      </c>
      <c r="D18" s="81">
        <v>18999.990000000002</v>
      </c>
      <c r="E18" s="63">
        <v>18000</v>
      </c>
      <c r="F18" s="66">
        <v>450</v>
      </c>
      <c r="G18" s="73">
        <v>225</v>
      </c>
      <c r="H18" s="69">
        <v>225</v>
      </c>
    </row>
    <row r="19" spans="1:8">
      <c r="A19" s="87">
        <v>16</v>
      </c>
      <c r="B19" s="79">
        <v>19000</v>
      </c>
      <c r="C19" s="80" t="s">
        <v>45</v>
      </c>
      <c r="D19" s="81">
        <v>19999.990000000002</v>
      </c>
      <c r="E19" s="63">
        <v>19000</v>
      </c>
      <c r="F19" s="66">
        <v>475</v>
      </c>
      <c r="G19" s="73">
        <v>237.5</v>
      </c>
      <c r="H19" s="69">
        <v>237.5</v>
      </c>
    </row>
    <row r="20" spans="1:8">
      <c r="A20" s="87">
        <v>17</v>
      </c>
      <c r="B20" s="79">
        <v>20000</v>
      </c>
      <c r="C20" s="80" t="s">
        <v>45</v>
      </c>
      <c r="D20" s="81">
        <v>20999.99</v>
      </c>
      <c r="E20" s="63">
        <v>20000</v>
      </c>
      <c r="F20" s="66">
        <v>500</v>
      </c>
      <c r="G20" s="73">
        <v>250</v>
      </c>
      <c r="H20" s="69">
        <v>250</v>
      </c>
    </row>
    <row r="21" spans="1:8">
      <c r="A21" s="87">
        <v>18</v>
      </c>
      <c r="B21" s="79">
        <v>21000</v>
      </c>
      <c r="C21" s="80" t="s">
        <v>45</v>
      </c>
      <c r="D21" s="81">
        <v>21999.99</v>
      </c>
      <c r="E21" s="63">
        <v>21000</v>
      </c>
      <c r="F21" s="66">
        <v>525</v>
      </c>
      <c r="G21" s="73">
        <v>262.5</v>
      </c>
      <c r="H21" s="69">
        <v>262.5</v>
      </c>
    </row>
    <row r="22" spans="1:8">
      <c r="A22" s="87">
        <v>19</v>
      </c>
      <c r="B22" s="79">
        <v>22000</v>
      </c>
      <c r="C22" s="80" t="s">
        <v>45</v>
      </c>
      <c r="D22" s="81">
        <v>22999.99</v>
      </c>
      <c r="E22" s="63">
        <v>22000</v>
      </c>
      <c r="F22" s="66">
        <v>550</v>
      </c>
      <c r="G22" s="73">
        <v>275</v>
      </c>
      <c r="H22" s="69">
        <v>275</v>
      </c>
    </row>
    <row r="23" spans="1:8">
      <c r="A23" s="87">
        <v>20</v>
      </c>
      <c r="B23" s="79">
        <v>23000</v>
      </c>
      <c r="C23" s="80" t="s">
        <v>45</v>
      </c>
      <c r="D23" s="81">
        <v>23999.99</v>
      </c>
      <c r="E23" s="63">
        <v>23000</v>
      </c>
      <c r="F23" s="66">
        <v>575</v>
      </c>
      <c r="G23" s="73">
        <v>287.5</v>
      </c>
      <c r="H23" s="69">
        <v>287.5</v>
      </c>
    </row>
    <row r="24" spans="1:8">
      <c r="A24" s="87">
        <v>21</v>
      </c>
      <c r="B24" s="79">
        <v>24000</v>
      </c>
      <c r="C24" s="80" t="s">
        <v>45</v>
      </c>
      <c r="D24" s="81">
        <v>24999.99</v>
      </c>
      <c r="E24" s="63">
        <v>24000</v>
      </c>
      <c r="F24" s="66">
        <v>600</v>
      </c>
      <c r="G24" s="73">
        <v>300</v>
      </c>
      <c r="H24" s="69">
        <v>300</v>
      </c>
    </row>
    <row r="25" spans="1:8">
      <c r="A25" s="87">
        <v>22</v>
      </c>
      <c r="B25" s="79">
        <v>25000</v>
      </c>
      <c r="C25" s="80" t="s">
        <v>45</v>
      </c>
      <c r="D25" s="81">
        <v>25999.99</v>
      </c>
      <c r="E25" s="63">
        <v>25000</v>
      </c>
      <c r="F25" s="66">
        <v>625</v>
      </c>
      <c r="G25" s="73">
        <v>312.5</v>
      </c>
      <c r="H25" s="69">
        <v>312.5</v>
      </c>
    </row>
    <row r="26" spans="1:8">
      <c r="A26" s="87">
        <v>23</v>
      </c>
      <c r="B26" s="79">
        <v>26000</v>
      </c>
      <c r="C26" s="80" t="s">
        <v>45</v>
      </c>
      <c r="D26" s="81">
        <v>26999.99</v>
      </c>
      <c r="E26" s="63">
        <v>26000</v>
      </c>
      <c r="F26" s="66">
        <v>650</v>
      </c>
      <c r="G26" s="73">
        <v>325</v>
      </c>
      <c r="H26" s="69">
        <v>325</v>
      </c>
    </row>
    <row r="27" spans="1:8">
      <c r="A27" s="87">
        <v>24</v>
      </c>
      <c r="B27" s="79">
        <v>27000</v>
      </c>
      <c r="C27" s="80" t="s">
        <v>45</v>
      </c>
      <c r="D27" s="81">
        <v>27999.99</v>
      </c>
      <c r="E27" s="63">
        <v>27000</v>
      </c>
      <c r="F27" s="66">
        <v>675</v>
      </c>
      <c r="G27" s="73">
        <v>337.5</v>
      </c>
      <c r="H27" s="69">
        <v>337.5</v>
      </c>
    </row>
    <row r="28" spans="1:8">
      <c r="A28" s="87">
        <v>25</v>
      </c>
      <c r="B28" s="79">
        <v>28000</v>
      </c>
      <c r="C28" s="80" t="s">
        <v>45</v>
      </c>
      <c r="D28" s="81">
        <v>28999.99</v>
      </c>
      <c r="E28" s="63">
        <v>28000</v>
      </c>
      <c r="F28" s="66">
        <v>700</v>
      </c>
      <c r="G28" s="73">
        <v>350</v>
      </c>
      <c r="H28" s="69">
        <v>350</v>
      </c>
    </row>
    <row r="29" spans="1:8">
      <c r="A29" s="87">
        <v>26</v>
      </c>
      <c r="B29" s="79">
        <v>29000</v>
      </c>
      <c r="C29" s="80" t="s">
        <v>45</v>
      </c>
      <c r="D29" s="81">
        <v>29999.99</v>
      </c>
      <c r="E29" s="63">
        <v>29000</v>
      </c>
      <c r="F29" s="66">
        <v>725</v>
      </c>
      <c r="G29" s="73">
        <v>362.5</v>
      </c>
      <c r="H29" s="69">
        <v>362.5</v>
      </c>
    </row>
    <row r="30" spans="1:8" ht="13.8" thickBot="1">
      <c r="A30" s="88">
        <v>27</v>
      </c>
      <c r="B30" s="82">
        <v>30000</v>
      </c>
      <c r="C30" s="83" t="s">
        <v>54</v>
      </c>
      <c r="D30" s="84" t="s">
        <v>56</v>
      </c>
      <c r="E30" s="64">
        <v>30000</v>
      </c>
      <c r="F30" s="67">
        <v>750</v>
      </c>
      <c r="G30" s="74">
        <v>375</v>
      </c>
      <c r="H30" s="70">
        <v>375</v>
      </c>
    </row>
  </sheetData>
  <mergeCells count="2">
    <mergeCell ref="A1:H2"/>
    <mergeCell ref="B3:D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workbookViewId="0">
      <selection activeCell="A2" sqref="A2:A3"/>
    </sheetView>
  </sheetViews>
  <sheetFormatPr defaultColWidth="9.109375" defaultRowHeight="13.2"/>
  <cols>
    <col min="1" max="1" width="11.109375" style="1" customWidth="1"/>
    <col min="2" max="3" width="9.109375" style="1"/>
    <col min="4" max="4" width="11.5546875" style="2" customWidth="1"/>
    <col min="5" max="5" width="11.44140625" style="2" customWidth="1"/>
    <col min="6" max="6" width="12.6640625" style="2" customWidth="1"/>
    <col min="7" max="7" width="11" style="2" customWidth="1"/>
    <col min="8" max="8" width="12.33203125" style="1" customWidth="1"/>
    <col min="9" max="9" width="14.44140625" style="1" customWidth="1"/>
    <col min="10" max="11" width="12.33203125" style="1" customWidth="1"/>
    <col min="12" max="12" width="10.33203125" style="1" customWidth="1"/>
    <col min="13" max="16384" width="9.109375" style="1"/>
  </cols>
  <sheetData>
    <row r="1" spans="1:13" ht="53.25" customHeight="1" thickBot="1">
      <c r="A1" s="312" t="s">
        <v>130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</row>
    <row r="2" spans="1:13" ht="15" customHeight="1" thickBot="1">
      <c r="A2" s="308" t="s">
        <v>83</v>
      </c>
      <c r="B2" s="313" t="s">
        <v>0</v>
      </c>
      <c r="C2" s="308" t="s">
        <v>84</v>
      </c>
      <c r="D2" s="308" t="s">
        <v>1</v>
      </c>
      <c r="E2" s="313" t="s">
        <v>7</v>
      </c>
      <c r="F2" s="313" t="s">
        <v>8</v>
      </c>
      <c r="G2" s="313" t="s">
        <v>9</v>
      </c>
      <c r="H2" s="310" t="s">
        <v>3</v>
      </c>
      <c r="I2" s="310"/>
      <c r="J2" s="310"/>
      <c r="K2" s="311"/>
      <c r="L2" s="308" t="s">
        <v>10</v>
      </c>
      <c r="M2" s="313" t="s">
        <v>11</v>
      </c>
    </row>
    <row r="3" spans="1:13" ht="26.25" customHeight="1" thickBot="1">
      <c r="A3" s="309"/>
      <c r="B3" s="314"/>
      <c r="C3" s="309"/>
      <c r="D3" s="309"/>
      <c r="E3" s="314"/>
      <c r="F3" s="314"/>
      <c r="G3" s="314"/>
      <c r="H3" s="89" t="s">
        <v>2</v>
      </c>
      <c r="I3" s="90" t="s">
        <v>5</v>
      </c>
      <c r="J3" s="90" t="s">
        <v>4</v>
      </c>
      <c r="K3" s="90" t="s">
        <v>6</v>
      </c>
      <c r="L3" s="309"/>
      <c r="M3" s="314"/>
    </row>
    <row r="4" spans="1:13" ht="30" customHeight="1" thickBot="1">
      <c r="A4" s="112">
        <v>2041016</v>
      </c>
      <c r="B4" s="114" t="s">
        <v>31</v>
      </c>
      <c r="C4" s="112">
        <f>VLOOKUP(A4,data1!A6:M56,13,0)</f>
        <v>20805</v>
      </c>
      <c r="D4" s="113">
        <f>C4-SUM(E4:G4)</f>
        <v>19638.900000000001</v>
      </c>
      <c r="E4" s="112">
        <f>VLOOKUP(C4,'sss3'!A8:L36,6,1)</f>
        <v>500</v>
      </c>
      <c r="F4" s="112">
        <f>VLOOKUP(C4,philhealth23!B4:H30,6,1)</f>
        <v>250</v>
      </c>
      <c r="G4" s="112">
        <f>C4*2%</f>
        <v>416.1</v>
      </c>
      <c r="H4" s="112">
        <f>IF(B4="Z",VLOOKUP(B4,'tax table'!A7:J13,MATCH(payrol!D4,'tax table'!D7:J7,1)+3,0),IF(B4="S/ME",VLOOKUP(B4,'tax table'!A7:J13,MATCH(payrol!D4,'tax table'!D8:J8,1)+3,0),IF(B4="ME1/SE1",VLOOKUP(B4,'tax table'!A7:J13,MATCH(payrol!D4,'tax table'!D10:J10,1)+3,0),IF(B4="ME2/SE2",VLOOKUP(B4,'tax table'!A7:J13,MATCH(payrol!D4,'tax table'!D11:J11,1)+3,0),IF(B4="ME3/SE3",VLOOKUP(B4,'tax table'!A7:J13,MATCH(payrol!D4,'tax table'!D12:J12,1)+3,0),VLOOKUP(B4,'tax table'!A7:J13,MATCH(payrol!D4,'tax table'!D13:J13,1)+3,0))))))</f>
        <v>16250</v>
      </c>
      <c r="I4" s="112">
        <f>VLOOKUP('tax table'!A2,'tax table'!A2:J13,IF(B4="Z",MATCH(H4,'tax table'!D7:J7,0)+3,IF(B4="S/ ME",MATCH(H4,'tax table'!D8:J8,0)+3,IF(B4="ME1/S1",MATCH(H4,'tax table'!D10:J10,0)+3,IF(B4="ME2/S2",MATCH(H4,'tax table'!D11:J11,0)+3,IF(B4="ME3/S3",MATCH(H4,'tax table'!D12:J12,0)+3,MATCH(H4,'tax table'!D13:J13,0)+3))))),0)</f>
        <v>708.33</v>
      </c>
      <c r="J4" s="112" t="str">
        <f>LEFT(VLOOKUP('tax table'!A4,'tax table'!A2:J13,IF(B4="Z",MATCH(H4,'tax table'!D7:J7,0)+3,IF(B4="S/ ME",MATCH(H4,'tax table'!D8:J8,0)+3,IF(B4="ME1/S1",MATCH(H4,'tax table'!D10:J10,0)+3,IF(B4="ME2/S2",MATCH(H4,'tax table'!D11:J11,0)+3,IF(B4="ME3/S3",MATCH(H4,'tax table'!D12:J12,0)+3,MATCH(H4,'tax table'!D13:J13,0)+3))))),0),3)</f>
        <v>20%</v>
      </c>
      <c r="K4" s="112">
        <f>((D4-H4)*J4)+I4</f>
        <v>1386.1100000000004</v>
      </c>
      <c r="L4" s="112">
        <f>SUM(E4:G4,K4)</f>
        <v>2552.21</v>
      </c>
      <c r="M4" s="112">
        <f>C4-L4</f>
        <v>18252.79</v>
      </c>
    </row>
    <row r="5" spans="1:13" ht="30" customHeight="1">
      <c r="A5" s="107">
        <v>3</v>
      </c>
      <c r="B5" s="115">
        <v>3</v>
      </c>
      <c r="C5" s="115"/>
      <c r="D5" s="107"/>
      <c r="E5" s="107"/>
      <c r="F5" s="107"/>
      <c r="G5" s="107"/>
      <c r="H5" s="115"/>
      <c r="I5" s="115"/>
      <c r="J5" s="115"/>
      <c r="K5" s="115"/>
      <c r="L5" s="115"/>
      <c r="M5" s="115"/>
    </row>
    <row r="6" spans="1:13">
      <c r="A6" s="109"/>
      <c r="B6" s="109"/>
      <c r="C6" s="109"/>
      <c r="D6" s="110"/>
    </row>
    <row r="7" spans="1:13">
      <c r="A7" s="111" t="s">
        <v>26</v>
      </c>
      <c r="B7" s="109"/>
      <c r="C7" s="109"/>
      <c r="D7" s="110"/>
    </row>
    <row r="8" spans="1:13">
      <c r="A8" s="111" t="s">
        <v>27</v>
      </c>
      <c r="B8" s="109"/>
      <c r="C8" s="109"/>
      <c r="D8" s="110"/>
    </row>
    <row r="9" spans="1:13">
      <c r="A9" s="111" t="s">
        <v>29</v>
      </c>
      <c r="B9" s="109"/>
      <c r="C9" s="109"/>
      <c r="D9" s="110"/>
    </row>
    <row r="10" spans="1:13">
      <c r="A10" s="111" t="s">
        <v>30</v>
      </c>
      <c r="B10" s="109"/>
      <c r="C10" s="109"/>
      <c r="D10" s="110"/>
    </row>
    <row r="11" spans="1:13">
      <c r="A11" s="111" t="s">
        <v>31</v>
      </c>
      <c r="B11" s="109"/>
      <c r="C11" s="109"/>
      <c r="D11" s="110"/>
    </row>
    <row r="12" spans="1:13">
      <c r="A12" s="111" t="s">
        <v>33</v>
      </c>
      <c r="B12" s="109"/>
      <c r="C12" s="109"/>
      <c r="D12" s="110"/>
    </row>
    <row r="13" spans="1:13">
      <c r="A13" s="109"/>
      <c r="B13" s="109"/>
      <c r="C13" s="109"/>
      <c r="D13" s="110"/>
    </row>
    <row r="14" spans="1:13">
      <c r="A14" s="109"/>
      <c r="B14" s="109"/>
      <c r="C14" s="109"/>
      <c r="D14" s="110"/>
    </row>
    <row r="15" spans="1:13">
      <c r="A15" s="109"/>
      <c r="B15" s="109"/>
      <c r="C15" s="109"/>
      <c r="D15" s="110"/>
    </row>
    <row r="16" spans="1:13">
      <c r="A16" s="109"/>
      <c r="B16" s="109"/>
      <c r="C16" s="109"/>
      <c r="D16" s="110"/>
    </row>
    <row r="17" spans="1:5">
      <c r="A17" s="109"/>
      <c r="B17" s="109"/>
      <c r="C17" s="109"/>
      <c r="D17" s="110"/>
    </row>
    <row r="18" spans="1:5">
      <c r="A18" s="109"/>
      <c r="B18" s="109"/>
      <c r="C18" s="109"/>
      <c r="D18" s="110"/>
    </row>
    <row r="20" spans="1:5">
      <c r="E20" s="1"/>
    </row>
  </sheetData>
  <mergeCells count="11">
    <mergeCell ref="A2:A3"/>
    <mergeCell ref="D2:D3"/>
    <mergeCell ref="H2:K2"/>
    <mergeCell ref="A1:M1"/>
    <mergeCell ref="L2:L3"/>
    <mergeCell ref="M2:M3"/>
    <mergeCell ref="B2:B3"/>
    <mergeCell ref="E2:E3"/>
    <mergeCell ref="F2:F3"/>
    <mergeCell ref="G2:G3"/>
    <mergeCell ref="C2:C3"/>
  </mergeCells>
  <dataValidations count="2">
    <dataValidation type="list" allowBlank="1" showInputMessage="1" showErrorMessage="1" sqref="A4" xr:uid="{00000000-0002-0000-0400-000000000000}">
      <formula1>ramel</formula1>
    </dataValidation>
    <dataValidation type="list" allowBlank="1" showInputMessage="1" showErrorMessage="1" sqref="B4" xr:uid="{00000000-0002-0000-0400-000001000000}">
      <formula1>$A$7:$A$12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AAC6-301D-4C15-B573-3AF8384821ED}">
  <dimension ref="A1:F7"/>
  <sheetViews>
    <sheetView zoomScale="166" workbookViewId="0">
      <selection activeCell="A9" sqref="A9:F14"/>
    </sheetView>
  </sheetViews>
  <sheetFormatPr defaultColWidth="8.88671875" defaultRowHeight="13.2"/>
  <cols>
    <col min="1" max="1" width="9.6640625" style="122" bestFit="1" customWidth="1"/>
    <col min="2" max="2" width="14.5546875" style="122" customWidth="1"/>
    <col min="3" max="3" width="20.33203125" style="122" bestFit="1" customWidth="1"/>
    <col min="4" max="4" width="16.33203125" style="122" bestFit="1" customWidth="1"/>
    <col min="5" max="5" width="12.5546875" style="122" bestFit="1" customWidth="1"/>
    <col min="6" max="6" width="10.5546875" style="122" bestFit="1" customWidth="1"/>
    <col min="7" max="16384" width="8.88671875" style="122"/>
  </cols>
  <sheetData>
    <row r="1" spans="1:6">
      <c r="A1" s="315" t="s">
        <v>274</v>
      </c>
      <c r="B1" s="316"/>
      <c r="C1" s="316"/>
      <c r="D1" s="316"/>
      <c r="E1" s="316"/>
      <c r="F1" s="316"/>
    </row>
    <row r="2" spans="1:6">
      <c r="A2" s="123" t="s">
        <v>119</v>
      </c>
      <c r="B2" s="123" t="s">
        <v>120</v>
      </c>
      <c r="C2" s="123" t="s">
        <v>121</v>
      </c>
      <c r="D2" s="123" t="s">
        <v>118</v>
      </c>
      <c r="E2" s="123" t="s">
        <v>96</v>
      </c>
      <c r="F2" s="123" t="s">
        <v>102</v>
      </c>
    </row>
    <row r="3" spans="1:6">
      <c r="A3" s="152">
        <v>1</v>
      </c>
      <c r="B3" s="123" t="s">
        <v>124</v>
      </c>
      <c r="C3" s="123" t="s">
        <v>59</v>
      </c>
      <c r="D3" s="136">
        <v>30000</v>
      </c>
      <c r="E3" s="153">
        <v>5500</v>
      </c>
      <c r="F3" s="138">
        <v>85</v>
      </c>
    </row>
    <row r="4" spans="1:6">
      <c r="A4" s="152">
        <v>2</v>
      </c>
      <c r="B4" s="123" t="s">
        <v>125</v>
      </c>
      <c r="C4" s="123" t="s">
        <v>62</v>
      </c>
      <c r="D4" s="136">
        <v>25000</v>
      </c>
      <c r="E4" s="153">
        <v>5500</v>
      </c>
      <c r="F4" s="138">
        <v>85</v>
      </c>
    </row>
    <row r="5" spans="1:6">
      <c r="A5" s="152">
        <v>3</v>
      </c>
      <c r="B5" s="123" t="s">
        <v>126</v>
      </c>
      <c r="C5" s="123" t="s">
        <v>64</v>
      </c>
      <c r="D5" s="136">
        <v>40000</v>
      </c>
      <c r="E5" s="153">
        <v>5500</v>
      </c>
      <c r="F5" s="138">
        <v>85</v>
      </c>
    </row>
    <row r="6" spans="1:6">
      <c r="A6" s="152">
        <v>4</v>
      </c>
      <c r="B6" s="123" t="s">
        <v>127</v>
      </c>
      <c r="C6" s="123" t="s">
        <v>123</v>
      </c>
      <c r="D6" s="136">
        <v>15000</v>
      </c>
      <c r="E6" s="153"/>
      <c r="F6" s="138">
        <v>85</v>
      </c>
    </row>
    <row r="7" spans="1:6">
      <c r="A7" s="152">
        <v>5</v>
      </c>
      <c r="B7" s="123" t="s">
        <v>128</v>
      </c>
      <c r="C7" s="123" t="s">
        <v>122</v>
      </c>
      <c r="D7" s="136">
        <v>80000</v>
      </c>
      <c r="E7" s="153">
        <v>5500</v>
      </c>
      <c r="F7" s="138">
        <v>85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9DB6-97E5-4E70-B037-4901957D7550}">
  <dimension ref="A1:I21"/>
  <sheetViews>
    <sheetView tabSelected="1" zoomScale="160" zoomScaleNormal="160" workbookViewId="0">
      <selection activeCell="B2" sqref="B2:D2"/>
    </sheetView>
  </sheetViews>
  <sheetFormatPr defaultColWidth="8.88671875" defaultRowHeight="13.2"/>
  <cols>
    <col min="1" max="1" width="15.33203125" style="116" customWidth="1"/>
    <col min="2" max="7" width="11.6640625" style="116" customWidth="1"/>
    <col min="8" max="8" width="10.6640625" style="116" bestFit="1" customWidth="1"/>
    <col min="9" max="16384" width="8.88671875" style="116"/>
  </cols>
  <sheetData>
    <row r="1" spans="1:9" ht="25.2" customHeight="1">
      <c r="A1" s="323" t="s">
        <v>131</v>
      </c>
      <c r="B1" s="324"/>
      <c r="C1" s="324"/>
      <c r="D1" s="324"/>
      <c r="E1" s="324"/>
      <c r="F1" s="325"/>
    </row>
    <row r="2" spans="1:9" ht="25.2" customHeight="1">
      <c r="A2" s="151" t="s">
        <v>119</v>
      </c>
      <c r="B2" s="326">
        <v>1</v>
      </c>
      <c r="C2" s="326"/>
      <c r="D2" s="326"/>
      <c r="E2" s="121"/>
      <c r="F2" s="145"/>
    </row>
    <row r="3" spans="1:9" ht="25.2" customHeight="1">
      <c r="A3" s="151" t="s">
        <v>120</v>
      </c>
      <c r="B3" s="327" t="str">
        <f>VLOOKUP(B2,'Payroll Data'!A2:E7,2,0)</f>
        <v>Jayden Johnson</v>
      </c>
      <c r="C3" s="327"/>
      <c r="D3" s="327"/>
      <c r="E3" s="121"/>
      <c r="F3" s="145"/>
    </row>
    <row r="4" spans="1:9" ht="25.2" customHeight="1">
      <c r="A4" s="151" t="s">
        <v>121</v>
      </c>
      <c r="B4" s="328" t="str">
        <f>VLOOKUP(B2,'Payroll Data'!A2:E7,3,0)</f>
        <v>Sales Personnel</v>
      </c>
      <c r="C4" s="328"/>
      <c r="D4" s="328"/>
      <c r="E4" s="121"/>
      <c r="F4" s="145"/>
    </row>
    <row r="5" spans="1:9" ht="25.2" customHeight="1">
      <c r="A5" s="146"/>
      <c r="F5" s="145"/>
    </row>
    <row r="6" spans="1:9" ht="25.2" customHeight="1">
      <c r="A6" s="147" t="s">
        <v>95</v>
      </c>
      <c r="B6" s="320"/>
      <c r="C6" s="320"/>
      <c r="D6" s="317">
        <f>VLOOKUP(B2,'Payroll Data'!A2:E7,4,0)</f>
        <v>30000</v>
      </c>
      <c r="E6" s="317"/>
      <c r="F6" s="145"/>
    </row>
    <row r="7" spans="1:9" ht="25.2" customHeight="1">
      <c r="A7" s="147" t="s">
        <v>96</v>
      </c>
      <c r="B7" s="320"/>
      <c r="C7" s="320"/>
      <c r="D7" s="317">
        <f>VLOOKUP(B2,'Payroll Data'!A2:E7,5,0)</f>
        <v>5500</v>
      </c>
      <c r="E7" s="317"/>
      <c r="F7" s="145"/>
    </row>
    <row r="8" spans="1:9" ht="25.2" customHeight="1">
      <c r="A8" s="147" t="s">
        <v>97</v>
      </c>
      <c r="B8" s="320"/>
      <c r="C8" s="320"/>
      <c r="D8" s="318">
        <f>D6+D7</f>
        <v>35500</v>
      </c>
      <c r="E8" s="319"/>
      <c r="F8" s="145"/>
    </row>
    <row r="9" spans="1:9" ht="25.2" customHeight="1">
      <c r="A9" s="329" t="s">
        <v>98</v>
      </c>
      <c r="B9" s="330"/>
      <c r="C9" s="330"/>
      <c r="F9" s="145"/>
    </row>
    <row r="10" spans="1:9" ht="25.2" customHeight="1">
      <c r="A10" s="147" t="s">
        <v>7</v>
      </c>
      <c r="B10" s="317">
        <f>VLOOKUP(D8,SSS!A5:R49,17,1)</f>
        <v>1125</v>
      </c>
      <c r="C10" s="317"/>
      <c r="F10" s="145"/>
    </row>
    <row r="11" spans="1:9" ht="25.2" customHeight="1">
      <c r="A11" s="147" t="s">
        <v>99</v>
      </c>
      <c r="B11" s="317">
        <f>IF(D8&lt;=10000,400,IF(D8&lt;=80000,D8*0.04,3200))</f>
        <v>1420</v>
      </c>
      <c r="C11" s="317"/>
      <c r="D11" s="154"/>
      <c r="F11" s="145"/>
    </row>
    <row r="12" spans="1:9" ht="25.2" customHeight="1">
      <c r="A12" s="147" t="s">
        <v>100</v>
      </c>
      <c r="B12" s="331">
        <f>IF(D8&gt;=5000,100,IF(D8&gt;=1500,D8*0.02,D8*0.01))</f>
        <v>100</v>
      </c>
      <c r="C12" s="331"/>
      <c r="D12" s="144" t="s">
        <v>275</v>
      </c>
      <c r="F12" s="145"/>
    </row>
    <row r="13" spans="1:9" ht="25.2" customHeight="1">
      <c r="A13" s="147"/>
      <c r="B13" s="121"/>
      <c r="C13" s="121"/>
      <c r="D13" s="317">
        <f>SUM(B10:C12)</f>
        <v>2645</v>
      </c>
      <c r="E13" s="317"/>
      <c r="F13" s="145"/>
    </row>
    <row r="14" spans="1:9" ht="25.2" customHeight="1">
      <c r="A14" s="332" t="s">
        <v>101</v>
      </c>
      <c r="B14" s="333"/>
      <c r="C14" s="333"/>
      <c r="F14" s="145"/>
    </row>
    <row r="15" spans="1:9" ht="25.2" customHeight="1">
      <c r="A15" s="147" t="s">
        <v>102</v>
      </c>
      <c r="B15" s="335"/>
      <c r="C15" s="335"/>
      <c r="D15" s="317">
        <f>VLOOKUP(B2,'Payroll Data'!A2:F7,6,0)</f>
        <v>85</v>
      </c>
      <c r="E15" s="317"/>
      <c r="F15" s="145"/>
      <c r="H15" s="154">
        <f>D16</f>
        <v>32855</v>
      </c>
    </row>
    <row r="16" spans="1:9" ht="25.2" customHeight="1">
      <c r="A16" s="147" t="s">
        <v>1</v>
      </c>
      <c r="D16" s="334">
        <f>D8-D13</f>
        <v>32855</v>
      </c>
      <c r="E16" s="322"/>
      <c r="F16" s="145"/>
      <c r="G16" s="116">
        <f>HLOOKUP(D16,'Tax Table (Monthly)'!B3:G8,4,1)</f>
        <v>0</v>
      </c>
      <c r="H16" s="154">
        <f>(D16-HLOOKUP(D16,'Tax Table (Monthly)'!B3:G8,1,1))</f>
        <v>12022</v>
      </c>
      <c r="I16" s="116">
        <f>HLOOKUP(D16,'Tax Table (Monthly)'!B3:G8,1,1)</f>
        <v>20833</v>
      </c>
    </row>
    <row r="17" spans="1:8" ht="25.2" customHeight="1">
      <c r="A17" s="147" t="s">
        <v>3</v>
      </c>
      <c r="D17" s="321">
        <f>HLOOKUP(D16,'Tax Table (Monthly)'!B3:G8,4,1)+(VALUE(LEFT(HLOOKUP(D16,'Tax Table (Monthly)'!B3:G8,6,1),3)*(D16-HLOOKUP(D16,'Tax Table (Monthly)'!B3:G8,1,1))))</f>
        <v>2404.4</v>
      </c>
      <c r="E17" s="322"/>
      <c r="F17" s="145"/>
      <c r="G17" s="116">
        <f>(VALUE(LEFT(HLOOKUP(D16,'Tax Table (Monthly)'!B3:G8,6,1),3)*(D16-HLOOKUP(D16,'Tax Table (Monthly)'!B3:G8,1,1))))</f>
        <v>2404.4</v>
      </c>
      <c r="H17" s="116">
        <f>VALUE(LEFT(HLOOKUP(D16,'Tax Table (Monthly)'!B3:G8,6,1),3))</f>
        <v>0.2</v>
      </c>
    </row>
    <row r="18" spans="1:8" ht="25.2" customHeight="1">
      <c r="A18" s="147" t="s">
        <v>11</v>
      </c>
      <c r="D18" s="321">
        <f>D8-D13-D15-D17</f>
        <v>30365.599999999999</v>
      </c>
      <c r="E18" s="322"/>
      <c r="F18" s="145"/>
    </row>
    <row r="19" spans="1:8">
      <c r="A19" s="146"/>
      <c r="F19" s="145"/>
    </row>
    <row r="20" spans="1:8" ht="13.8" thickBot="1">
      <c r="A20" s="148"/>
      <c r="B20" s="149"/>
      <c r="C20" s="149"/>
      <c r="D20" s="149"/>
      <c r="E20" s="149"/>
      <c r="F20" s="150"/>
    </row>
    <row r="21" spans="1:8">
      <c r="A21" s="144"/>
    </row>
  </sheetData>
  <mergeCells count="21">
    <mergeCell ref="D17:E17"/>
    <mergeCell ref="D18:E18"/>
    <mergeCell ref="A1:F1"/>
    <mergeCell ref="B2:D2"/>
    <mergeCell ref="B3:D3"/>
    <mergeCell ref="B4:D4"/>
    <mergeCell ref="A9:C9"/>
    <mergeCell ref="B12:C12"/>
    <mergeCell ref="A14:C14"/>
    <mergeCell ref="B6:C6"/>
    <mergeCell ref="B8:C8"/>
    <mergeCell ref="B10:C10"/>
    <mergeCell ref="B11:C11"/>
    <mergeCell ref="D16:E16"/>
    <mergeCell ref="B15:C15"/>
    <mergeCell ref="D6:E6"/>
    <mergeCell ref="D7:E7"/>
    <mergeCell ref="D8:E8"/>
    <mergeCell ref="D15:E15"/>
    <mergeCell ref="D13:E13"/>
    <mergeCell ref="B7:C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0F5AC3-7EEE-4B2F-8571-F74192582702}">
          <x14:formula1>
            <xm:f>'Payroll Data'!$A$3:$A$7</xm:f>
          </x14:formula1>
          <xm:sqref>B2:D2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CD5D-839F-4AAA-9ABF-31345097B42F}">
  <dimension ref="A1:G10"/>
  <sheetViews>
    <sheetView zoomScale="190" zoomScaleNormal="190" workbookViewId="0">
      <selection activeCell="A10" sqref="A10:H16"/>
    </sheetView>
  </sheetViews>
  <sheetFormatPr defaultRowHeight="13.2"/>
  <cols>
    <col min="1" max="1" width="14.109375" customWidth="1"/>
    <col min="2" max="2" width="14.6640625" customWidth="1"/>
    <col min="3" max="3" width="10.5546875" bestFit="1" customWidth="1"/>
    <col min="4" max="7" width="14.6640625" customWidth="1"/>
  </cols>
  <sheetData>
    <row r="1" spans="1:7" ht="17.399999999999999">
      <c r="A1" s="336" t="s">
        <v>129</v>
      </c>
      <c r="B1" s="336"/>
      <c r="C1" s="336"/>
      <c r="D1" s="336"/>
      <c r="E1" s="336"/>
      <c r="F1" s="336"/>
      <c r="G1" s="336"/>
    </row>
    <row r="2" spans="1:7">
      <c r="A2" s="120" t="s">
        <v>117</v>
      </c>
      <c r="B2" s="120">
        <v>1</v>
      </c>
      <c r="C2" s="120">
        <v>2</v>
      </c>
      <c r="D2" s="120">
        <v>3</v>
      </c>
      <c r="E2" s="120">
        <v>4</v>
      </c>
      <c r="F2" s="120">
        <v>5</v>
      </c>
      <c r="G2" s="120">
        <v>6</v>
      </c>
    </row>
    <row r="3" spans="1:7">
      <c r="A3" s="337" t="s">
        <v>85</v>
      </c>
      <c r="B3" s="155">
        <v>1</v>
      </c>
      <c r="C3" s="155">
        <v>20833</v>
      </c>
      <c r="D3" s="155">
        <v>33333</v>
      </c>
      <c r="E3" s="155">
        <v>66667</v>
      </c>
      <c r="F3" s="155">
        <v>166667</v>
      </c>
      <c r="G3" s="155">
        <v>666667</v>
      </c>
    </row>
    <row r="4" spans="1:7">
      <c r="A4" s="337"/>
      <c r="B4" s="118" t="s">
        <v>54</v>
      </c>
      <c r="C4" s="118" t="s">
        <v>86</v>
      </c>
      <c r="D4" s="118" t="s">
        <v>86</v>
      </c>
      <c r="E4" s="118" t="s">
        <v>86</v>
      </c>
      <c r="F4" s="118" t="s">
        <v>86</v>
      </c>
      <c r="G4" s="118" t="s">
        <v>54</v>
      </c>
    </row>
    <row r="5" spans="1:7">
      <c r="A5" s="337"/>
      <c r="B5" s="155">
        <v>20832</v>
      </c>
      <c r="C5" s="155">
        <v>33332</v>
      </c>
      <c r="D5" s="155">
        <v>66666</v>
      </c>
      <c r="E5" s="155">
        <v>166666</v>
      </c>
      <c r="F5" s="155">
        <v>666666</v>
      </c>
      <c r="G5" s="117" t="s">
        <v>87</v>
      </c>
    </row>
    <row r="6" spans="1:7">
      <c r="A6" s="337" t="s">
        <v>3</v>
      </c>
      <c r="B6" s="118">
        <v>0</v>
      </c>
      <c r="C6" s="118">
        <v>0</v>
      </c>
      <c r="D6" s="155">
        <v>2500</v>
      </c>
      <c r="E6" s="155">
        <v>10833.33</v>
      </c>
      <c r="F6" s="155">
        <v>40833.33</v>
      </c>
      <c r="G6" s="155">
        <v>200833.33</v>
      </c>
    </row>
    <row r="7" spans="1:7">
      <c r="A7" s="337"/>
      <c r="B7" s="118"/>
      <c r="C7" s="119" t="s">
        <v>15</v>
      </c>
      <c r="D7" s="119" t="s">
        <v>15</v>
      </c>
      <c r="E7" s="119" t="s">
        <v>15</v>
      </c>
      <c r="F7" s="119" t="s">
        <v>15</v>
      </c>
      <c r="G7" s="119" t="s">
        <v>15</v>
      </c>
    </row>
    <row r="8" spans="1:7" ht="39.6" customHeight="1">
      <c r="A8" s="337"/>
      <c r="B8" s="118">
        <v>0</v>
      </c>
      <c r="C8" s="261" t="s">
        <v>269</v>
      </c>
      <c r="D8" s="261" t="s">
        <v>270</v>
      </c>
      <c r="E8" s="261" t="s">
        <v>271</v>
      </c>
      <c r="F8" s="261" t="s">
        <v>272</v>
      </c>
      <c r="G8" s="261" t="s">
        <v>273</v>
      </c>
    </row>
    <row r="10" spans="1:7" ht="13.2" customHeight="1">
      <c r="A10" s="338"/>
      <c r="B10" s="338"/>
      <c r="C10" s="338"/>
      <c r="D10" s="338"/>
      <c r="E10" s="338"/>
      <c r="F10" s="338"/>
      <c r="G10" s="338"/>
    </row>
  </sheetData>
  <mergeCells count="4">
    <mergeCell ref="A1:G1"/>
    <mergeCell ref="A3:A5"/>
    <mergeCell ref="A6:A8"/>
    <mergeCell ref="A10:G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7FE6-19DF-4E6A-A683-35A0C53E6665}">
  <dimension ref="A1:F5"/>
  <sheetViews>
    <sheetView zoomScale="219" workbookViewId="0">
      <selection activeCell="E5" sqref="E5"/>
    </sheetView>
  </sheetViews>
  <sheetFormatPr defaultColWidth="8.88671875" defaultRowHeight="13.2"/>
  <cols>
    <col min="1" max="6" width="10.6640625" style="127" customWidth="1"/>
    <col min="7" max="7" width="14.6640625" style="122" customWidth="1"/>
    <col min="8" max="16384" width="8.88671875" style="122"/>
  </cols>
  <sheetData>
    <row r="1" spans="1:6" ht="18" thickBot="1">
      <c r="A1" s="339" t="s">
        <v>103</v>
      </c>
      <c r="B1" s="339"/>
      <c r="C1" s="339"/>
      <c r="D1" s="339"/>
      <c r="E1" s="339"/>
      <c r="F1" s="339"/>
    </row>
    <row r="2" spans="1:6" ht="21.6">
      <c r="A2" s="340" t="s">
        <v>106</v>
      </c>
      <c r="B2" s="341"/>
      <c r="C2" s="181" t="s">
        <v>107</v>
      </c>
      <c r="D2" s="181" t="s">
        <v>108</v>
      </c>
      <c r="E2" s="181" t="s">
        <v>52</v>
      </c>
      <c r="F2" s="182" t="s">
        <v>109</v>
      </c>
    </row>
    <row r="3" spans="1:6">
      <c r="A3" s="128">
        <v>1499.99</v>
      </c>
      <c r="B3" s="183" t="s">
        <v>105</v>
      </c>
      <c r="C3" s="184">
        <v>0.01</v>
      </c>
      <c r="D3" s="184">
        <v>0.02</v>
      </c>
      <c r="E3" s="129">
        <f>C3*A3</f>
        <v>14.9999</v>
      </c>
      <c r="F3" s="130">
        <v>30</v>
      </c>
    </row>
    <row r="4" spans="1:6">
      <c r="A4" s="128">
        <v>1500</v>
      </c>
      <c r="B4" s="183">
        <v>4999.99</v>
      </c>
      <c r="C4" s="184">
        <v>0.02</v>
      </c>
      <c r="D4" s="184">
        <v>0.02</v>
      </c>
      <c r="E4" s="129">
        <v>100</v>
      </c>
      <c r="F4" s="130">
        <v>100</v>
      </c>
    </row>
    <row r="5" spans="1:6" ht="13.8" thickBot="1">
      <c r="A5" s="131">
        <v>5000</v>
      </c>
      <c r="B5" s="126" t="s">
        <v>104</v>
      </c>
      <c r="C5" s="126"/>
      <c r="D5" s="126"/>
      <c r="E5" s="126">
        <v>100</v>
      </c>
      <c r="F5" s="132">
        <v>100</v>
      </c>
    </row>
  </sheetData>
  <mergeCells count="2">
    <mergeCell ref="A1:F1"/>
    <mergeCell ref="A2:B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data1</vt:lpstr>
      <vt:lpstr>tax table</vt:lpstr>
      <vt:lpstr>sss3</vt:lpstr>
      <vt:lpstr>philhealth23</vt:lpstr>
      <vt:lpstr>payrol</vt:lpstr>
      <vt:lpstr>Payroll Data</vt:lpstr>
      <vt:lpstr>Payslip</vt:lpstr>
      <vt:lpstr>Tax Table (Monthly)</vt:lpstr>
      <vt:lpstr>PagIbig</vt:lpstr>
      <vt:lpstr>PhilHealth</vt:lpstr>
      <vt:lpstr>SSS</vt:lpstr>
      <vt:lpstr>Lookup Funtions</vt:lpstr>
      <vt:lpstr>mar</vt:lpstr>
      <vt:lpstr>ram</vt:lpstr>
      <vt:lpstr>ramel</vt:lpstr>
      <vt:lpstr>sy</vt:lpstr>
      <vt:lpstr>taxTab</vt:lpstr>
      <vt:lpstr>taxTable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THE PMO CO</cp:lastModifiedBy>
  <dcterms:created xsi:type="dcterms:W3CDTF">2008-07-11T04:46:10Z</dcterms:created>
  <dcterms:modified xsi:type="dcterms:W3CDTF">2022-10-27T03:28:35Z</dcterms:modified>
</cp:coreProperties>
</file>