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Daniel\surfdrive\Data\"/>
    </mc:Choice>
  </mc:AlternateContent>
  <xr:revisionPtr revIDLastSave="0" documentId="13_ncr:1_{8800AB47-E353-4393-B75D-751D27D96F4F}" xr6:coauthVersionLast="43" xr6:coauthVersionMax="43" xr10:uidLastSave="{00000000-0000-0000-0000-000000000000}"/>
  <bookViews>
    <workbookView xWindow="-96" yWindow="-96" windowWidth="19392" windowHeight="10536" xr2:uid="{00000000-000D-0000-FFFF-FFFF00000000}"/>
  </bookViews>
  <sheets>
    <sheet name="Effect Size Tree" sheetId="1" r:id="rId1"/>
    <sheet name="Generalized Eta Square"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0" i="1" l="1"/>
  <c r="S19" i="1"/>
  <c r="BB15" i="3" l="1"/>
  <c r="U5" i="1" l="1"/>
  <c r="D19" i="1" l="1"/>
  <c r="L15" i="3" l="1"/>
  <c r="K13" i="3"/>
  <c r="D18" i="1" l="1"/>
  <c r="W19" i="3" l="1"/>
  <c r="W21" i="3"/>
  <c r="X21" i="3"/>
  <c r="Y21" i="3"/>
  <c r="X19" i="3"/>
  <c r="W17" i="3"/>
  <c r="L17" i="3"/>
  <c r="AJ19" i="3" l="1"/>
  <c r="AL19" i="3"/>
  <c r="AL15" i="3"/>
  <c r="AK19" i="3"/>
  <c r="AJ15" i="3"/>
  <c r="AK15" i="3"/>
  <c r="S21"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<sst xmlns="http://schemas.openxmlformats.org/spreadsheetml/2006/main" count="480" uniqueCount="158">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</sst>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2" borderId="7" xfId="1" applyFont="1" applyBorder="1" applyAlignment="1">
      <alignment horizontal="center"/>
    </xf>
    <xf numFmtId="0" fontId="5" fillId="2" borderId="8" xfId="1"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15" fillId="2" borderId="7" xfId="1" applyFont="1" applyBorder="1" applyAlignment="1">
      <alignment horizontal="center"/>
    </xf>
    <xf numFmtId="0" fontId="15" fillId="2" borderId="13" xfId="1" applyFont="1" applyBorder="1" applyAlignment="1">
      <alignment horizontal="center"/>
    </xf>
    <xf numFmtId="0" fontId="15" fillId="2" borderId="91" xfId="1" applyFont="1" applyBorder="1" applyAlignment="1">
      <alignment horizontal="center"/>
    </xf>
    <xf numFmtId="0" fontId="5" fillId="6" borderId="13" xfId="2" applyFont="1" applyFill="1" applyBorder="1" applyAlignment="1">
      <alignment horizontal="center"/>
    </xf>
    <xf numFmtId="0" fontId="5" fillId="6" borderId="91" xfId="2" applyFont="1" applyFill="1" applyBorder="1" applyAlignment="1">
      <alignment horizontal="center"/>
    </xf>
    <xf numFmtId="0" fontId="15" fillId="2" borderId="8" xfId="1" applyFont="1" applyBorder="1" applyAlignment="1">
      <alignment horizontal="center"/>
    </xf>
    <xf numFmtId="0" fontId="21" fillId="0" borderId="90" xfId="7" applyFont="1" applyBorder="1" applyAlignment="1">
      <alignment horizontal="left" vertical="top" wrapText="1"/>
    </xf>
    <xf numFmtId="0" fontId="21" fillId="0" borderId="83" xfId="7" applyFont="1" applyBorder="1" applyAlignment="1">
      <alignment horizontal="left" vertical="top" wrapText="1"/>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80" xfId="1" applyFont="1" applyBorder="1" applyAlignment="1">
      <alignment horizontal="center"/>
    </xf>
    <xf numFmtId="0" fontId="5" fillId="2" borderId="107" xfId="1" applyFont="1" applyBorder="1" applyAlignment="1">
      <alignment horizontal="center"/>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126" xfId="7" applyFont="1" applyBorder="1" applyAlignment="1">
      <alignment horizontal="left" wrapText="1"/>
    </xf>
    <xf numFmtId="0" fontId="21" fillId="0" borderId="127" xfId="7" applyFont="1" applyBorder="1" applyAlignment="1">
      <alignment horizontal="left" wrapText="1"/>
    </xf>
    <xf numFmtId="0" fontId="21" fillId="0" borderId="89" xfId="7" applyFont="1" applyBorder="1" applyAlignment="1">
      <alignment horizontal="left" vertical="top" wrapText="1"/>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xf numFmtId="0" fontId="21" fillId="0" borderId="96" xfId="7" applyFont="1" applyBorder="1" applyAlignment="1">
      <alignment horizontal="left"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8" fillId="0" borderId="95"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6" xfId="7" applyFont="1" applyBorder="1" applyAlignment="1">
      <alignment horizontal="left" vertical="top"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90" xfId="5" applyFont="1" applyBorder="1" applyAlignment="1">
      <alignment horizontal="left" vertical="top"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4.2.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workbookViewId="0"/>
  </sheetViews>
  <sheetFormatPr defaultRowHeight="14.4" x14ac:dyDescent="0.55000000000000004"/>
  <cols>
    <col min="7" max="7" width="8.41796875" customWidth="1"/>
    <col min="10" max="10" width="12.7890625" customWidth="1"/>
    <col min="11" max="11" width="12" bestFit="1" customWidth="1"/>
    <col min="12" max="12" width="15.41796875" bestFit="1" customWidth="1"/>
    <col min="13" max="13" width="12" bestFit="1" customWidth="1"/>
    <col min="14" max="14" width="15.1015625" customWidth="1"/>
    <col min="15" max="15" width="12" bestFit="1" customWidth="1"/>
    <col min="16" max="16" width="13.20703125" bestFit="1" customWidth="1"/>
    <col min="18" max="20" width="12.5234375" bestFit="1" customWidth="1"/>
    <col min="21" max="21" width="15.5234375" bestFit="1" customWidth="1"/>
    <col min="22" max="22" width="12.5234375" bestFit="1" customWidth="1"/>
    <col min="23" max="23" width="12.5234375" style="31" customWidth="1"/>
    <col min="24" max="24" width="11.41796875" bestFit="1" customWidth="1"/>
    <col min="25" max="25" width="11.1015625" bestFit="1" customWidth="1"/>
    <col min="26" max="26" width="11" bestFit="1" customWidth="1"/>
  </cols>
  <sheetData>
    <row r="1" spans="1:31" ht="16.8" x14ac:dyDescent="0.75">
      <c r="R1" s="258" t="s">
        <v>23</v>
      </c>
      <c r="S1" s="259"/>
      <c r="T1" s="260"/>
    </row>
    <row r="2" spans="1:31" x14ac:dyDescent="0.55000000000000004">
      <c r="R2" s="261" t="s">
        <v>3</v>
      </c>
      <c r="S2" s="262"/>
      <c r="T2" s="5" t="s">
        <v>21</v>
      </c>
      <c r="Y2" s="31"/>
    </row>
    <row r="3" spans="1:31" x14ac:dyDescent="0.55000000000000004">
      <c r="R3" s="263">
        <v>30</v>
      </c>
      <c r="S3" s="264"/>
      <c r="T3" s="194">
        <v>2.2000000000000002</v>
      </c>
      <c r="Y3" s="31"/>
    </row>
    <row r="4" spans="1:31" ht="16.8" x14ac:dyDescent="0.75">
      <c r="R4" s="261" t="s">
        <v>16</v>
      </c>
      <c r="S4" s="265"/>
      <c r="T4" s="262"/>
      <c r="U4" s="5" t="s">
        <v>154</v>
      </c>
    </row>
    <row r="5" spans="1:31" x14ac:dyDescent="0.55000000000000004">
      <c r="R5" s="248">
        <f>T3/SQRT(R3)</f>
        <v>0.40166320883712187</v>
      </c>
      <c r="S5" s="248"/>
      <c r="T5" s="248"/>
      <c r="U5" s="230">
        <f>TDIST(ABS(T3), R3-1,2)</f>
        <v>3.5926759150682622E-2</v>
      </c>
    </row>
    <row r="6" spans="1:31" x14ac:dyDescent="0.55000000000000004">
      <c r="R6" s="268" t="s">
        <v>9</v>
      </c>
      <c r="S6" s="269"/>
      <c r="T6" s="270"/>
    </row>
    <row r="7" spans="1:31" x14ac:dyDescent="0.55000000000000004">
      <c r="R7" s="271">
        <f>NORMSDIST(R5)</f>
        <v>0.65603404777858776</v>
      </c>
      <c r="S7" s="271"/>
      <c r="T7" s="271"/>
    </row>
    <row r="9" spans="1:31" ht="15" customHeight="1" x14ac:dyDescent="0.55000000000000004">
      <c r="O9" s="249" t="s">
        <v>45</v>
      </c>
      <c r="P9" s="250"/>
      <c r="Q9" s="250"/>
      <c r="R9" s="250"/>
      <c r="S9" s="250"/>
      <c r="T9" s="250"/>
      <c r="U9" s="250"/>
      <c r="V9" s="251"/>
      <c r="X9" s="31"/>
      <c r="Y9" s="31"/>
    </row>
    <row r="10" spans="1:31" ht="16.8" x14ac:dyDescent="0.75">
      <c r="O10" s="4" t="s">
        <v>26</v>
      </c>
      <c r="P10" s="22">
        <v>8.6999999999999993</v>
      </c>
      <c r="Q10" s="4" t="s">
        <v>27</v>
      </c>
      <c r="R10" s="22">
        <v>7.7</v>
      </c>
      <c r="S10" s="2" t="s">
        <v>37</v>
      </c>
      <c r="T10" s="13">
        <f>ABS(P10-R10)</f>
        <v>0.99999999999999911</v>
      </c>
      <c r="U10" s="6" t="s">
        <v>16</v>
      </c>
      <c r="V10" s="33">
        <f>T10/T11</f>
        <v>1.4998977115341388</v>
      </c>
      <c r="X10" s="31"/>
      <c r="Y10" s="31"/>
    </row>
    <row r="11" spans="1:31" ht="16.8" x14ac:dyDescent="0.7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6.8" x14ac:dyDescent="0.7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6.8" x14ac:dyDescent="0.75">
      <c r="S13" s="274" t="s">
        <v>40</v>
      </c>
      <c r="T13" s="45">
        <f>T10-T12*_xlfn.T.INV.2T(0.05,(P12-1))</f>
        <v>0.52306287257483852</v>
      </c>
      <c r="U13" s="6" t="s">
        <v>24</v>
      </c>
      <c r="V13" s="34">
        <f>T10/SQRT(((P11^2+R11^2)/2))</f>
        <v>1.1269081150666898</v>
      </c>
      <c r="W13" s="242"/>
      <c r="X13" s="243"/>
      <c r="Y13" s="243"/>
      <c r="Z13" s="243"/>
      <c r="AA13" s="243"/>
      <c r="AB13" s="244"/>
    </row>
    <row r="14" spans="1:31" ht="18" customHeight="1" x14ac:dyDescent="0.75">
      <c r="S14" s="275"/>
      <c r="T14" s="45">
        <f>T10+T12*_xlfn.T.INV.2T(0.05,(P12-1))</f>
        <v>1.4769371274251597</v>
      </c>
      <c r="U14" s="21" t="s">
        <v>36</v>
      </c>
      <c r="V14" s="34">
        <f>V13*(1-(3/(4*(P12-1)-1)))</f>
        <v>1.0303159909181163</v>
      </c>
      <c r="W14" s="242"/>
      <c r="X14" s="243"/>
      <c r="Y14" s="243"/>
      <c r="Z14" s="243"/>
      <c r="AA14" s="243"/>
      <c r="AB14" s="244"/>
      <c r="AC14" s="31"/>
      <c r="AD14" s="31"/>
      <c r="AE14" s="31"/>
    </row>
    <row r="15" spans="1:31" x14ac:dyDescent="0.55000000000000004">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55000000000000004">
      <c r="A16" s="233" t="s">
        <v>156</v>
      </c>
      <c r="B16" s="234"/>
      <c r="C16" s="234"/>
      <c r="D16" s="235"/>
      <c r="U16" s="6" t="s">
        <v>9</v>
      </c>
      <c r="V16" s="35">
        <f>NORMSDIST(T10/T11)</f>
        <v>0.93317954955860016</v>
      </c>
    </row>
    <row r="17" spans="1:28" x14ac:dyDescent="0.55000000000000004">
      <c r="A17" s="236"/>
      <c r="B17" s="237"/>
      <c r="C17" s="237"/>
      <c r="D17" s="238"/>
    </row>
    <row r="18" spans="1:28" ht="18" customHeight="1" x14ac:dyDescent="0.75">
      <c r="A18" s="18" t="s">
        <v>0</v>
      </c>
      <c r="B18" s="23">
        <v>6.34</v>
      </c>
      <c r="C18" s="9" t="s">
        <v>125</v>
      </c>
      <c r="D18" s="15">
        <f>B18*B19/(B18*B19+B20)</f>
        <v>0.26047658175842237</v>
      </c>
      <c r="N18" s="249" t="s">
        <v>44</v>
      </c>
      <c r="O18" s="250"/>
      <c r="P18" s="250"/>
      <c r="Q18" s="250"/>
      <c r="R18" s="250"/>
      <c r="S18" s="250"/>
      <c r="T18" s="250"/>
      <c r="U18" s="251"/>
      <c r="V18" s="239" t="s">
        <v>148</v>
      </c>
      <c r="W18" s="240"/>
      <c r="X18" s="240"/>
      <c r="Y18" s="240"/>
      <c r="Z18" s="240"/>
      <c r="AA18" s="240"/>
      <c r="AB18" s="241"/>
    </row>
    <row r="19" spans="1:28" ht="16.8" x14ac:dyDescent="0.75">
      <c r="A19" s="7" t="s">
        <v>1</v>
      </c>
      <c r="B19" s="23">
        <v>1</v>
      </c>
      <c r="C19" s="9" t="s">
        <v>150</v>
      </c>
      <c r="D19" s="15">
        <f>(B18-1)/(B18+(B20+1)/(B19))</f>
        <v>0.21073401736385161</v>
      </c>
      <c r="N19" s="4" t="s">
        <v>4</v>
      </c>
      <c r="O19" s="22">
        <v>8.6999999999999993</v>
      </c>
      <c r="P19" s="4" t="s">
        <v>5</v>
      </c>
      <c r="Q19" s="22">
        <v>7.7</v>
      </c>
      <c r="R19" s="276" t="s">
        <v>40</v>
      </c>
      <c r="S19" s="37">
        <f>(O19-Q19)-_xlfn.T.INV.2T(0.05,(O21+Q21-2))*SQRT((((O21-1)*O20^2+(Q21-1)*Q20^2)/(O21+Q21-2))*(1/O21+1/Q21))</f>
        <v>0.16624888318805009</v>
      </c>
      <c r="T19" s="3" t="s">
        <v>15</v>
      </c>
      <c r="U19" s="13">
        <f>ABS((O19-Q19)/(SQRT((((O21-1)*O20^2)+((Q21-1)*Q20^2))/(O21+Q21-2))))</f>
        <v>1.1269081150666898</v>
      </c>
      <c r="V19" s="242"/>
      <c r="W19" s="243"/>
      <c r="X19" s="243"/>
      <c r="Y19" s="243"/>
      <c r="Z19" s="243"/>
      <c r="AA19" s="243"/>
      <c r="AB19" s="244"/>
    </row>
    <row r="20" spans="1:28" x14ac:dyDescent="0.55000000000000004">
      <c r="A20" s="8" t="s">
        <v>2</v>
      </c>
      <c r="B20" s="24">
        <v>18</v>
      </c>
      <c r="C20" s="42" t="s">
        <v>42</v>
      </c>
      <c r="D20" s="15">
        <f>FDIST(B18,B19,B20)</f>
        <v>2.1490796824809692E-2</v>
      </c>
      <c r="N20" s="6" t="s">
        <v>6</v>
      </c>
      <c r="O20" s="232">
        <v>0.82</v>
      </c>
      <c r="P20" s="6" t="s">
        <v>7</v>
      </c>
      <c r="Q20" s="232">
        <v>0.95</v>
      </c>
      <c r="R20" s="275"/>
      <c r="S20" s="36">
        <f>(O19-Q19)+_xlfn.T.INV.2T(0.05,(O21+Q21-2))*SQRT((((O21-1)*O20^2+(Q21-1)*Q20^2)/(O21+Q21-2))*(1/O21+1/Q21))</f>
        <v>1.833751116811948</v>
      </c>
      <c r="T20" s="6" t="s">
        <v>13</v>
      </c>
      <c r="U20" s="16">
        <f>ABS((O19-Q19)/(SQRT((((O21-1)*O20^2)+((Q21-1)*Q20^2))/(O21+Q21))))</f>
        <v>1.1878654524459502</v>
      </c>
      <c r="V20" s="242"/>
      <c r="W20" s="243"/>
      <c r="X20" s="243"/>
      <c r="Y20" s="243"/>
      <c r="Z20" s="243"/>
      <c r="AA20" s="243"/>
      <c r="AB20" s="244"/>
    </row>
    <row r="21" spans="1:28" ht="16.8" x14ac:dyDescent="0.75">
      <c r="A21" s="252" t="s">
        <v>157</v>
      </c>
      <c r="B21" s="253"/>
      <c r="N21" s="6" t="s">
        <v>11</v>
      </c>
      <c r="O21" s="43">
        <v>10</v>
      </c>
      <c r="P21" s="6" t="s">
        <v>12</v>
      </c>
      <c r="Q21" s="23">
        <v>10</v>
      </c>
      <c r="R21" s="11" t="s">
        <v>41</v>
      </c>
      <c r="S21" s="38">
        <f>(O19-Q19)/(SQRT(((((O21-1)*O20^2)+((Q21-1)*Q20^2))/(O21+Q21-2))*((1/O21+1/Q21))))</f>
        <v>2.5198431496852733</v>
      </c>
      <c r="T21" s="6" t="s">
        <v>17</v>
      </c>
      <c r="U21" s="17">
        <f>U19*(1-(3/(4*(Q21+O21-2)-1)))</f>
        <v>1.0792922792188016</v>
      </c>
      <c r="V21" s="242"/>
      <c r="W21" s="243"/>
      <c r="X21" s="243"/>
      <c r="Y21" s="243"/>
      <c r="Z21" s="243"/>
      <c r="AA21" s="243"/>
      <c r="AB21" s="244"/>
    </row>
    <row r="22" spans="1:28" ht="14.25" customHeight="1" x14ac:dyDescent="0.55000000000000004">
      <c r="A22" s="254"/>
      <c r="B22" s="255"/>
      <c r="R22" s="11" t="s">
        <v>43</v>
      </c>
      <c r="S22" s="38">
        <f>(O21+Q21-2)</f>
        <v>18</v>
      </c>
      <c r="T22" s="4" t="s">
        <v>9</v>
      </c>
      <c r="U22" s="13">
        <f>NORMSDIST(ABS(O19-Q19)/SQRT(O20^2+Q20^2))</f>
        <v>0.78722928869287867</v>
      </c>
      <c r="V22" s="245"/>
      <c r="W22" s="246"/>
      <c r="X22" s="246"/>
      <c r="Y22" s="246"/>
      <c r="Z22" s="246"/>
      <c r="AA22" s="246"/>
      <c r="AB22" s="247"/>
    </row>
    <row r="23" spans="1:28" ht="15" customHeight="1" x14ac:dyDescent="0.55000000000000004">
      <c r="A23" s="254"/>
      <c r="B23" s="255"/>
      <c r="R23" s="11" t="s">
        <v>42</v>
      </c>
      <c r="S23" s="229">
        <f>TDIST(ABS(S21), S22,2)</f>
        <v>2.1405564897514835E-2</v>
      </c>
    </row>
    <row r="24" spans="1:28" ht="15" customHeight="1" x14ac:dyDescent="0.55000000000000004">
      <c r="A24" s="254"/>
      <c r="B24" s="255"/>
    </row>
    <row r="25" spans="1:28" x14ac:dyDescent="0.55000000000000004">
      <c r="A25" s="254"/>
      <c r="B25" s="255"/>
    </row>
    <row r="26" spans="1:28" ht="16.8" x14ac:dyDescent="0.75">
      <c r="A26" s="254"/>
      <c r="B26" s="255"/>
      <c r="H26" s="249" t="s">
        <v>22</v>
      </c>
      <c r="I26" s="250"/>
      <c r="J26" s="251"/>
      <c r="L26" s="258" t="s">
        <v>22</v>
      </c>
      <c r="M26" s="259"/>
      <c r="N26" s="260"/>
    </row>
    <row r="27" spans="1:28" x14ac:dyDescent="0.55000000000000004">
      <c r="A27" s="254"/>
      <c r="B27" s="255"/>
      <c r="H27" s="261" t="s">
        <v>10</v>
      </c>
      <c r="I27" s="262"/>
      <c r="J27" s="5" t="s">
        <v>21</v>
      </c>
      <c r="L27" s="5" t="s">
        <v>11</v>
      </c>
      <c r="M27" s="5" t="s">
        <v>12</v>
      </c>
      <c r="N27" s="5" t="s">
        <v>21</v>
      </c>
    </row>
    <row r="28" spans="1:28" x14ac:dyDescent="0.55000000000000004">
      <c r="A28" s="256"/>
      <c r="B28" s="257"/>
      <c r="H28" s="277">
        <v>31</v>
      </c>
      <c r="I28" s="278"/>
      <c r="J28" s="23">
        <v>1.1000000000000001</v>
      </c>
      <c r="L28" s="24">
        <v>10</v>
      </c>
      <c r="M28" s="25">
        <v>10</v>
      </c>
      <c r="N28" s="23">
        <v>2.5175440748900626</v>
      </c>
    </row>
    <row r="29" spans="1:28" ht="16.8" x14ac:dyDescent="0.75">
      <c r="H29" s="261" t="s">
        <v>19</v>
      </c>
      <c r="I29" s="262"/>
      <c r="J29" s="41" t="s">
        <v>42</v>
      </c>
      <c r="L29" s="39"/>
      <c r="M29" s="41" t="s">
        <v>42</v>
      </c>
      <c r="N29" s="10" t="s">
        <v>18</v>
      </c>
    </row>
    <row r="30" spans="1:28" x14ac:dyDescent="0.55000000000000004">
      <c r="H30" s="272">
        <f>2*J28/SQRT(H28)</f>
        <v>0.39513166445890485</v>
      </c>
      <c r="I30" s="273"/>
      <c r="J30" s="32">
        <f>TDIST(ABS(J28), H28-2,2)</f>
        <v>0.2803798137027983</v>
      </c>
      <c r="L30" s="40"/>
      <c r="M30" s="32">
        <f>TDIST(ABS(N28), (M28+L28-2),2)</f>
        <v>2.150833363513973E-2</v>
      </c>
      <c r="N30" s="32">
        <f>N28*SQRT(L28+M28)/SQRT(L28*M28)</f>
        <v>1.1258799375612003</v>
      </c>
    </row>
    <row r="31" spans="1:28" ht="16.8" x14ac:dyDescent="0.75">
      <c r="H31" s="266" t="s">
        <v>20</v>
      </c>
      <c r="I31" s="267"/>
      <c r="J31" s="41" t="s">
        <v>43</v>
      </c>
      <c r="M31" s="41" t="s">
        <v>43</v>
      </c>
      <c r="N31" s="10" t="s">
        <v>14</v>
      </c>
    </row>
    <row r="32" spans="1:28" x14ac:dyDescent="0.55000000000000004">
      <c r="F32" s="1"/>
      <c r="H32" s="279">
        <f>H30*(1-(3/(4*(H28)-9)))</f>
        <v>0.38482388190780298</v>
      </c>
      <c r="I32" s="280"/>
      <c r="J32" s="32">
        <f>H28-2</f>
        <v>29</v>
      </c>
      <c r="M32" s="32">
        <f>L28+M28-2</f>
        <v>18</v>
      </c>
      <c r="N32" s="44">
        <f>N30*(1-(3/(4*(L28+M28)-9)))</f>
        <v>1.0783075458332623</v>
      </c>
    </row>
    <row r="33" spans="8:22" x14ac:dyDescent="0.55000000000000004">
      <c r="H33" s="261" t="s">
        <v>25</v>
      </c>
      <c r="I33" s="262"/>
      <c r="N33" s="5" t="s">
        <v>25</v>
      </c>
      <c r="O33" s="1"/>
    </row>
    <row r="34" spans="8:22" x14ac:dyDescent="0.55000000000000004">
      <c r="H34" s="272">
        <f>NORMSDIST(H30/SQRT(2))</f>
        <v>0.61003117165721998</v>
      </c>
      <c r="I34" s="273"/>
      <c r="N34" s="12">
        <f>NORMSDIST(N30/SQRT(2))</f>
        <v>0.78701808139730889</v>
      </c>
      <c r="O34" s="1"/>
    </row>
    <row r="35" spans="8:22" x14ac:dyDescent="0.55000000000000004">
      <c r="S35" s="282" t="s">
        <v>35</v>
      </c>
      <c r="T35" s="283"/>
      <c r="U35" s="283"/>
      <c r="V35" s="284"/>
    </row>
    <row r="36" spans="8:22" x14ac:dyDescent="0.55000000000000004">
      <c r="S36" s="285"/>
      <c r="T36" s="286"/>
      <c r="U36" s="286"/>
      <c r="V36" s="287"/>
    </row>
    <row r="37" spans="8:22" x14ac:dyDescent="0.55000000000000004">
      <c r="S37" s="288"/>
      <c r="T37" s="289"/>
      <c r="U37" s="289"/>
      <c r="V37" s="290"/>
    </row>
    <row r="38" spans="8:22" x14ac:dyDescent="0.55000000000000004">
      <c r="S38" s="28"/>
      <c r="T38" s="29" t="s">
        <v>33</v>
      </c>
      <c r="U38" s="29" t="s">
        <v>34</v>
      </c>
      <c r="V38" s="30" t="s">
        <v>30</v>
      </c>
    </row>
    <row r="39" spans="8:22" x14ac:dyDescent="0.55000000000000004">
      <c r="S39" s="19"/>
      <c r="T39" s="48">
        <v>9</v>
      </c>
      <c r="U39" s="48">
        <v>9</v>
      </c>
      <c r="V39" s="49">
        <v>0</v>
      </c>
    </row>
    <row r="40" spans="8:22" x14ac:dyDescent="0.55000000000000004">
      <c r="S40" s="19"/>
      <c r="T40" s="48">
        <v>7</v>
      </c>
      <c r="U40" s="48">
        <v>6</v>
      </c>
      <c r="V40" s="49">
        <v>1</v>
      </c>
    </row>
    <row r="41" spans="8:22" x14ac:dyDescent="0.55000000000000004">
      <c r="S41" s="19"/>
      <c r="T41" s="48">
        <v>8</v>
      </c>
      <c r="U41" s="48">
        <v>7</v>
      </c>
      <c r="V41" s="49">
        <v>1</v>
      </c>
    </row>
    <row r="42" spans="8:22" x14ac:dyDescent="0.55000000000000004">
      <c r="S42" s="19"/>
      <c r="T42" s="48">
        <v>9</v>
      </c>
      <c r="U42" s="48">
        <v>8</v>
      </c>
      <c r="V42" s="49">
        <v>1</v>
      </c>
    </row>
    <row r="43" spans="8:22" x14ac:dyDescent="0.55000000000000004">
      <c r="S43" s="19"/>
      <c r="T43" s="48">
        <v>8</v>
      </c>
      <c r="U43" s="48">
        <v>7</v>
      </c>
      <c r="V43" s="49">
        <v>1</v>
      </c>
    </row>
    <row r="44" spans="8:22" x14ac:dyDescent="0.55000000000000004">
      <c r="S44" s="19"/>
      <c r="T44" s="48">
        <v>9</v>
      </c>
      <c r="U44" s="48">
        <v>9</v>
      </c>
      <c r="V44" s="49">
        <v>0</v>
      </c>
    </row>
    <row r="45" spans="8:22" ht="18" customHeight="1" x14ac:dyDescent="0.55000000000000004">
      <c r="S45" s="19"/>
      <c r="T45" s="48">
        <v>9</v>
      </c>
      <c r="U45" s="48">
        <v>8</v>
      </c>
      <c r="V45" s="49">
        <v>1</v>
      </c>
    </row>
    <row r="46" spans="8:22" x14ac:dyDescent="0.55000000000000004">
      <c r="S46" s="19"/>
      <c r="T46" s="48">
        <v>10</v>
      </c>
      <c r="U46" s="48">
        <v>8</v>
      </c>
      <c r="V46" s="49">
        <v>2</v>
      </c>
    </row>
    <row r="47" spans="8:22" x14ac:dyDescent="0.55000000000000004">
      <c r="S47" s="19"/>
      <c r="T47" s="48">
        <v>9</v>
      </c>
      <c r="U47" s="48">
        <v>8</v>
      </c>
      <c r="V47" s="49">
        <v>1</v>
      </c>
    </row>
    <row r="48" spans="8:22" ht="14.7" thickBot="1" x14ac:dyDescent="0.6">
      <c r="S48" s="20"/>
      <c r="T48" s="50">
        <v>9</v>
      </c>
      <c r="U48" s="50">
        <v>7</v>
      </c>
      <c r="V48" s="51">
        <v>2</v>
      </c>
    </row>
    <row r="49" spans="19:22" x14ac:dyDescent="0.55000000000000004">
      <c r="S49" s="26" t="s">
        <v>31</v>
      </c>
      <c r="T49" s="52">
        <v>8.6999999999999993</v>
      </c>
      <c r="U49" s="52">
        <v>7.7</v>
      </c>
      <c r="V49" s="53">
        <v>1</v>
      </c>
    </row>
    <row r="50" spans="19:22" x14ac:dyDescent="0.55000000000000004">
      <c r="S50" s="27" t="s">
        <v>32</v>
      </c>
      <c r="T50" s="54">
        <v>0.82</v>
      </c>
      <c r="U50" s="54">
        <v>0.95</v>
      </c>
      <c r="V50" s="55">
        <v>0.67</v>
      </c>
    </row>
    <row r="104" spans="1:12" x14ac:dyDescent="0.55000000000000004">
      <c r="A104" s="31"/>
      <c r="B104" s="31"/>
      <c r="C104" s="31"/>
      <c r="D104" s="31"/>
      <c r="E104" s="31"/>
      <c r="F104" s="31"/>
      <c r="G104" s="31"/>
      <c r="H104" s="31"/>
      <c r="I104" s="31"/>
      <c r="J104" s="31"/>
      <c r="K104" s="31"/>
      <c r="L104" s="31"/>
    </row>
    <row r="105" spans="1:12" x14ac:dyDescent="0.55000000000000004">
      <c r="A105" s="31"/>
      <c r="B105" s="281"/>
      <c r="C105" s="281"/>
      <c r="D105" s="281"/>
      <c r="E105" s="281"/>
      <c r="F105" s="281"/>
      <c r="G105" s="281"/>
      <c r="H105" s="281"/>
      <c r="I105" s="31"/>
      <c r="J105" s="31"/>
      <c r="K105" s="31"/>
      <c r="L105" s="31"/>
    </row>
    <row r="106" spans="1:12" x14ac:dyDescent="0.55000000000000004">
      <c r="A106" s="31"/>
      <c r="B106" s="31"/>
      <c r="C106" s="31"/>
      <c r="D106" s="31"/>
      <c r="E106" s="281"/>
      <c r="F106" s="281"/>
      <c r="G106" s="281"/>
      <c r="H106" s="281"/>
      <c r="I106" s="31"/>
      <c r="J106" s="31"/>
      <c r="K106" s="31"/>
      <c r="L106" s="31"/>
    </row>
    <row r="107" spans="1:12" x14ac:dyDescent="0.55000000000000004">
      <c r="A107" s="31"/>
      <c r="B107" s="31"/>
      <c r="C107" s="31"/>
      <c r="D107" s="31"/>
      <c r="E107" s="281"/>
      <c r="F107" s="281"/>
      <c r="G107" s="281"/>
      <c r="H107" s="281"/>
      <c r="I107" s="31"/>
      <c r="J107" s="31"/>
      <c r="K107" s="31"/>
      <c r="L107" s="31"/>
    </row>
    <row r="108" spans="1:12" x14ac:dyDescent="0.55000000000000004">
      <c r="A108" s="31"/>
      <c r="B108" s="31"/>
      <c r="C108" s="31"/>
      <c r="D108" s="31"/>
      <c r="E108" s="281"/>
      <c r="F108" s="281"/>
      <c r="G108" s="281"/>
      <c r="H108" s="281"/>
      <c r="I108" s="31"/>
      <c r="J108" s="31"/>
      <c r="K108" s="31"/>
      <c r="L108" s="31"/>
    </row>
    <row r="109" spans="1:12" x14ac:dyDescent="0.55000000000000004">
      <c r="A109" s="31"/>
      <c r="B109" s="31"/>
      <c r="C109" s="31"/>
      <c r="D109" s="31"/>
      <c r="E109" s="281"/>
      <c r="F109" s="281"/>
      <c r="G109" s="281"/>
      <c r="H109" s="281"/>
      <c r="I109" s="31"/>
      <c r="J109" s="31"/>
      <c r="K109" s="31"/>
      <c r="L109" s="31"/>
    </row>
    <row r="110" spans="1:12" x14ac:dyDescent="0.55000000000000004">
      <c r="A110" s="31"/>
      <c r="B110" s="31"/>
      <c r="C110" s="31"/>
      <c r="D110" s="31"/>
      <c r="E110" s="31"/>
      <c r="F110" s="31"/>
      <c r="G110" s="31"/>
      <c r="H110" s="31"/>
      <c r="I110" s="31"/>
      <c r="J110" s="31"/>
      <c r="K110" s="31"/>
      <c r="L110" s="31"/>
    </row>
    <row r="111" spans="1:12" x14ac:dyDescent="0.55000000000000004">
      <c r="A111" s="31"/>
      <c r="B111" s="31"/>
      <c r="C111" s="31"/>
      <c r="D111" s="31"/>
      <c r="E111" s="31"/>
      <c r="F111" s="31"/>
      <c r="G111" s="31"/>
      <c r="H111" s="31"/>
      <c r="I111" s="31"/>
      <c r="J111" s="31"/>
      <c r="K111" s="31"/>
      <c r="L111" s="31"/>
    </row>
    <row r="112" spans="1:12" x14ac:dyDescent="0.55000000000000004">
      <c r="A112" s="31"/>
      <c r="B112" s="31"/>
      <c r="C112" s="31"/>
      <c r="D112" s="31"/>
      <c r="E112" s="31"/>
      <c r="F112" s="31"/>
      <c r="G112" s="31"/>
      <c r="H112" s="31"/>
      <c r="I112" s="31"/>
      <c r="J112" s="31"/>
      <c r="K112" s="31"/>
      <c r="L112" s="31"/>
    </row>
    <row r="113" spans="1:12" x14ac:dyDescent="0.55000000000000004">
      <c r="A113" s="31"/>
      <c r="B113" s="31"/>
      <c r="C113" s="31"/>
      <c r="D113" s="31"/>
      <c r="E113" s="31"/>
      <c r="F113" s="31"/>
      <c r="G113" s="31"/>
      <c r="H113" s="31"/>
      <c r="I113" s="31"/>
      <c r="J113" s="31"/>
      <c r="K113" s="31"/>
      <c r="L113" s="31"/>
    </row>
    <row r="114" spans="1:12" x14ac:dyDescent="0.55000000000000004">
      <c r="A114" s="31"/>
      <c r="B114" s="281"/>
      <c r="C114" s="281"/>
      <c r="D114" s="281"/>
      <c r="E114" s="281"/>
      <c r="F114" s="281"/>
      <c r="G114" s="281"/>
      <c r="H114" s="281"/>
      <c r="I114" s="31"/>
      <c r="J114" s="31"/>
      <c r="K114" s="31"/>
      <c r="L114" s="31"/>
    </row>
    <row r="115" spans="1:12" x14ac:dyDescent="0.55000000000000004">
      <c r="A115" s="31"/>
      <c r="B115" s="31"/>
      <c r="C115" s="31"/>
      <c r="D115" s="31"/>
      <c r="E115" s="281"/>
      <c r="F115" s="281"/>
      <c r="G115" s="281"/>
      <c r="H115" s="281"/>
      <c r="I115" s="31"/>
      <c r="J115" s="31"/>
      <c r="K115" s="31"/>
      <c r="L115" s="31"/>
    </row>
    <row r="116" spans="1:12" x14ac:dyDescent="0.55000000000000004">
      <c r="A116" s="31"/>
      <c r="B116" s="31"/>
      <c r="C116" s="31"/>
      <c r="D116" s="31"/>
      <c r="E116" s="281"/>
      <c r="F116" s="281"/>
      <c r="G116" s="281"/>
      <c r="H116" s="281"/>
      <c r="I116" s="31"/>
      <c r="J116" s="31"/>
      <c r="K116" s="31"/>
      <c r="L116" s="31"/>
    </row>
    <row r="117" spans="1:12" x14ac:dyDescent="0.55000000000000004">
      <c r="A117" s="31"/>
      <c r="B117" s="31"/>
      <c r="C117" s="31"/>
      <c r="D117" s="31"/>
      <c r="E117" s="281"/>
      <c r="F117" s="281"/>
      <c r="G117" s="281"/>
      <c r="H117" s="281"/>
      <c r="I117" s="31"/>
      <c r="J117" s="31"/>
      <c r="K117" s="31"/>
      <c r="L117" s="31"/>
    </row>
    <row r="118" spans="1:12" x14ac:dyDescent="0.55000000000000004">
      <c r="A118" s="31"/>
      <c r="B118" s="31"/>
      <c r="C118" s="31"/>
      <c r="D118" s="31"/>
      <c r="E118" s="281"/>
      <c r="F118" s="281"/>
      <c r="G118" s="281"/>
      <c r="H118" s="281"/>
      <c r="I118" s="31"/>
      <c r="J118" s="31"/>
      <c r="K118" s="31"/>
      <c r="L118" s="31"/>
    </row>
    <row r="119" spans="1:12" x14ac:dyDescent="0.55000000000000004">
      <c r="A119" s="31"/>
      <c r="B119" s="31"/>
      <c r="C119" s="31"/>
      <c r="D119" s="31"/>
      <c r="E119" s="31"/>
      <c r="F119" s="31"/>
      <c r="G119" s="31"/>
      <c r="H119" s="31"/>
      <c r="I119" s="31"/>
      <c r="J119" s="31"/>
      <c r="K119" s="31"/>
      <c r="L119" s="31"/>
    </row>
    <row r="120" spans="1:12" x14ac:dyDescent="0.55000000000000004">
      <c r="A120" s="31"/>
      <c r="B120" s="31"/>
      <c r="C120" s="31"/>
      <c r="D120" s="31"/>
      <c r="E120" s="31"/>
      <c r="F120" s="31"/>
      <c r="G120" s="31"/>
      <c r="H120" s="31"/>
      <c r="I120" s="31"/>
      <c r="J120" s="31"/>
      <c r="K120" s="31"/>
      <c r="L120" s="31"/>
    </row>
    <row r="121" spans="1:12" x14ac:dyDescent="0.55000000000000004">
      <c r="A121" s="31"/>
      <c r="B121" s="31"/>
      <c r="C121" s="31"/>
      <c r="D121" s="31"/>
      <c r="E121" s="31"/>
      <c r="F121" s="31"/>
      <c r="G121" s="31"/>
      <c r="H121" s="31"/>
      <c r="I121" s="31"/>
      <c r="J121" s="31"/>
      <c r="K121" s="31"/>
      <c r="L121" s="31"/>
    </row>
    <row r="122" spans="1:12" x14ac:dyDescent="0.55000000000000004">
      <c r="A122" s="31"/>
      <c r="B122" s="31"/>
      <c r="C122" s="31"/>
      <c r="D122" s="31"/>
      <c r="E122" s="31"/>
      <c r="F122" s="31"/>
      <c r="G122" s="31"/>
      <c r="H122" s="31"/>
      <c r="I122" s="31"/>
      <c r="J122" s="31"/>
      <c r="K122" s="31"/>
      <c r="L122" s="31"/>
    </row>
    <row r="123" spans="1:12" x14ac:dyDescent="0.55000000000000004">
      <c r="A123" s="31"/>
      <c r="B123" s="31"/>
      <c r="C123" s="31"/>
      <c r="D123" s="31"/>
      <c r="E123" s="31"/>
      <c r="F123" s="31"/>
      <c r="G123" s="31"/>
      <c r="H123" s="31"/>
      <c r="I123" s="31"/>
      <c r="J123" s="31"/>
      <c r="K123" s="31"/>
      <c r="L123" s="31"/>
    </row>
    <row r="124" spans="1:12" x14ac:dyDescent="0.55000000000000004">
      <c r="A124" s="31"/>
      <c r="B124" s="31"/>
      <c r="C124" s="31"/>
      <c r="D124" s="31"/>
      <c r="E124" s="31"/>
      <c r="F124" s="31"/>
      <c r="G124" s="31"/>
      <c r="H124" s="31"/>
      <c r="I124" s="31"/>
      <c r="J124" s="31"/>
      <c r="K124" s="31"/>
      <c r="L124" s="31"/>
    </row>
    <row r="125" spans="1:12" x14ac:dyDescent="0.55000000000000004">
      <c r="A125" s="31"/>
      <c r="B125" s="31"/>
      <c r="C125" s="31"/>
      <c r="D125" s="31"/>
      <c r="E125" s="31"/>
      <c r="F125" s="31"/>
      <c r="G125" s="31"/>
      <c r="H125" s="31"/>
      <c r="I125" s="31"/>
      <c r="J125" s="31"/>
      <c r="K125" s="31"/>
      <c r="L125" s="31"/>
    </row>
    <row r="126" spans="1:12" x14ac:dyDescent="0.55000000000000004">
      <c r="A126" s="31"/>
      <c r="B126" s="281"/>
      <c r="C126" s="281"/>
      <c r="D126" s="281"/>
      <c r="E126" s="31"/>
      <c r="F126" s="31"/>
      <c r="G126" s="31"/>
      <c r="H126" s="31"/>
      <c r="I126" s="31"/>
      <c r="J126" s="31"/>
      <c r="K126" s="31"/>
      <c r="L126" s="31"/>
    </row>
    <row r="127" spans="1:12" x14ac:dyDescent="0.55000000000000004">
      <c r="A127" s="31"/>
      <c r="B127" s="31"/>
      <c r="C127" s="31"/>
      <c r="D127" s="31"/>
      <c r="E127" s="31"/>
      <c r="F127" s="31"/>
      <c r="G127" s="31"/>
      <c r="H127" s="31"/>
      <c r="I127" s="31"/>
      <c r="J127" s="31"/>
      <c r="K127" s="31"/>
      <c r="L127" s="31"/>
    </row>
    <row r="128" spans="1:12" x14ac:dyDescent="0.55000000000000004">
      <c r="A128" s="31"/>
      <c r="B128" s="31"/>
      <c r="C128" s="31"/>
      <c r="D128" s="31"/>
      <c r="E128" s="31"/>
      <c r="F128" s="31"/>
      <c r="G128" s="31"/>
      <c r="H128" s="31"/>
      <c r="I128" s="31"/>
      <c r="J128" s="31"/>
      <c r="K128" s="31"/>
      <c r="L128" s="31"/>
    </row>
    <row r="129" spans="1:12" x14ac:dyDescent="0.55000000000000004">
      <c r="A129" s="31"/>
      <c r="B129" s="31"/>
      <c r="C129" s="31"/>
      <c r="D129" s="31"/>
      <c r="E129" s="31"/>
      <c r="F129" s="31"/>
      <c r="G129" s="31"/>
      <c r="H129" s="31"/>
      <c r="I129" s="31"/>
      <c r="J129" s="31"/>
      <c r="K129" s="31"/>
      <c r="L129" s="31"/>
    </row>
    <row r="130" spans="1:12" x14ac:dyDescent="0.55000000000000004">
      <c r="A130" s="31"/>
      <c r="B130" s="31"/>
      <c r="C130" s="31"/>
      <c r="D130" s="31"/>
      <c r="E130" s="31"/>
      <c r="F130" s="31"/>
      <c r="G130" s="31"/>
      <c r="H130" s="31"/>
      <c r="I130" s="31"/>
      <c r="J130" s="31"/>
      <c r="K130" s="31"/>
      <c r="L130" s="31"/>
    </row>
    <row r="131" spans="1:12" x14ac:dyDescent="0.55000000000000004">
      <c r="A131" s="31"/>
      <c r="B131" s="31"/>
      <c r="C131" s="31"/>
      <c r="D131" s="31"/>
      <c r="E131" s="31"/>
      <c r="F131" s="31"/>
      <c r="G131" s="31"/>
      <c r="H131" s="31"/>
      <c r="I131" s="31"/>
      <c r="J131" s="31"/>
      <c r="K131" s="31"/>
      <c r="L131" s="31"/>
    </row>
    <row r="132" spans="1:12" x14ac:dyDescent="0.55000000000000004">
      <c r="A132" s="31"/>
      <c r="B132" s="31"/>
      <c r="C132" s="31"/>
      <c r="D132" s="31"/>
      <c r="E132" s="31"/>
      <c r="F132" s="31"/>
      <c r="G132" s="31"/>
      <c r="H132" s="31"/>
      <c r="I132" s="31"/>
      <c r="J132" s="31"/>
      <c r="K132" s="31"/>
      <c r="L132" s="31"/>
    </row>
    <row r="133" spans="1:12" x14ac:dyDescent="0.55000000000000004">
      <c r="A133" s="31"/>
      <c r="B133" s="31"/>
      <c r="C133" s="31"/>
      <c r="D133" s="31"/>
      <c r="E133" s="31"/>
      <c r="F133" s="31"/>
      <c r="G133" s="31"/>
      <c r="H133" s="31"/>
      <c r="I133" s="31"/>
      <c r="J133" s="31"/>
      <c r="K133" s="31"/>
      <c r="L133" s="31"/>
    </row>
    <row r="134" spans="1:12" x14ac:dyDescent="0.55000000000000004">
      <c r="A134" s="31"/>
      <c r="B134" s="31"/>
      <c r="C134" s="31"/>
      <c r="D134" s="31"/>
      <c r="E134" s="31"/>
      <c r="F134" s="31"/>
      <c r="G134" s="31"/>
      <c r="H134" s="31"/>
      <c r="I134" s="31"/>
      <c r="J134" s="31"/>
      <c r="K134" s="31"/>
      <c r="L134" s="31"/>
    </row>
    <row r="135" spans="1:12" x14ac:dyDescent="0.55000000000000004">
      <c r="A135" s="31"/>
      <c r="B135" s="31"/>
      <c r="C135" s="31"/>
      <c r="D135" s="31"/>
      <c r="E135" s="31"/>
      <c r="F135" s="31"/>
      <c r="G135" s="31"/>
      <c r="H135" s="31"/>
      <c r="I135" s="31"/>
      <c r="J135" s="31"/>
      <c r="K135" s="31"/>
      <c r="L135" s="31"/>
    </row>
    <row r="136" spans="1:12" x14ac:dyDescent="0.55000000000000004">
      <c r="A136" s="31"/>
      <c r="B136" s="31"/>
      <c r="C136" s="31"/>
      <c r="D136" s="31"/>
      <c r="E136" s="31"/>
      <c r="F136" s="31"/>
      <c r="G136" s="31"/>
      <c r="H136" s="31"/>
      <c r="I136" s="31"/>
      <c r="J136" s="31"/>
      <c r="K136" s="31"/>
      <c r="L136" s="31"/>
    </row>
    <row r="137" spans="1:12" x14ac:dyDescent="0.55000000000000004">
      <c r="A137" s="31"/>
      <c r="B137" s="31"/>
      <c r="C137" s="31"/>
      <c r="D137" s="31"/>
      <c r="E137" s="31"/>
      <c r="F137" s="31"/>
      <c r="G137" s="31"/>
      <c r="H137" s="31"/>
      <c r="I137" s="31"/>
      <c r="J137" s="31"/>
      <c r="K137" s="31"/>
      <c r="L137" s="31"/>
    </row>
    <row r="138" spans="1:12" x14ac:dyDescent="0.55000000000000004">
      <c r="A138" s="31"/>
      <c r="B138" s="31"/>
      <c r="C138" s="31"/>
      <c r="D138" s="31"/>
      <c r="E138" s="31"/>
      <c r="F138" s="31"/>
      <c r="G138" s="31"/>
      <c r="H138" s="31"/>
      <c r="I138" s="31"/>
      <c r="J138" s="31"/>
      <c r="K138" s="31"/>
      <c r="L138" s="31"/>
    </row>
    <row r="139" spans="1:12" x14ac:dyDescent="0.55000000000000004">
      <c r="A139" s="31"/>
      <c r="B139" s="31"/>
      <c r="C139" s="31"/>
      <c r="D139" s="31"/>
      <c r="E139" s="31"/>
      <c r="F139" s="31"/>
      <c r="G139" s="31"/>
      <c r="H139" s="31"/>
      <c r="I139" s="31"/>
      <c r="J139" s="31"/>
      <c r="K139" s="31"/>
      <c r="L139" s="31"/>
    </row>
    <row r="140" spans="1:12" x14ac:dyDescent="0.55000000000000004">
      <c r="A140" s="31"/>
      <c r="B140" s="31"/>
      <c r="C140" s="31"/>
      <c r="D140" s="31"/>
      <c r="E140" s="31"/>
      <c r="F140" s="31"/>
      <c r="G140" s="31"/>
      <c r="H140" s="31"/>
      <c r="I140" s="31"/>
      <c r="J140" s="31"/>
      <c r="K140" s="31"/>
      <c r="L140" s="31"/>
    </row>
    <row r="141" spans="1:12" x14ac:dyDescent="0.55000000000000004">
      <c r="A141" s="31"/>
      <c r="B141" s="31"/>
      <c r="C141" s="31"/>
      <c r="D141" s="31"/>
      <c r="E141" s="31"/>
      <c r="F141" s="31"/>
      <c r="G141" s="31"/>
      <c r="H141" s="31"/>
      <c r="I141" s="31"/>
      <c r="J141" s="31"/>
      <c r="K141" s="31"/>
      <c r="L141" s="31"/>
    </row>
  </sheetData>
  <mergeCells count="31">
    <mergeCell ref="H33:I33"/>
    <mergeCell ref="H34:I34"/>
    <mergeCell ref="H32:I32"/>
    <mergeCell ref="V18:AB22"/>
    <mergeCell ref="B126:D126"/>
    <mergeCell ref="S35:V37"/>
    <mergeCell ref="B105:D105"/>
    <mergeCell ref="B114:D114"/>
    <mergeCell ref="E114:H118"/>
    <mergeCell ref="E105:H109"/>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A16:D17"/>
    <mergeCell ref="W11:AB15"/>
    <mergeCell ref="R5:T5"/>
    <mergeCell ref="O9:V9"/>
    <mergeCell ref="H26:J26"/>
    <mergeCell ref="N18:U18"/>
    <mergeCell ref="A21:B28"/>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workbookViewId="0">
      <selection activeCell="BB16" sqref="BB16"/>
    </sheetView>
  </sheetViews>
  <sheetFormatPr defaultRowHeight="14.4" x14ac:dyDescent="0.55000000000000004"/>
  <cols>
    <col min="1" max="1" width="24" style="31" customWidth="1"/>
    <col min="2" max="2" width="12.41796875" customWidth="1"/>
    <col min="3" max="3" width="15.20703125" customWidth="1"/>
    <col min="14" max="14" width="14.1015625" customWidth="1"/>
    <col min="15" max="15" width="15.7890625" customWidth="1"/>
    <col min="23" max="23" width="14.41796875" bestFit="1" customWidth="1"/>
    <col min="24" max="24" width="12.89453125" bestFit="1" customWidth="1"/>
    <col min="25" max="25" width="12" bestFit="1" customWidth="1"/>
    <col min="27" max="27" width="12.20703125" customWidth="1"/>
    <col min="28" max="28" width="16.89453125" customWidth="1"/>
    <col min="36" max="36" width="14.41796875" bestFit="1" customWidth="1"/>
    <col min="37" max="37" width="12.89453125" bestFit="1" customWidth="1"/>
    <col min="38" max="38" width="12" bestFit="1" customWidth="1"/>
    <col min="41" max="41" width="13.89453125" bestFit="1" customWidth="1"/>
    <col min="42" max="42" width="15.5234375" customWidth="1"/>
    <col min="43" max="43" width="9" customWidth="1"/>
    <col min="50" max="50" width="16.1015625" bestFit="1" customWidth="1"/>
    <col min="51" max="51" width="14.5234375" bestFit="1" customWidth="1"/>
    <col min="52" max="52" width="14.89453125" bestFit="1" customWidth="1"/>
    <col min="53" max="55" width="14.7890625" bestFit="1" customWidth="1"/>
    <col min="56" max="56" width="16.5234375" bestFit="1" customWidth="1"/>
    <col min="58" max="58" width="14" customWidth="1"/>
    <col min="59" max="59" width="16.5234375" customWidth="1"/>
    <col min="67" max="68" width="16.1015625" bestFit="1" customWidth="1"/>
    <col min="69" max="69" width="16.20703125" bestFit="1" customWidth="1"/>
    <col min="70" max="70" width="12.89453125" bestFit="1" customWidth="1"/>
    <col min="71" max="71" width="16.20703125" bestFit="1" customWidth="1"/>
    <col min="72" max="72" width="16.1015625" bestFit="1" customWidth="1"/>
    <col min="73" max="73" width="19.5234375" bestFit="1" customWidth="1"/>
  </cols>
  <sheetData>
    <row r="1" spans="2:73" ht="14.7" thickBot="1" x14ac:dyDescent="0.6">
      <c r="B1" s="338" t="s">
        <v>82</v>
      </c>
      <c r="C1" s="339"/>
      <c r="D1" s="339"/>
      <c r="E1" s="339"/>
      <c r="F1" s="339"/>
      <c r="G1" s="339"/>
      <c r="H1" s="339"/>
      <c r="I1" s="339"/>
      <c r="J1" s="339"/>
      <c r="K1" s="339"/>
      <c r="L1" s="340"/>
      <c r="N1" s="338" t="s">
        <v>80</v>
      </c>
      <c r="O1" s="339"/>
      <c r="P1" s="339"/>
      <c r="Q1" s="339"/>
      <c r="R1" s="339"/>
      <c r="S1" s="339"/>
      <c r="T1" s="339"/>
      <c r="U1" s="339"/>
      <c r="V1" s="339"/>
      <c r="W1" s="339"/>
      <c r="X1" s="339"/>
      <c r="Y1" s="340"/>
      <c r="AA1" s="304" t="s">
        <v>84</v>
      </c>
      <c r="AB1" s="305"/>
      <c r="AC1" s="305"/>
      <c r="AD1" s="305"/>
      <c r="AE1" s="305"/>
      <c r="AF1" s="305"/>
      <c r="AG1" s="305"/>
      <c r="AH1" s="305"/>
      <c r="AI1" s="305"/>
      <c r="AJ1" s="305"/>
      <c r="AK1" s="305"/>
      <c r="AL1" s="305"/>
      <c r="AM1" s="307"/>
      <c r="AO1" s="304" t="s">
        <v>155</v>
      </c>
      <c r="AP1" s="305"/>
      <c r="AQ1" s="305"/>
      <c r="AR1" s="305"/>
      <c r="AS1" s="305"/>
      <c r="AT1" s="305"/>
      <c r="AU1" s="305"/>
      <c r="AV1" s="305"/>
      <c r="AW1" s="305"/>
      <c r="AX1" s="305"/>
      <c r="AY1" s="305"/>
      <c r="AZ1" s="305"/>
      <c r="BA1" s="305"/>
      <c r="BB1" s="305"/>
      <c r="BC1" s="305"/>
      <c r="BD1" s="307"/>
      <c r="BF1" s="304" t="s">
        <v>108</v>
      </c>
      <c r="BG1" s="305"/>
      <c r="BH1" s="305"/>
      <c r="BI1" s="305"/>
      <c r="BJ1" s="305"/>
      <c r="BK1" s="305"/>
      <c r="BL1" s="305"/>
      <c r="BM1" s="305"/>
      <c r="BN1" s="306"/>
      <c r="BO1" s="305"/>
      <c r="BP1" s="305"/>
      <c r="BQ1" s="305"/>
      <c r="BR1" s="305"/>
      <c r="BS1" s="305"/>
      <c r="BT1" s="305"/>
      <c r="BU1" s="307"/>
    </row>
    <row r="2" spans="2:73" ht="17.100000000000001" thickBot="1" x14ac:dyDescent="0.8">
      <c r="B2" s="348" t="s">
        <v>54</v>
      </c>
      <c r="C2" s="349"/>
      <c r="D2" s="349"/>
      <c r="E2" s="349"/>
      <c r="F2" s="349"/>
      <c r="G2" s="349"/>
      <c r="H2" s="349"/>
      <c r="I2" s="350"/>
      <c r="J2" s="124"/>
      <c r="K2" s="317" t="s">
        <v>83</v>
      </c>
      <c r="L2" s="319"/>
      <c r="N2" s="341" t="s">
        <v>54</v>
      </c>
      <c r="O2" s="342"/>
      <c r="P2" s="342"/>
      <c r="Q2" s="342"/>
      <c r="R2" s="342"/>
      <c r="S2" s="342"/>
      <c r="T2" s="342"/>
      <c r="U2" s="343"/>
      <c r="V2" s="107"/>
      <c r="W2" s="317" t="s">
        <v>81</v>
      </c>
      <c r="X2" s="318"/>
      <c r="Y2" s="319"/>
      <c r="AA2" s="308" t="s">
        <v>54</v>
      </c>
      <c r="AB2" s="309"/>
      <c r="AC2" s="309"/>
      <c r="AD2" s="309"/>
      <c r="AE2" s="309"/>
      <c r="AF2" s="309"/>
      <c r="AG2" s="309"/>
      <c r="AH2" s="309"/>
      <c r="AI2" s="170"/>
      <c r="AJ2" s="317" t="s">
        <v>110</v>
      </c>
      <c r="AK2" s="318"/>
      <c r="AL2" s="318"/>
      <c r="AM2" s="319"/>
      <c r="AO2" s="308" t="s">
        <v>54</v>
      </c>
      <c r="AP2" s="309"/>
      <c r="AQ2" s="309"/>
      <c r="AR2" s="309"/>
      <c r="AS2" s="309"/>
      <c r="AT2" s="309"/>
      <c r="AU2" s="309"/>
      <c r="AV2" s="320"/>
      <c r="AW2" s="111"/>
      <c r="AX2" s="317" t="s">
        <v>81</v>
      </c>
      <c r="AY2" s="318"/>
      <c r="AZ2" s="318"/>
      <c r="BA2" s="318"/>
      <c r="BB2" s="318"/>
      <c r="BC2" s="318"/>
      <c r="BD2" s="319"/>
      <c r="BF2" s="308" t="s">
        <v>54</v>
      </c>
      <c r="BG2" s="309"/>
      <c r="BH2" s="309"/>
      <c r="BI2" s="309"/>
      <c r="BJ2" s="309"/>
      <c r="BK2" s="309"/>
      <c r="BL2" s="309"/>
      <c r="BM2" s="309"/>
      <c r="BN2" s="170"/>
      <c r="BO2" s="313" t="s">
        <v>81</v>
      </c>
      <c r="BP2" s="314"/>
      <c r="BQ2" s="314"/>
      <c r="BR2" s="314"/>
      <c r="BS2" s="314"/>
      <c r="BT2" s="314"/>
      <c r="BU2" s="315"/>
    </row>
    <row r="3" spans="2:73" ht="14.7" thickBot="1" x14ac:dyDescent="0.6">
      <c r="B3" s="335" t="s">
        <v>55</v>
      </c>
      <c r="C3" s="336"/>
      <c r="D3" s="336"/>
      <c r="E3" s="336"/>
      <c r="F3" s="336"/>
      <c r="G3" s="336"/>
      <c r="H3" s="336"/>
      <c r="I3" s="337"/>
      <c r="J3" s="111"/>
      <c r="K3" s="351" t="s">
        <v>76</v>
      </c>
      <c r="L3" s="352"/>
      <c r="N3" s="326" t="s">
        <v>55</v>
      </c>
      <c r="O3" s="327"/>
      <c r="P3" s="327"/>
      <c r="Q3" s="327"/>
      <c r="R3" s="327"/>
      <c r="S3" s="327"/>
      <c r="T3" s="327"/>
      <c r="U3" s="344"/>
      <c r="V3" s="81"/>
      <c r="W3" s="41" t="s">
        <v>75</v>
      </c>
      <c r="X3" s="41" t="s">
        <v>76</v>
      </c>
      <c r="Y3" s="108" t="s">
        <v>74</v>
      </c>
      <c r="AA3" s="297" t="s">
        <v>55</v>
      </c>
      <c r="AB3" s="302"/>
      <c r="AC3" s="302"/>
      <c r="AD3" s="302"/>
      <c r="AE3" s="302"/>
      <c r="AF3" s="302"/>
      <c r="AG3" s="302"/>
      <c r="AH3" s="302"/>
      <c r="AI3" s="160"/>
      <c r="AJ3" s="41" t="s">
        <v>99</v>
      </c>
      <c r="AK3" s="41" t="s">
        <v>100</v>
      </c>
      <c r="AL3" s="56" t="s">
        <v>74</v>
      </c>
      <c r="AM3" s="108" t="s">
        <v>93</v>
      </c>
      <c r="AO3" s="297" t="s">
        <v>55</v>
      </c>
      <c r="AP3" s="302"/>
      <c r="AQ3" s="302"/>
      <c r="AR3" s="302"/>
      <c r="AS3" s="302"/>
      <c r="AT3" s="302"/>
      <c r="AU3" s="302"/>
      <c r="AV3" s="303"/>
      <c r="AW3" s="111"/>
      <c r="AX3" s="41" t="s">
        <v>104</v>
      </c>
      <c r="AY3" s="41" t="s">
        <v>99</v>
      </c>
      <c r="AZ3" s="108" t="s">
        <v>101</v>
      </c>
      <c r="BA3" s="56" t="s">
        <v>100</v>
      </c>
      <c r="BB3" s="56" t="s">
        <v>102</v>
      </c>
      <c r="BC3" s="108" t="s">
        <v>103</v>
      </c>
      <c r="BD3" s="108" t="s">
        <v>142</v>
      </c>
      <c r="BF3" s="297" t="s">
        <v>55</v>
      </c>
      <c r="BG3" s="302"/>
      <c r="BH3" s="302"/>
      <c r="BI3" s="302"/>
      <c r="BJ3" s="302"/>
      <c r="BK3" s="302"/>
      <c r="BL3" s="302"/>
      <c r="BM3" s="302"/>
      <c r="BN3" s="190"/>
      <c r="BO3" s="41" t="s">
        <v>104</v>
      </c>
      <c r="BP3" s="41" t="s">
        <v>109</v>
      </c>
      <c r="BQ3" s="41" t="s">
        <v>114</v>
      </c>
      <c r="BR3" s="41" t="s">
        <v>76</v>
      </c>
      <c r="BS3" s="56" t="s">
        <v>116</v>
      </c>
      <c r="BT3" s="108" t="s">
        <v>118</v>
      </c>
      <c r="BU3" s="108" t="s">
        <v>119</v>
      </c>
    </row>
    <row r="4" spans="2:73" ht="36.9" thickTop="1" thickBot="1" x14ac:dyDescent="0.8">
      <c r="B4" s="353" t="s">
        <v>56</v>
      </c>
      <c r="C4" s="354"/>
      <c r="D4" s="103" t="s">
        <v>57</v>
      </c>
      <c r="E4" s="104" t="s">
        <v>43</v>
      </c>
      <c r="F4" s="104" t="s">
        <v>58</v>
      </c>
      <c r="G4" s="104" t="s">
        <v>0</v>
      </c>
      <c r="H4" s="104" t="s">
        <v>59</v>
      </c>
      <c r="I4" s="105" t="s">
        <v>73</v>
      </c>
      <c r="J4" s="111"/>
      <c r="K4" s="41" t="s">
        <v>71</v>
      </c>
      <c r="L4" s="108" t="s">
        <v>72</v>
      </c>
      <c r="N4" s="345" t="s">
        <v>56</v>
      </c>
      <c r="O4" s="346"/>
      <c r="P4" s="60" t="s">
        <v>57</v>
      </c>
      <c r="Q4" s="61" t="s">
        <v>43</v>
      </c>
      <c r="R4" s="61" t="s">
        <v>58</v>
      </c>
      <c r="S4" s="61" t="s">
        <v>0</v>
      </c>
      <c r="T4" s="61" t="s">
        <v>59</v>
      </c>
      <c r="U4" s="62" t="s">
        <v>73</v>
      </c>
      <c r="V4" s="81"/>
      <c r="W4" s="41" t="s">
        <v>69</v>
      </c>
      <c r="X4" s="41" t="s">
        <v>71</v>
      </c>
      <c r="Y4" s="108" t="s">
        <v>46</v>
      </c>
      <c r="AA4" s="321" t="s">
        <v>56</v>
      </c>
      <c r="AB4" s="322"/>
      <c r="AC4" s="145" t="s">
        <v>57</v>
      </c>
      <c r="AD4" s="146" t="s">
        <v>43</v>
      </c>
      <c r="AE4" s="146" t="s">
        <v>58</v>
      </c>
      <c r="AF4" s="146" t="s">
        <v>0</v>
      </c>
      <c r="AG4" s="146" t="s">
        <v>59</v>
      </c>
      <c r="AH4" s="147" t="s">
        <v>73</v>
      </c>
      <c r="AI4" s="160"/>
      <c r="AJ4" s="41" t="s">
        <v>71</v>
      </c>
      <c r="AK4" s="56" t="s">
        <v>85</v>
      </c>
      <c r="AL4" s="41" t="s">
        <v>87</v>
      </c>
      <c r="AM4" s="185" t="s">
        <v>79</v>
      </c>
      <c r="AO4" s="321" t="s">
        <v>56</v>
      </c>
      <c r="AP4" s="32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10" t="s">
        <v>56</v>
      </c>
      <c r="BG4" s="311"/>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14.7" thickTop="1" x14ac:dyDescent="0.55000000000000004">
      <c r="B5" s="329"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47"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12"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12"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12"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16.8" x14ac:dyDescent="0.75">
      <c r="B6" s="330"/>
      <c r="C6" s="90" t="s">
        <v>61</v>
      </c>
      <c r="D6" s="91">
        <v>40.612500000000075</v>
      </c>
      <c r="E6" s="92">
        <v>1</v>
      </c>
      <c r="F6" s="92">
        <v>40.612500000000075</v>
      </c>
      <c r="G6" s="92">
        <v>21.150225338007054</v>
      </c>
      <c r="H6" s="93">
        <v>4.3997883339553311E-5</v>
      </c>
      <c r="I6" s="94">
        <v>0.35162337662337706</v>
      </c>
      <c r="J6" s="111"/>
      <c r="K6" s="41" t="s">
        <v>77</v>
      </c>
      <c r="L6" s="108" t="s">
        <v>78</v>
      </c>
      <c r="N6" s="328"/>
      <c r="O6" s="68" t="s">
        <v>61</v>
      </c>
      <c r="P6" s="69">
        <v>40.612500000000075</v>
      </c>
      <c r="Q6" s="70">
        <v>1</v>
      </c>
      <c r="R6" s="70">
        <v>40.612500000000075</v>
      </c>
      <c r="S6" s="70">
        <v>61.059347181009002</v>
      </c>
      <c r="T6" s="73">
        <v>2.0026854628252328E-9</v>
      </c>
      <c r="U6" s="71">
        <v>0.61639157655093946</v>
      </c>
      <c r="V6" s="81"/>
      <c r="W6" s="41" t="s">
        <v>47</v>
      </c>
      <c r="X6" s="291" t="s">
        <v>48</v>
      </c>
      <c r="Y6" s="293"/>
      <c r="AA6" s="297"/>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297"/>
      <c r="AP6" s="151" t="s">
        <v>61</v>
      </c>
      <c r="AQ6" s="140">
        <v>124.25624999999991</v>
      </c>
      <c r="AR6" s="141">
        <v>1</v>
      </c>
      <c r="AS6" s="141">
        <v>124.25624999999991</v>
      </c>
      <c r="AT6" s="141">
        <v>262.50104239054878</v>
      </c>
      <c r="AU6" s="152">
        <v>1.1852364526863849E-18</v>
      </c>
      <c r="AV6" s="172">
        <v>0.87354453183356029</v>
      </c>
      <c r="AW6" s="111"/>
      <c r="AX6" s="56" t="s">
        <v>47</v>
      </c>
      <c r="AY6" s="291" t="s">
        <v>48</v>
      </c>
      <c r="AZ6" s="296"/>
      <c r="BA6" s="292" t="s">
        <v>94</v>
      </c>
      <c r="BB6" s="292"/>
      <c r="BC6" s="291" t="s">
        <v>106</v>
      </c>
      <c r="BD6" s="293"/>
      <c r="BF6" s="297"/>
      <c r="BG6" s="151" t="s">
        <v>61</v>
      </c>
      <c r="BH6" s="140">
        <v>40.612500000000075</v>
      </c>
      <c r="BI6" s="141">
        <v>1</v>
      </c>
      <c r="BJ6" s="141">
        <v>40.612500000000075</v>
      </c>
      <c r="BK6" s="141">
        <v>60.540372670807564</v>
      </c>
      <c r="BL6" s="152">
        <v>3.1932050033434914E-9</v>
      </c>
      <c r="BM6" s="172">
        <v>0.62709901563404791</v>
      </c>
      <c r="BN6" s="190"/>
      <c r="BO6" s="291" t="s">
        <v>111</v>
      </c>
      <c r="BP6" s="292"/>
      <c r="BQ6" s="296"/>
      <c r="BR6" s="291" t="s">
        <v>117</v>
      </c>
      <c r="BS6" s="292"/>
      <c r="BT6" s="292"/>
      <c r="BU6" s="293"/>
    </row>
    <row r="7" spans="2:73" ht="14.7" thickBot="1" x14ac:dyDescent="0.6">
      <c r="B7" s="330"/>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28"/>
      <c r="O7" s="68" t="s">
        <v>62</v>
      </c>
      <c r="P7" s="69">
        <v>40.612500000000075</v>
      </c>
      <c r="Q7" s="70">
        <v>1</v>
      </c>
      <c r="R7" s="70">
        <v>40.612500000000075</v>
      </c>
      <c r="S7" s="70">
        <v>61.059347181009002</v>
      </c>
      <c r="T7" s="73">
        <v>2.0026854628252328E-9</v>
      </c>
      <c r="U7" s="71">
        <v>0.61639157655093946</v>
      </c>
      <c r="V7" s="81"/>
      <c r="W7" s="57">
        <v>23.874999999999996</v>
      </c>
      <c r="X7" s="263">
        <v>25.275000000000006</v>
      </c>
      <c r="Y7" s="295"/>
      <c r="AA7" s="297"/>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297"/>
      <c r="AP7" s="151" t="s">
        <v>62</v>
      </c>
      <c r="AQ7" s="140">
        <v>124.25624999999991</v>
      </c>
      <c r="AR7" s="141">
        <v>1</v>
      </c>
      <c r="AS7" s="141">
        <v>124.25624999999991</v>
      </c>
      <c r="AT7" s="141">
        <v>262.50104239054878</v>
      </c>
      <c r="AU7" s="152">
        <v>1.1852364526863849E-18</v>
      </c>
      <c r="AV7" s="172">
        <v>0.87354453183356029</v>
      </c>
      <c r="AW7" s="111"/>
      <c r="AX7" s="58">
        <v>21.487500000000001</v>
      </c>
      <c r="AY7" s="263">
        <v>17.987500000000001</v>
      </c>
      <c r="AZ7" s="264"/>
      <c r="BA7" s="294">
        <v>29.287500000000001</v>
      </c>
      <c r="BB7" s="294"/>
      <c r="BC7" s="263">
        <v>23.6875</v>
      </c>
      <c r="BD7" s="295"/>
      <c r="BF7" s="297"/>
      <c r="BG7" s="151" t="s">
        <v>62</v>
      </c>
      <c r="BH7" s="140">
        <v>40.612500000000075</v>
      </c>
      <c r="BI7" s="141">
        <v>1</v>
      </c>
      <c r="BJ7" s="141">
        <v>40.612500000000075</v>
      </c>
      <c r="BK7" s="141">
        <v>60.540372670807564</v>
      </c>
      <c r="BL7" s="152">
        <v>3.1932050033434914E-9</v>
      </c>
      <c r="BM7" s="172">
        <v>0.62709901563404791</v>
      </c>
      <c r="BN7" s="190"/>
      <c r="BO7" s="263">
        <v>21.75</v>
      </c>
      <c r="BP7" s="294"/>
      <c r="BQ7" s="264"/>
      <c r="BR7" s="263">
        <v>24.15</v>
      </c>
      <c r="BS7" s="294"/>
      <c r="BT7" s="294"/>
      <c r="BU7" s="295"/>
    </row>
    <row r="8" spans="2:73" ht="16.8" x14ac:dyDescent="0.75">
      <c r="B8" s="330"/>
      <c r="C8" s="90" t="s">
        <v>63</v>
      </c>
      <c r="D8" s="91">
        <v>40.612500000000075</v>
      </c>
      <c r="E8" s="92">
        <v>1</v>
      </c>
      <c r="F8" s="92">
        <v>40.612500000000075</v>
      </c>
      <c r="G8" s="92">
        <v>21.150225338007054</v>
      </c>
      <c r="H8" s="93">
        <v>4.3997883339553311E-5</v>
      </c>
      <c r="I8" s="94">
        <v>0.35162337662337706</v>
      </c>
      <c r="J8" s="111"/>
      <c r="K8" s="215" t="s">
        <v>79</v>
      </c>
      <c r="L8" s="221" t="s">
        <v>146</v>
      </c>
      <c r="N8" s="328"/>
      <c r="O8" s="68" t="s">
        <v>63</v>
      </c>
      <c r="P8" s="69">
        <v>40.612500000000075</v>
      </c>
      <c r="Q8" s="70">
        <v>1</v>
      </c>
      <c r="R8" s="70">
        <v>40.612500000000075</v>
      </c>
      <c r="S8" s="70">
        <v>61.059347181009002</v>
      </c>
      <c r="T8" s="73">
        <v>2.0026854628252328E-9</v>
      </c>
      <c r="U8" s="71">
        <v>0.61639157655093946</v>
      </c>
      <c r="V8" s="81"/>
      <c r="W8" s="41" t="s">
        <v>68</v>
      </c>
      <c r="X8" s="41" t="s">
        <v>72</v>
      </c>
      <c r="Y8" s="108" t="s">
        <v>51</v>
      </c>
      <c r="AA8" s="297"/>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297"/>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297"/>
      <c r="BG8" s="151" t="s">
        <v>63</v>
      </c>
      <c r="BH8" s="140">
        <v>40.612500000000075</v>
      </c>
      <c r="BI8" s="141">
        <v>1</v>
      </c>
      <c r="BJ8" s="141">
        <v>40.612500000000075</v>
      </c>
      <c r="BK8" s="141">
        <v>60.540372670807564</v>
      </c>
      <c r="BL8" s="152">
        <v>3.1932050033434914E-9</v>
      </c>
      <c r="BM8" s="172">
        <v>0.62709901563404791</v>
      </c>
      <c r="BN8" s="190"/>
      <c r="BO8" s="41" t="s">
        <v>68</v>
      </c>
      <c r="BP8" s="41" t="s">
        <v>72</v>
      </c>
      <c r="BQ8" s="56" t="s">
        <v>86</v>
      </c>
      <c r="BR8" s="56" t="s">
        <v>72</v>
      </c>
      <c r="BS8" s="41" t="s">
        <v>51</v>
      </c>
      <c r="BT8" s="41" t="s">
        <v>121</v>
      </c>
      <c r="BU8" s="108" t="s">
        <v>123</v>
      </c>
    </row>
    <row r="9" spans="2:73" x14ac:dyDescent="0.55000000000000004">
      <c r="B9" s="330" t="s">
        <v>127</v>
      </c>
      <c r="C9" s="90" t="s">
        <v>60</v>
      </c>
      <c r="D9" s="91">
        <v>74.887499999999989</v>
      </c>
      <c r="E9" s="95">
        <v>39</v>
      </c>
      <c r="F9" s="92">
        <v>1.9201923076923073</v>
      </c>
      <c r="G9" s="96"/>
      <c r="H9" s="96"/>
      <c r="I9" s="97"/>
      <c r="J9" s="111"/>
      <c r="K9" s="213">
        <v>39.187499999999972</v>
      </c>
      <c r="L9" s="222">
        <v>1.0048076923076901</v>
      </c>
      <c r="N9" s="328"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297"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297"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297"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16.8" x14ac:dyDescent="0.75">
      <c r="B10" s="330"/>
      <c r="C10" s="90" t="s">
        <v>61</v>
      </c>
      <c r="D10" s="91">
        <v>74.887499999999989</v>
      </c>
      <c r="E10" s="92">
        <v>39</v>
      </c>
      <c r="F10" s="92">
        <v>1.9201923076923073</v>
      </c>
      <c r="G10" s="96"/>
      <c r="H10" s="96"/>
      <c r="I10" s="97"/>
      <c r="J10" s="111"/>
      <c r="K10" s="215" t="s">
        <v>50</v>
      </c>
      <c r="L10" s="223" t="s">
        <v>1</v>
      </c>
      <c r="N10" s="328"/>
      <c r="O10" s="68" t="s">
        <v>61</v>
      </c>
      <c r="P10" s="69">
        <v>49.612500000000004</v>
      </c>
      <c r="Q10" s="70">
        <v>1</v>
      </c>
      <c r="R10" s="70">
        <v>49.612500000000004</v>
      </c>
      <c r="S10" s="70">
        <v>74.590504451038569</v>
      </c>
      <c r="T10" s="73">
        <v>1.700518574785244E-10</v>
      </c>
      <c r="U10" s="71">
        <v>0.66249374061091637</v>
      </c>
      <c r="V10" s="81"/>
      <c r="W10" s="41" t="s">
        <v>70</v>
      </c>
      <c r="X10" s="291" t="s">
        <v>52</v>
      </c>
      <c r="Y10" s="293"/>
      <c r="AA10" s="297"/>
      <c r="AB10" s="151" t="s">
        <v>61</v>
      </c>
      <c r="AC10" s="140">
        <v>27.493749999999984</v>
      </c>
      <c r="AD10" s="141">
        <v>39</v>
      </c>
      <c r="AE10" s="152">
        <v>0.70496794871794832</v>
      </c>
      <c r="AF10" s="154"/>
      <c r="AG10" s="154"/>
      <c r="AH10" s="155"/>
      <c r="AI10" s="160"/>
      <c r="AJ10" s="41" t="s">
        <v>78</v>
      </c>
      <c r="AK10" s="56" t="s">
        <v>90</v>
      </c>
      <c r="AL10" s="41" t="s">
        <v>92</v>
      </c>
      <c r="AM10" s="112"/>
      <c r="AO10" s="297"/>
      <c r="AP10" s="151" t="s">
        <v>61</v>
      </c>
      <c r="AQ10" s="140">
        <v>9.506250000000005</v>
      </c>
      <c r="AR10" s="141">
        <v>1</v>
      </c>
      <c r="AS10" s="141">
        <v>9.506250000000005</v>
      </c>
      <c r="AT10" s="141">
        <v>20.082696316886736</v>
      </c>
      <c r="AU10" s="152">
        <v>6.6095740046789511E-5</v>
      </c>
      <c r="AV10" s="172">
        <v>0.34576040009092984</v>
      </c>
      <c r="AW10" s="111"/>
      <c r="AX10" s="56" t="s">
        <v>70</v>
      </c>
      <c r="AY10" s="291" t="s">
        <v>52</v>
      </c>
      <c r="AZ10" s="296"/>
      <c r="BA10" s="291" t="s">
        <v>96</v>
      </c>
      <c r="BB10" s="296"/>
      <c r="BC10" s="291" t="s">
        <v>98</v>
      </c>
      <c r="BD10" s="293"/>
      <c r="BF10" s="297"/>
      <c r="BG10" s="151" t="s">
        <v>61</v>
      </c>
      <c r="BH10" s="140">
        <v>49.612500000000004</v>
      </c>
      <c r="BI10" s="141">
        <v>1</v>
      </c>
      <c r="BJ10" s="141">
        <v>49.612500000000004</v>
      </c>
      <c r="BK10" s="141">
        <v>73.956521739130437</v>
      </c>
      <c r="BL10" s="152">
        <v>2.9713793880744869E-10</v>
      </c>
      <c r="BM10" s="172">
        <v>0.67259786476868333</v>
      </c>
      <c r="BN10" s="190"/>
      <c r="BO10" s="291" t="s">
        <v>112</v>
      </c>
      <c r="BP10" s="292"/>
      <c r="BQ10" s="296"/>
      <c r="BR10" s="291" t="s">
        <v>124</v>
      </c>
      <c r="BS10" s="292"/>
      <c r="BT10" s="292"/>
      <c r="BU10" s="293"/>
    </row>
    <row r="11" spans="2:73" x14ac:dyDescent="0.55000000000000004">
      <c r="B11" s="330"/>
      <c r="C11" s="90" t="s">
        <v>62</v>
      </c>
      <c r="D11" s="91">
        <v>74.887499999999989</v>
      </c>
      <c r="E11" s="92">
        <v>39</v>
      </c>
      <c r="F11" s="92">
        <v>1.9201923076923073</v>
      </c>
      <c r="G11" s="96"/>
      <c r="H11" s="96"/>
      <c r="I11" s="97"/>
      <c r="J11" s="111"/>
      <c r="K11" s="217">
        <f>L5/L7</f>
        <v>21.150225338007065</v>
      </c>
      <c r="L11" s="222">
        <v>1</v>
      </c>
      <c r="N11" s="328"/>
      <c r="O11" s="68" t="s">
        <v>62</v>
      </c>
      <c r="P11" s="69">
        <v>49.612500000000004</v>
      </c>
      <c r="Q11" s="70">
        <v>1</v>
      </c>
      <c r="R11" s="70">
        <v>49.612500000000004</v>
      </c>
      <c r="S11" s="70">
        <v>74.590504451038569</v>
      </c>
      <c r="T11" s="73">
        <v>1.700518574785244E-10</v>
      </c>
      <c r="U11" s="71">
        <v>0.66249374061091637</v>
      </c>
      <c r="V11" s="81"/>
      <c r="W11" s="57">
        <v>0.6282894736842104</v>
      </c>
      <c r="X11" s="263">
        <v>0.66513157894736852</v>
      </c>
      <c r="Y11" s="295"/>
      <c r="AA11" s="297"/>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297"/>
      <c r="AP11" s="151" t="s">
        <v>62</v>
      </c>
      <c r="AQ11" s="140">
        <v>9.506250000000005</v>
      </c>
      <c r="AR11" s="141">
        <v>1</v>
      </c>
      <c r="AS11" s="141">
        <v>9.506250000000005</v>
      </c>
      <c r="AT11" s="141">
        <v>20.082696316886736</v>
      </c>
      <c r="AU11" s="152">
        <v>6.6095740046789511E-5</v>
      </c>
      <c r="AV11" s="172">
        <v>0.34576040009092984</v>
      </c>
      <c r="AW11" s="111"/>
      <c r="AX11" s="58">
        <v>0.56546052631579002</v>
      </c>
      <c r="AY11" s="263">
        <v>0.473355263157895</v>
      </c>
      <c r="AZ11" s="264"/>
      <c r="BA11" s="263">
        <v>0.77072368421052695</v>
      </c>
      <c r="BB11" s="264"/>
      <c r="BC11" s="263">
        <v>0.62335526315789502</v>
      </c>
      <c r="BD11" s="295"/>
      <c r="BF11" s="297"/>
      <c r="BG11" s="151" t="s">
        <v>62</v>
      </c>
      <c r="BH11" s="140">
        <v>49.612500000000004</v>
      </c>
      <c r="BI11" s="141">
        <v>1</v>
      </c>
      <c r="BJ11" s="141">
        <v>49.612500000000004</v>
      </c>
      <c r="BK11" s="141">
        <v>73.956521739130437</v>
      </c>
      <c r="BL11" s="152">
        <v>2.9713793880744869E-10</v>
      </c>
      <c r="BM11" s="172">
        <v>0.67259786476868333</v>
      </c>
      <c r="BN11" s="190"/>
      <c r="BO11" s="263">
        <v>0.60416666666666696</v>
      </c>
      <c r="BP11" s="294"/>
      <c r="BQ11" s="264"/>
      <c r="BR11" s="263">
        <v>0.67083333333333295</v>
      </c>
      <c r="BS11" s="294"/>
      <c r="BT11" s="294"/>
      <c r="BU11" s="295"/>
    </row>
    <row r="12" spans="2:73" ht="17.100000000000001" thickBot="1" x14ac:dyDescent="0.8">
      <c r="B12" s="331"/>
      <c r="C12" s="98" t="s">
        <v>63</v>
      </c>
      <c r="D12" s="99">
        <v>74.887499999999989</v>
      </c>
      <c r="E12" s="100">
        <v>39</v>
      </c>
      <c r="F12" s="100">
        <v>1.9201923076923073</v>
      </c>
      <c r="G12" s="101"/>
      <c r="H12" s="101"/>
      <c r="I12" s="102"/>
      <c r="J12" s="111"/>
      <c r="K12" s="215" t="s">
        <v>49</v>
      </c>
      <c r="L12" s="223" t="s">
        <v>144</v>
      </c>
      <c r="N12" s="328"/>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297"/>
      <c r="AB12" s="151" t="s">
        <v>63</v>
      </c>
      <c r="AC12" s="140">
        <v>27.493749999999984</v>
      </c>
      <c r="AD12" s="141">
        <v>39</v>
      </c>
      <c r="AE12" s="152">
        <v>0.70496794871794832</v>
      </c>
      <c r="AF12" s="154"/>
      <c r="AG12" s="154"/>
      <c r="AH12" s="155"/>
      <c r="AI12" s="160"/>
      <c r="AJ12" s="41" t="s">
        <v>50</v>
      </c>
      <c r="AK12" s="56" t="s">
        <v>50</v>
      </c>
      <c r="AL12" s="41" t="s">
        <v>50</v>
      </c>
      <c r="AM12" s="112"/>
      <c r="AO12" s="297"/>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297"/>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15" thickTop="1" thickBot="1" x14ac:dyDescent="0.6">
      <c r="B13" s="110"/>
      <c r="C13" s="111"/>
      <c r="D13" s="111"/>
      <c r="E13" s="111"/>
      <c r="F13" s="111"/>
      <c r="G13" s="111"/>
      <c r="H13" s="111"/>
      <c r="I13" s="111"/>
      <c r="J13" s="111"/>
      <c r="K13" s="218">
        <f>K5/(K5+K7+K9)</f>
        <v>0.26254545454545497</v>
      </c>
      <c r="L13" s="222">
        <v>40</v>
      </c>
      <c r="N13" s="328" t="s">
        <v>127</v>
      </c>
      <c r="O13" s="68" t="s">
        <v>60</v>
      </c>
      <c r="P13" s="69">
        <v>25.275000000000006</v>
      </c>
      <c r="Q13" s="72">
        <v>38</v>
      </c>
      <c r="R13" s="73">
        <v>0.66513157894736852</v>
      </c>
      <c r="S13" s="74"/>
      <c r="T13" s="74"/>
      <c r="U13" s="75"/>
      <c r="V13" s="81"/>
      <c r="W13" s="57">
        <v>1</v>
      </c>
      <c r="X13" s="57">
        <v>1</v>
      </c>
      <c r="Y13" s="109">
        <v>1</v>
      </c>
      <c r="AA13" s="297"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297"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297"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17.100000000000001" thickBot="1" x14ac:dyDescent="0.8">
      <c r="B14" s="332" t="s">
        <v>64</v>
      </c>
      <c r="C14" s="333"/>
      <c r="D14" s="333"/>
      <c r="E14" s="333"/>
      <c r="F14" s="333"/>
      <c r="G14" s="333"/>
      <c r="H14" s="334"/>
      <c r="I14" s="111"/>
      <c r="J14" s="111"/>
      <c r="K14" s="215" t="s">
        <v>53</v>
      </c>
      <c r="L14" s="223" t="s">
        <v>147</v>
      </c>
      <c r="N14" s="328"/>
      <c r="O14" s="68" t="s">
        <v>61</v>
      </c>
      <c r="P14" s="69">
        <v>25.275000000000006</v>
      </c>
      <c r="Q14" s="70">
        <v>38</v>
      </c>
      <c r="R14" s="73">
        <v>0.66513157894736852</v>
      </c>
      <c r="S14" s="74"/>
      <c r="T14" s="74"/>
      <c r="U14" s="75"/>
      <c r="V14" s="81"/>
      <c r="W14" s="41" t="s">
        <v>50</v>
      </c>
      <c r="X14" s="41" t="s">
        <v>50</v>
      </c>
      <c r="Y14" s="108" t="s">
        <v>50</v>
      </c>
      <c r="AA14" s="297"/>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297"/>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297"/>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4.7" thickBot="1" x14ac:dyDescent="0.6">
      <c r="B15" s="335" t="s">
        <v>65</v>
      </c>
      <c r="C15" s="336"/>
      <c r="D15" s="336"/>
      <c r="E15" s="336"/>
      <c r="F15" s="336"/>
      <c r="G15" s="336"/>
      <c r="H15" s="337"/>
      <c r="I15" s="111"/>
      <c r="J15" s="111"/>
      <c r="K15" s="219">
        <f>K5/(K5+K7)</f>
        <v>0.35162337662337712</v>
      </c>
      <c r="L15" s="224">
        <f>(L11*(L5-L7))/(L11*L5+(L13-L11)*L7)</f>
        <v>0.33499833499833565</v>
      </c>
      <c r="N15" s="328"/>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297"/>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297"/>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f>
        <v>0.58681038044090583</v>
      </c>
      <c r="BC15" s="199">
        <f>BC5/(BC5+BA7+AX7+AY7+BC7)</f>
        <v>0.2328198744878397</v>
      </c>
      <c r="BD15" s="200">
        <f>BD5/(BD5+AX7+AY7+BA7+BC7)</f>
        <v>6.7599540323148394E-5</v>
      </c>
      <c r="BF15" s="297"/>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5.2" thickBot="1" x14ac:dyDescent="0.8">
      <c r="B16" s="135" t="s">
        <v>56</v>
      </c>
      <c r="C16" s="103" t="s">
        <v>57</v>
      </c>
      <c r="D16" s="104" t="s">
        <v>43</v>
      </c>
      <c r="E16" s="104" t="s">
        <v>58</v>
      </c>
      <c r="F16" s="104" t="s">
        <v>0</v>
      </c>
      <c r="G16" s="104" t="s">
        <v>59</v>
      </c>
      <c r="H16" s="105" t="s">
        <v>73</v>
      </c>
      <c r="I16" s="111"/>
      <c r="J16" s="111"/>
      <c r="K16" s="215" t="s">
        <v>143</v>
      </c>
      <c r="L16" s="223" t="s">
        <v>145</v>
      </c>
      <c r="N16" s="326"/>
      <c r="O16" s="214" t="s">
        <v>63</v>
      </c>
      <c r="P16" s="76">
        <v>25.275000000000006</v>
      </c>
      <c r="Q16" s="77">
        <v>38</v>
      </c>
      <c r="R16" s="78">
        <v>0.66513157894736852</v>
      </c>
      <c r="S16" s="79"/>
      <c r="T16" s="79"/>
      <c r="U16" s="80"/>
      <c r="V16" s="81"/>
      <c r="W16" s="41" t="s">
        <v>49</v>
      </c>
      <c r="X16" s="41" t="s">
        <v>49</v>
      </c>
      <c r="Y16" s="108" t="s">
        <v>49</v>
      </c>
      <c r="AA16" s="297"/>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297"/>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297"/>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15" thickTop="1" thickBot="1" x14ac:dyDescent="0.6">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297"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297"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297"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17.100000000000001" thickBot="1" x14ac:dyDescent="0.8">
      <c r="B18" s="126" t="s">
        <v>67</v>
      </c>
      <c r="C18" s="127">
        <v>39.187499999999972</v>
      </c>
      <c r="D18" s="128">
        <v>39</v>
      </c>
      <c r="E18" s="129">
        <v>1.0048076923076901</v>
      </c>
      <c r="F18" s="130"/>
      <c r="G18" s="130"/>
      <c r="H18" s="131"/>
      <c r="I18" s="122"/>
      <c r="J18" s="122"/>
      <c r="K18" s="122"/>
      <c r="L18" s="123"/>
      <c r="N18" s="324" t="s">
        <v>64</v>
      </c>
      <c r="O18" s="325"/>
      <c r="P18" s="325"/>
      <c r="Q18" s="325"/>
      <c r="R18" s="325"/>
      <c r="S18" s="325"/>
      <c r="T18" s="325"/>
      <c r="U18" s="111"/>
      <c r="V18" s="111"/>
      <c r="W18" s="41" t="s">
        <v>53</v>
      </c>
      <c r="X18" s="41" t="s">
        <v>53</v>
      </c>
      <c r="Y18" s="108" t="s">
        <v>53</v>
      </c>
      <c r="AA18" s="297"/>
      <c r="AB18" s="151" t="s">
        <v>61</v>
      </c>
      <c r="AC18" s="140">
        <v>126.94375000000004</v>
      </c>
      <c r="AD18" s="141">
        <v>39</v>
      </c>
      <c r="AE18" s="141">
        <v>3.2549679487179497</v>
      </c>
      <c r="AF18" s="154"/>
      <c r="AG18" s="154"/>
      <c r="AH18" s="155"/>
      <c r="AI18" s="160"/>
      <c r="AJ18" s="41" t="s">
        <v>143</v>
      </c>
      <c r="AK18" s="41" t="s">
        <v>143</v>
      </c>
      <c r="AL18" s="41" t="s">
        <v>143</v>
      </c>
      <c r="AM18" s="112"/>
      <c r="AO18" s="297"/>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297"/>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4.7" thickBot="1" x14ac:dyDescent="0.6">
      <c r="N19" s="326" t="s">
        <v>65</v>
      </c>
      <c r="O19" s="327"/>
      <c r="P19" s="327"/>
      <c r="Q19" s="327"/>
      <c r="R19" s="327"/>
      <c r="S19" s="327"/>
      <c r="T19" s="327"/>
      <c r="U19" s="111"/>
      <c r="V19" s="111"/>
      <c r="W19" s="205">
        <f>W5/(W5+W7)</f>
        <v>0.39074960127591718</v>
      </c>
      <c r="X19" s="205">
        <f>X5/(X5+X7)</f>
        <v>0.61639157655093957</v>
      </c>
      <c r="Y19" s="210">
        <f>Y5/(Y5+X7)</f>
        <v>0.66249374061091626</v>
      </c>
      <c r="AA19" s="297"/>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297"/>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297"/>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6">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297"/>
      <c r="AB20" s="151" t="s">
        <v>63</v>
      </c>
      <c r="AC20" s="140">
        <v>126.94375000000004</v>
      </c>
      <c r="AD20" s="141">
        <v>39</v>
      </c>
      <c r="AE20" s="141">
        <v>3.2549679487179497</v>
      </c>
      <c r="AF20" s="154"/>
      <c r="AG20" s="154"/>
      <c r="AH20" s="155"/>
      <c r="AI20" s="160"/>
      <c r="AJ20" s="111"/>
      <c r="AK20" s="111"/>
      <c r="AL20" s="111"/>
      <c r="AM20" s="112"/>
      <c r="AO20" s="297"/>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297"/>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14.7" thickTop="1" x14ac:dyDescent="0.55000000000000004">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297"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297"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297" t="s">
        <v>127</v>
      </c>
      <c r="BG21" s="151" t="s">
        <v>60</v>
      </c>
      <c r="BH21" s="140">
        <v>24.15</v>
      </c>
      <c r="BI21" s="142">
        <v>36</v>
      </c>
      <c r="BJ21" s="152">
        <v>0.67083333333333295</v>
      </c>
      <c r="BK21" s="154"/>
      <c r="BL21" s="154"/>
      <c r="BM21" s="173"/>
      <c r="BN21" s="190"/>
      <c r="BO21" s="111"/>
      <c r="BP21" s="111"/>
      <c r="BQ21" s="111"/>
      <c r="BR21" s="111"/>
      <c r="BS21" s="111"/>
      <c r="BT21" s="111"/>
      <c r="BU21" s="112"/>
    </row>
    <row r="22" spans="2:73" x14ac:dyDescent="0.55000000000000004">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297"/>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297"/>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297"/>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4.7" thickBot="1" x14ac:dyDescent="0.6">
      <c r="F23" s="212"/>
      <c r="G23" s="212"/>
      <c r="H23" s="212"/>
      <c r="I23" s="212"/>
      <c r="N23" s="116" t="s">
        <v>67</v>
      </c>
      <c r="O23" s="117">
        <v>23.874999999999996</v>
      </c>
      <c r="P23" s="118">
        <v>38</v>
      </c>
      <c r="Q23" s="119">
        <v>0.6282894736842104</v>
      </c>
      <c r="R23" s="120"/>
      <c r="S23" s="120"/>
      <c r="T23" s="121"/>
      <c r="U23" s="122"/>
      <c r="V23" s="122"/>
      <c r="W23" s="122"/>
      <c r="X23" s="122"/>
      <c r="Y23" s="228"/>
      <c r="AA23" s="297"/>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297"/>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297"/>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4.7" thickBot="1" x14ac:dyDescent="0.6">
      <c r="F24" s="212"/>
      <c r="G24" s="212"/>
      <c r="H24" s="212"/>
      <c r="I24" s="212"/>
      <c r="AA24" s="297"/>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297"/>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298"/>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14.7" thickBot="1" x14ac:dyDescent="0.6">
      <c r="F25" s="212"/>
      <c r="G25" s="212"/>
      <c r="H25" s="212"/>
      <c r="I25" s="212"/>
      <c r="X25" s="212"/>
      <c r="AA25" s="297" t="s">
        <v>131</v>
      </c>
      <c r="AB25" s="151" t="s">
        <v>60</v>
      </c>
      <c r="AC25" s="140">
        <v>23.693750000000001</v>
      </c>
      <c r="AD25" s="142">
        <v>39</v>
      </c>
      <c r="AE25" s="152">
        <v>0.60753205128205101</v>
      </c>
      <c r="AF25" s="154"/>
      <c r="AG25" s="154"/>
      <c r="AH25" s="155"/>
      <c r="AI25" s="160"/>
      <c r="AJ25" s="111"/>
      <c r="AK25" s="111"/>
      <c r="AL25" s="111"/>
      <c r="AM25" s="112"/>
      <c r="AO25" s="297"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x14ac:dyDescent="0.55000000000000004">
      <c r="G26" s="216"/>
      <c r="H26" s="216"/>
      <c r="AA26" s="297"/>
      <c r="AB26" s="151" t="s">
        <v>61</v>
      </c>
      <c r="AC26" s="140">
        <v>23.693750000000005</v>
      </c>
      <c r="AD26" s="141">
        <v>39</v>
      </c>
      <c r="AE26" s="152">
        <v>0.60753205128205101</v>
      </c>
      <c r="AF26" s="154"/>
      <c r="AG26" s="154"/>
      <c r="AH26" s="155"/>
      <c r="AI26" s="160"/>
      <c r="AJ26" s="111"/>
      <c r="AK26" s="111"/>
      <c r="AL26" s="111"/>
      <c r="AM26" s="112"/>
      <c r="AO26" s="297"/>
      <c r="AP26" s="151" t="s">
        <v>61</v>
      </c>
      <c r="AQ26" s="140">
        <v>29.287500000000009</v>
      </c>
      <c r="AR26" s="141">
        <v>38</v>
      </c>
      <c r="AS26" s="152">
        <v>0.77072368421052651</v>
      </c>
      <c r="AT26" s="154"/>
      <c r="AU26" s="154"/>
      <c r="AV26" s="173"/>
      <c r="AW26" s="111"/>
      <c r="AX26" s="111"/>
      <c r="AY26" s="111"/>
      <c r="AZ26" s="111"/>
      <c r="BA26" s="111"/>
      <c r="BB26" s="111"/>
      <c r="BC26" s="111"/>
      <c r="BD26" s="112"/>
      <c r="BF26" s="299" t="s">
        <v>64</v>
      </c>
      <c r="BG26" s="300"/>
      <c r="BH26" s="300"/>
      <c r="BI26" s="300"/>
      <c r="BJ26" s="300"/>
      <c r="BK26" s="300"/>
      <c r="BL26" s="301"/>
      <c r="BM26" s="111"/>
      <c r="BN26" s="111"/>
      <c r="BO26" s="111"/>
      <c r="BP26" s="111"/>
      <c r="BQ26" s="111"/>
      <c r="BR26" s="111"/>
      <c r="BS26" s="111"/>
      <c r="BT26" s="111"/>
      <c r="BU26" s="112"/>
    </row>
    <row r="27" spans="2:73" ht="14.7" thickBot="1" x14ac:dyDescent="0.6">
      <c r="G27" s="216"/>
      <c r="H27" s="216"/>
      <c r="AA27" s="297"/>
      <c r="AB27" s="151" t="s">
        <v>62</v>
      </c>
      <c r="AC27" s="140">
        <v>23.693750000000005</v>
      </c>
      <c r="AD27" s="141">
        <v>39</v>
      </c>
      <c r="AE27" s="152">
        <v>0.60753205128205146</v>
      </c>
      <c r="AF27" s="154"/>
      <c r="AG27" s="154"/>
      <c r="AH27" s="155"/>
      <c r="AI27" s="160"/>
      <c r="AJ27" s="111"/>
      <c r="AK27" s="111"/>
      <c r="AL27" s="111"/>
      <c r="AM27" s="112"/>
      <c r="AO27" s="297"/>
      <c r="AP27" s="151" t="s">
        <v>62</v>
      </c>
      <c r="AQ27" s="140">
        <v>29.287500000000009</v>
      </c>
      <c r="AR27" s="141">
        <v>38</v>
      </c>
      <c r="AS27" s="152">
        <v>0.77072368421052651</v>
      </c>
      <c r="AT27" s="154"/>
      <c r="AU27" s="154"/>
      <c r="AV27" s="173"/>
      <c r="AW27" s="111"/>
      <c r="AX27" s="111"/>
      <c r="AY27" s="111"/>
      <c r="AZ27" s="111"/>
      <c r="BA27" s="111"/>
      <c r="BB27" s="111"/>
      <c r="BC27" s="111"/>
      <c r="BD27" s="112"/>
      <c r="BF27" s="297" t="s">
        <v>65</v>
      </c>
      <c r="BG27" s="302"/>
      <c r="BH27" s="302"/>
      <c r="BI27" s="302"/>
      <c r="BJ27" s="302"/>
      <c r="BK27" s="302"/>
      <c r="BL27" s="303"/>
      <c r="BM27" s="111"/>
      <c r="BN27" s="111"/>
      <c r="BO27" s="111"/>
      <c r="BP27" s="111"/>
      <c r="BQ27" s="111"/>
      <c r="BR27" s="111"/>
      <c r="BS27" s="111"/>
      <c r="BT27" s="111"/>
      <c r="BU27" s="112"/>
    </row>
    <row r="28" spans="2:73" ht="24.3" thickTop="1" thickBot="1" x14ac:dyDescent="0.6">
      <c r="G28" s="216"/>
      <c r="H28" s="216"/>
      <c r="AA28" s="323"/>
      <c r="AB28" s="156" t="s">
        <v>63</v>
      </c>
      <c r="AC28" s="143">
        <v>23.693750000000005</v>
      </c>
      <c r="AD28" s="144">
        <v>39</v>
      </c>
      <c r="AE28" s="157">
        <v>0.60753205128205146</v>
      </c>
      <c r="AF28" s="158"/>
      <c r="AG28" s="158"/>
      <c r="AH28" s="159"/>
      <c r="AI28" s="160"/>
      <c r="AJ28" s="111"/>
      <c r="AK28" s="111"/>
      <c r="AL28" s="111"/>
      <c r="AM28" s="112"/>
      <c r="AO28" s="297"/>
      <c r="AP28" s="151" t="s">
        <v>63</v>
      </c>
      <c r="AQ28" s="140">
        <v>29.287500000000009</v>
      </c>
      <c r="AR28" s="141">
        <v>38</v>
      </c>
      <c r="AS28" s="152">
        <v>0.77072368421052651</v>
      </c>
      <c r="AT28" s="154"/>
      <c r="AU28" s="154"/>
      <c r="AV28" s="173"/>
      <c r="AW28" s="111"/>
      <c r="AX28" s="111"/>
      <c r="AY28" s="111"/>
      <c r="AZ28" s="111"/>
      <c r="BA28" s="111"/>
      <c r="BB28" s="111"/>
      <c r="BC28" s="111"/>
      <c r="BD28" s="112"/>
      <c r="BF28" s="316"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15" thickTop="1" thickBot="1" x14ac:dyDescent="0.6">
      <c r="AA29" s="110"/>
      <c r="AB29" s="111"/>
      <c r="AC29" s="111"/>
      <c r="AD29" s="111"/>
      <c r="AE29" s="111"/>
      <c r="AF29" s="111"/>
      <c r="AG29" s="111"/>
      <c r="AH29" s="111"/>
      <c r="AI29" s="111"/>
      <c r="AJ29" s="111"/>
      <c r="AK29" s="111"/>
      <c r="AL29" s="111"/>
      <c r="AM29" s="112"/>
      <c r="AO29" s="297"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x14ac:dyDescent="0.55000000000000004">
      <c r="AA30" s="299" t="s">
        <v>64</v>
      </c>
      <c r="AB30" s="300"/>
      <c r="AC30" s="300"/>
      <c r="AD30" s="300"/>
      <c r="AE30" s="300"/>
      <c r="AF30" s="300"/>
      <c r="AG30" s="301"/>
      <c r="AH30" s="111"/>
      <c r="AI30" s="111"/>
      <c r="AJ30" s="111"/>
      <c r="AK30" s="111"/>
      <c r="AL30" s="111"/>
      <c r="AM30" s="112"/>
      <c r="AO30" s="297"/>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4.7" thickBot="1" x14ac:dyDescent="0.6">
      <c r="AA31" s="297" t="s">
        <v>65</v>
      </c>
      <c r="AB31" s="302"/>
      <c r="AC31" s="302"/>
      <c r="AD31" s="302"/>
      <c r="AE31" s="302"/>
      <c r="AF31" s="302"/>
      <c r="AG31" s="303"/>
      <c r="AH31" s="111"/>
      <c r="AI31" s="111"/>
      <c r="AJ31" s="111"/>
      <c r="AK31" s="111"/>
      <c r="AL31" s="111"/>
      <c r="AM31" s="112"/>
      <c r="AO31" s="297"/>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24.3" thickTop="1" thickBot="1" x14ac:dyDescent="0.6">
      <c r="AA32" s="316" t="s">
        <v>56</v>
      </c>
      <c r="AB32" s="145" t="s">
        <v>57</v>
      </c>
      <c r="AC32" s="146" t="s">
        <v>43</v>
      </c>
      <c r="AD32" s="146" t="s">
        <v>58</v>
      </c>
      <c r="AE32" s="146" t="s">
        <v>0</v>
      </c>
      <c r="AF32" s="146" t="s">
        <v>59</v>
      </c>
      <c r="AG32" s="161" t="s">
        <v>73</v>
      </c>
      <c r="AH32" s="111"/>
      <c r="AI32" s="111"/>
      <c r="AJ32" s="111"/>
      <c r="AK32" s="111"/>
      <c r="AL32" s="111"/>
      <c r="AM32" s="112"/>
      <c r="AO32" s="297"/>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15" thickTop="1" thickBot="1" x14ac:dyDescent="0.6">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297"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14.7" thickBot="1" x14ac:dyDescent="0.6">
      <c r="AA34" s="164" t="s">
        <v>67</v>
      </c>
      <c r="AB34" s="165">
        <v>27.493749999999999</v>
      </c>
      <c r="AC34" s="166">
        <v>39</v>
      </c>
      <c r="AD34" s="167">
        <v>0.70496794871794888</v>
      </c>
      <c r="AE34" s="168"/>
      <c r="AF34" s="168"/>
      <c r="AG34" s="169"/>
      <c r="AH34" s="122"/>
      <c r="AI34" s="122"/>
      <c r="AJ34" s="122"/>
      <c r="AK34" s="122"/>
      <c r="AL34" s="122"/>
      <c r="AM34" s="123"/>
      <c r="AO34" s="297"/>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55000000000000004">
      <c r="AO35" s="297"/>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55000000000000004">
      <c r="AO36" s="297"/>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x14ac:dyDescent="0.55000000000000004">
      <c r="AO37" s="297"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x14ac:dyDescent="0.55000000000000004">
      <c r="AO38" s="297"/>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55000000000000004">
      <c r="AO39" s="297"/>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4.7" thickBot="1" x14ac:dyDescent="0.6">
      <c r="AO40" s="298"/>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55000000000000004">
      <c r="AO41" s="110"/>
      <c r="AP41" s="111"/>
      <c r="AQ41" s="111"/>
      <c r="AR41" s="111"/>
      <c r="AS41" s="111"/>
      <c r="AT41" s="111"/>
      <c r="AU41" s="111"/>
      <c r="AV41" s="111"/>
      <c r="AW41" s="111"/>
      <c r="AX41" s="111"/>
      <c r="AY41" s="111"/>
      <c r="AZ41" s="111"/>
      <c r="BA41" s="111"/>
      <c r="BB41" s="111"/>
      <c r="BC41" s="111"/>
      <c r="BD41" s="112"/>
    </row>
    <row r="42" spans="27:73" x14ac:dyDescent="0.55000000000000004">
      <c r="AO42" s="308" t="s">
        <v>64</v>
      </c>
      <c r="AP42" s="309"/>
      <c r="AQ42" s="309"/>
      <c r="AR42" s="309"/>
      <c r="AS42" s="309"/>
      <c r="AT42" s="309"/>
      <c r="AU42" s="309"/>
      <c r="AV42" s="111"/>
      <c r="AW42" s="111"/>
      <c r="AX42" s="111"/>
      <c r="AY42" s="111"/>
      <c r="AZ42" s="111"/>
      <c r="BA42" s="111"/>
      <c r="BB42" s="111"/>
      <c r="BC42" s="111"/>
      <c r="BD42" s="112"/>
    </row>
    <row r="43" spans="27:73" ht="14.7" thickBot="1" x14ac:dyDescent="0.6">
      <c r="AO43" s="297" t="s">
        <v>65</v>
      </c>
      <c r="AP43" s="302"/>
      <c r="AQ43" s="302"/>
      <c r="AR43" s="302"/>
      <c r="AS43" s="302"/>
      <c r="AT43" s="302"/>
      <c r="AU43" s="302"/>
      <c r="AV43" s="111"/>
      <c r="AW43" s="111"/>
      <c r="AX43" s="111"/>
      <c r="AY43" s="111"/>
      <c r="AZ43" s="111"/>
      <c r="BA43" s="111"/>
      <c r="BB43" s="111"/>
      <c r="BC43" s="111"/>
      <c r="BD43" s="112"/>
    </row>
    <row r="44" spans="27:73" ht="24.3" thickTop="1" thickBot="1" x14ac:dyDescent="0.6">
      <c r="AO44" s="316"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4.7" thickTop="1" x14ac:dyDescent="0.55000000000000004">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55000000000000004">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4.7" thickBot="1" x14ac:dyDescent="0.6">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 ref="N18:T18"/>
    <mergeCell ref="N19:T19"/>
    <mergeCell ref="X6:Y6"/>
    <mergeCell ref="X7:Y7"/>
    <mergeCell ref="N9:N12"/>
    <mergeCell ref="X10:Y10"/>
    <mergeCell ref="X11:Y11"/>
    <mergeCell ref="N13:N16"/>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O33:AO36"/>
    <mergeCell ref="AO37:AO40"/>
    <mergeCell ref="AO42:AU42"/>
    <mergeCell ref="AO43:AU43"/>
    <mergeCell ref="BF28"/>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BF13:BF16"/>
    <mergeCell ref="BF17:BF20"/>
    <mergeCell ref="BF21:BF24"/>
    <mergeCell ref="BF26:BL26"/>
    <mergeCell ref="BF27:BL27"/>
    <mergeCell ref="BR10:BU10"/>
    <mergeCell ref="BR11:BU11"/>
    <mergeCell ref="BR6:BU6"/>
    <mergeCell ref="BR7:BU7"/>
    <mergeCell ref="BO6:BQ6"/>
    <mergeCell ref="BO7:BQ7"/>
    <mergeCell ref="BO10:BQ10"/>
    <mergeCell ref="BO11:BQ11"/>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2013-05-09T12:54:42Z</dcterms:created>
  <dcterms:modified xsi:type="dcterms:W3CDTF">2019-08-11T13:12:22Z</dcterms:modified>
</cp:coreProperties>
</file>