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mitsu\Desktop\RDE\MK RDE 2021\carter Vu\"/>
    </mc:Choice>
  </mc:AlternateContent>
  <xr:revisionPtr revIDLastSave="0" documentId="8_{F4BEFE7B-3642-4778-BF6A-6582B4B67803}" xr6:coauthVersionLast="46" xr6:coauthVersionMax="46" xr10:uidLastSave="{00000000-0000-0000-0000-000000000000}"/>
  <bookViews>
    <workbookView xWindow="-96" yWindow="-96" windowWidth="23232" windowHeight="12552" xr2:uid="{00000000-000D-0000-FFFF-FFFF00000000}"/>
  </bookViews>
  <sheets>
    <sheet name="Reduced Version" sheetId="1" r:id="rId1"/>
    <sheet name="Cross Plot" sheetId="6" r:id="rId2"/>
    <sheet name="CFD Errors and Averages" sheetId="4" r:id="rId3"/>
    <sheet name="Cd Comparison" sheetId="5" r:id="rId4"/>
    <sheet name="Full Record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44" i="1" l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I42" i="1"/>
  <c r="AI41" i="1"/>
  <c r="AI40" i="1"/>
  <c r="AI39" i="1"/>
  <c r="AI38" i="1"/>
  <c r="AI37" i="1"/>
  <c r="AI36" i="1"/>
  <c r="AI35" i="1"/>
  <c r="AI44" i="1"/>
  <c r="AI43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H44" i="1"/>
  <c r="AH43" i="1"/>
  <c r="AH42" i="1"/>
  <c r="AH41" i="1"/>
  <c r="AJ41" i="1" s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J25" i="1" s="1"/>
  <c r="CD25" i="1" s="1"/>
  <c r="AH24" i="1"/>
  <c r="AH23" i="1"/>
  <c r="AJ23" i="1" s="1"/>
  <c r="CE23" i="1" s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J9" i="1" s="1"/>
  <c r="CD9" i="1" s="1"/>
  <c r="AH8" i="1"/>
  <c r="AH7" i="1"/>
  <c r="AH6" i="1"/>
  <c r="AH5" i="1"/>
  <c r="AH4" i="1"/>
  <c r="AH3" i="1"/>
  <c r="AG44" i="1"/>
  <c r="AG43" i="1"/>
  <c r="AG42" i="1"/>
  <c r="AG41" i="1"/>
  <c r="AG40" i="1"/>
  <c r="AG39" i="1"/>
  <c r="AG38" i="1"/>
  <c r="AG37" i="1"/>
  <c r="AG36" i="1"/>
  <c r="AJ36" i="1" s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J20" i="1" s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J4" i="1" s="1"/>
  <c r="AG3" i="1"/>
  <c r="V30" i="4"/>
  <c r="V29" i="4"/>
  <c r="V28" i="4"/>
  <c r="V27" i="4"/>
  <c r="U30" i="4"/>
  <c r="U29" i="4"/>
  <c r="U28" i="4"/>
  <c r="U27" i="4"/>
  <c r="R30" i="4"/>
  <c r="R29" i="4"/>
  <c r="R28" i="4"/>
  <c r="R27" i="4"/>
  <c r="P30" i="4"/>
  <c r="Q30" i="4" s="1"/>
  <c r="P29" i="4"/>
  <c r="P28" i="4"/>
  <c r="Q28" i="4" s="1"/>
  <c r="P27" i="4"/>
  <c r="Q27" i="4" s="1"/>
  <c r="K28" i="4"/>
  <c r="S30" i="4"/>
  <c r="S29" i="4"/>
  <c r="S28" i="4"/>
  <c r="S27" i="4"/>
  <c r="O30" i="4"/>
  <c r="O29" i="4"/>
  <c r="O28" i="4"/>
  <c r="O27" i="4"/>
  <c r="L30" i="4"/>
  <c r="L29" i="4"/>
  <c r="L28" i="4"/>
  <c r="L27" i="4"/>
  <c r="K30" i="4"/>
  <c r="K29" i="4"/>
  <c r="K27" i="4"/>
  <c r="Q29" i="4"/>
  <c r="J30" i="4"/>
  <c r="J29" i="4"/>
  <c r="J28" i="4"/>
  <c r="J27" i="4"/>
  <c r="J23" i="4"/>
  <c r="J24" i="4"/>
  <c r="J25" i="4"/>
  <c r="M25" i="4" s="1"/>
  <c r="J26" i="4"/>
  <c r="K24" i="4"/>
  <c r="L24" i="4"/>
  <c r="O24" i="4"/>
  <c r="P24" i="4"/>
  <c r="Q24" i="4" s="1"/>
  <c r="U24" i="4"/>
  <c r="S24" i="4"/>
  <c r="R24" i="4"/>
  <c r="V24" i="4"/>
  <c r="V23" i="4"/>
  <c r="U23" i="4"/>
  <c r="S23" i="4"/>
  <c r="R23" i="4"/>
  <c r="P23" i="4"/>
  <c r="Q23" i="4" s="1"/>
  <c r="O23" i="4"/>
  <c r="L23" i="4"/>
  <c r="M23" i="4" s="1"/>
  <c r="K23" i="4"/>
  <c r="K25" i="4"/>
  <c r="L25" i="4"/>
  <c r="O25" i="4"/>
  <c r="P25" i="4"/>
  <c r="Q25" i="4" s="1"/>
  <c r="R25" i="4"/>
  <c r="S25" i="4"/>
  <c r="U25" i="4"/>
  <c r="V25" i="4"/>
  <c r="W25" i="4"/>
  <c r="K26" i="4"/>
  <c r="L26" i="4"/>
  <c r="O26" i="4"/>
  <c r="P26" i="4"/>
  <c r="Q26" i="4" s="1"/>
  <c r="R26" i="4"/>
  <c r="S26" i="4"/>
  <c r="T26" i="4" s="1"/>
  <c r="U26" i="4"/>
  <c r="V26" i="4"/>
  <c r="W26" i="4" s="1"/>
  <c r="E27" i="5"/>
  <c r="D27" i="5" s="1"/>
  <c r="E28" i="5"/>
  <c r="D28" i="5" s="1"/>
  <c r="E29" i="5"/>
  <c r="D29" i="5" s="1"/>
  <c r="E30" i="5"/>
  <c r="D30" i="5" s="1"/>
  <c r="E31" i="5"/>
  <c r="D31" i="5" s="1"/>
  <c r="E32" i="5"/>
  <c r="D32" i="5" s="1"/>
  <c r="E33" i="5"/>
  <c r="D33" i="5" s="1"/>
  <c r="E34" i="5"/>
  <c r="D34" i="5" s="1"/>
  <c r="E35" i="5"/>
  <c r="D35" i="5" s="1"/>
  <c r="E36" i="5"/>
  <c r="D36" i="5" s="1"/>
  <c r="E37" i="5"/>
  <c r="D37" i="5" s="1"/>
  <c r="E38" i="5"/>
  <c r="D38" i="5" s="1"/>
  <c r="E39" i="5"/>
  <c r="D39" i="5" s="1"/>
  <c r="E40" i="5"/>
  <c r="D40" i="5" s="1"/>
  <c r="E41" i="5"/>
  <c r="D41" i="5" s="1"/>
  <c r="E42" i="5"/>
  <c r="D42" i="5" s="1"/>
  <c r="E43" i="5"/>
  <c r="D43" i="5" s="1"/>
  <c r="E44" i="5"/>
  <c r="D44" i="5" s="1"/>
  <c r="E26" i="5"/>
  <c r="D26" i="5"/>
  <c r="E25" i="5"/>
  <c r="D25" i="5" s="1"/>
  <c r="CJ42" i="1" l="1"/>
  <c r="AJ37" i="1"/>
  <c r="CD37" i="1" s="1"/>
  <c r="AJ21" i="1"/>
  <c r="CE21" i="1" s="1"/>
  <c r="CH21" i="1" s="1"/>
  <c r="CJ21" i="1"/>
  <c r="CJ15" i="1"/>
  <c r="CJ33" i="1"/>
  <c r="CJ23" i="1"/>
  <c r="AJ22" i="1"/>
  <c r="CE22" i="1" s="1"/>
  <c r="CJ22" i="1" s="1"/>
  <c r="AJ38" i="1"/>
  <c r="CE38" i="1" s="1"/>
  <c r="CH38" i="1" s="1"/>
  <c r="AJ7" i="1"/>
  <c r="CE7" i="1" s="1"/>
  <c r="CH7" i="1" s="1"/>
  <c r="AJ39" i="1"/>
  <c r="CE39" i="1" s="1"/>
  <c r="CH39" i="1" s="1"/>
  <c r="AJ31" i="1"/>
  <c r="CD31" i="1" s="1"/>
  <c r="AJ15" i="1"/>
  <c r="CE15" i="1" s="1"/>
  <c r="CH15" i="1" s="1"/>
  <c r="AJ6" i="1"/>
  <c r="CE6" i="1" s="1"/>
  <c r="CH6" i="1" s="1"/>
  <c r="AJ14" i="1"/>
  <c r="CD14" i="1" s="1"/>
  <c r="AJ30" i="1"/>
  <c r="CD30" i="1" s="1"/>
  <c r="AJ16" i="1"/>
  <c r="CE16" i="1" s="1"/>
  <c r="CJ16" i="1" s="1"/>
  <c r="AJ33" i="1"/>
  <c r="CE33" i="1" s="1"/>
  <c r="CH33" i="1" s="1"/>
  <c r="AJ32" i="1"/>
  <c r="BX32" i="1" s="1"/>
  <c r="CA32" i="1" s="1"/>
  <c r="AJ17" i="1"/>
  <c r="CD17" i="1" s="1"/>
  <c r="AJ8" i="1"/>
  <c r="CE8" i="1" s="1"/>
  <c r="CH8" i="1" s="1"/>
  <c r="AJ24" i="1"/>
  <c r="CE24" i="1" s="1"/>
  <c r="CH24" i="1" s="1"/>
  <c r="AJ40" i="1"/>
  <c r="CE40" i="1" s="1"/>
  <c r="CH40" i="1" s="1"/>
  <c r="CE20" i="1"/>
  <c r="CH20" i="1" s="1"/>
  <c r="AJ10" i="1"/>
  <c r="CD10" i="1" s="1"/>
  <c r="AJ26" i="1"/>
  <c r="CE26" i="1" s="1"/>
  <c r="CH26" i="1" s="1"/>
  <c r="AJ42" i="1"/>
  <c r="CE42" i="1" s="1"/>
  <c r="CH42" i="1" s="1"/>
  <c r="AJ11" i="1"/>
  <c r="CD11" i="1" s="1"/>
  <c r="AJ12" i="1"/>
  <c r="CD12" i="1" s="1"/>
  <c r="AJ28" i="1"/>
  <c r="CD28" i="1" s="1"/>
  <c r="AJ44" i="1"/>
  <c r="CD44" i="1" s="1"/>
  <c r="AJ27" i="1"/>
  <c r="CD27" i="1" s="1"/>
  <c r="AJ43" i="1"/>
  <c r="CD43" i="1" s="1"/>
  <c r="AJ13" i="1"/>
  <c r="CD13" i="1" s="1"/>
  <c r="AJ29" i="1"/>
  <c r="CD29" i="1" s="1"/>
  <c r="CD36" i="1"/>
  <c r="CE36" i="1"/>
  <c r="CH36" i="1" s="1"/>
  <c r="CD4" i="1"/>
  <c r="CE4" i="1"/>
  <c r="CH4" i="1" s="1"/>
  <c r="CD41" i="1"/>
  <c r="CE41" i="1"/>
  <c r="CH41" i="1" s="1"/>
  <c r="AJ18" i="1"/>
  <c r="CD18" i="1" s="1"/>
  <c r="AJ19" i="1"/>
  <c r="CD19" i="1" s="1"/>
  <c r="AJ34" i="1"/>
  <c r="CD34" i="1" s="1"/>
  <c r="AJ3" i="1"/>
  <c r="BJ3" i="1" s="1"/>
  <c r="BM3" i="1" s="1"/>
  <c r="AJ35" i="1"/>
  <c r="CD35" i="1" s="1"/>
  <c r="AJ5" i="1"/>
  <c r="BW5" i="1" s="1"/>
  <c r="CD21" i="1"/>
  <c r="CF21" i="1" s="1"/>
  <c r="CI21" i="1" s="1"/>
  <c r="CE9" i="1"/>
  <c r="CH9" i="1" s="1"/>
  <c r="CD20" i="1"/>
  <c r="CE25" i="1"/>
  <c r="CH25" i="1" s="1"/>
  <c r="CH23" i="1"/>
  <c r="CD23" i="1"/>
  <c r="CF23" i="1" s="1"/>
  <c r="CI23" i="1" s="1"/>
  <c r="BJ4" i="1"/>
  <c r="BM4" i="1" s="1"/>
  <c r="BP20" i="1"/>
  <c r="BI36" i="1"/>
  <c r="AV6" i="1"/>
  <c r="AY6" i="1" s="1"/>
  <c r="BC22" i="1"/>
  <c r="BF22" i="1" s="1"/>
  <c r="AN34" i="1"/>
  <c r="BB34" i="1"/>
  <c r="AK21" i="1"/>
  <c r="AK23" i="1"/>
  <c r="AK39" i="1"/>
  <c r="AK25" i="1"/>
  <c r="AK9" i="1"/>
  <c r="AK41" i="1"/>
  <c r="BW34" i="1"/>
  <c r="BP22" i="1"/>
  <c r="W29" i="4"/>
  <c r="T24" i="4"/>
  <c r="M27" i="4"/>
  <c r="M28" i="4"/>
  <c r="M24" i="4"/>
  <c r="M29" i="4"/>
  <c r="M30" i="4"/>
  <c r="T29" i="4"/>
  <c r="W30" i="4"/>
  <c r="W28" i="4"/>
  <c r="W27" i="4"/>
  <c r="T30" i="4"/>
  <c r="T27" i="4"/>
  <c r="T28" i="4"/>
  <c r="M26" i="4"/>
  <c r="T25" i="4"/>
  <c r="W24" i="4"/>
  <c r="T23" i="4"/>
  <c r="W23" i="4"/>
  <c r="CF37" i="1" l="1"/>
  <c r="CI37" i="1" s="1"/>
  <c r="CJ36" i="1"/>
  <c r="BC35" i="1"/>
  <c r="BF35" i="1" s="1"/>
  <c r="AK37" i="1"/>
  <c r="BI33" i="1"/>
  <c r="CD33" i="1"/>
  <c r="CE37" i="1"/>
  <c r="CH37" i="1" s="1"/>
  <c r="CH22" i="1"/>
  <c r="BC3" i="1"/>
  <c r="BF3" i="1" s="1"/>
  <c r="AN22" i="1"/>
  <c r="CJ40" i="1"/>
  <c r="CJ20" i="1"/>
  <c r="CJ26" i="1"/>
  <c r="CJ37" i="1"/>
  <c r="CJ4" i="1"/>
  <c r="BI22" i="1"/>
  <c r="BQ38" i="1"/>
  <c r="BT38" i="1" s="1"/>
  <c r="CJ39" i="1"/>
  <c r="BX22" i="1"/>
  <c r="BB22" i="1"/>
  <c r="BD22" i="1" s="1"/>
  <c r="CJ25" i="1"/>
  <c r="CJ9" i="1"/>
  <c r="CJ6" i="1"/>
  <c r="BJ22" i="1"/>
  <c r="AK22" i="1"/>
  <c r="BQ22" i="1"/>
  <c r="BT22" i="1" s="1"/>
  <c r="CJ38" i="1"/>
  <c r="CD38" i="1"/>
  <c r="CF38" i="1" s="1"/>
  <c r="CI38" i="1" s="1"/>
  <c r="CJ24" i="1"/>
  <c r="BW22" i="1"/>
  <c r="AO22" i="1"/>
  <c r="AR22" i="1" s="1"/>
  <c r="CD22" i="1"/>
  <c r="CF22" i="1" s="1"/>
  <c r="CI22" i="1" s="1"/>
  <c r="CJ8" i="1"/>
  <c r="AV22" i="1"/>
  <c r="AY22" i="1" s="1"/>
  <c r="AU22" i="1"/>
  <c r="CJ7" i="1"/>
  <c r="CJ41" i="1"/>
  <c r="CF20" i="1"/>
  <c r="CI20" i="1" s="1"/>
  <c r="BP33" i="1"/>
  <c r="BW6" i="1"/>
  <c r="BY6" i="1" s="1"/>
  <c r="BQ3" i="1"/>
  <c r="CC32" i="1"/>
  <c r="BB3" i="1"/>
  <c r="CE35" i="1"/>
  <c r="CJ35" i="1" s="1"/>
  <c r="BQ33" i="1"/>
  <c r="BB6" i="1"/>
  <c r="AK10" i="1"/>
  <c r="BH22" i="1"/>
  <c r="CE31" i="1"/>
  <c r="CF31" i="1" s="1"/>
  <c r="CI31" i="1" s="1"/>
  <c r="AK7" i="1"/>
  <c r="BC6" i="1"/>
  <c r="BF6" i="1" s="1"/>
  <c r="AK42" i="1"/>
  <c r="CD15" i="1"/>
  <c r="BO4" i="1"/>
  <c r="BX33" i="1"/>
  <c r="CE34" i="1"/>
  <c r="CH34" i="1" s="1"/>
  <c r="BX5" i="1"/>
  <c r="BV38" i="1"/>
  <c r="BO3" i="1"/>
  <c r="AN33" i="1"/>
  <c r="BW33" i="1"/>
  <c r="AO33" i="1"/>
  <c r="AR33" i="1" s="1"/>
  <c r="BP15" i="1"/>
  <c r="BI5" i="1"/>
  <c r="BK5" i="1" s="1"/>
  <c r="AO30" i="1"/>
  <c r="AR30" i="1" s="1"/>
  <c r="BJ5" i="1"/>
  <c r="AV18" i="1"/>
  <c r="AY18" i="1" s="1"/>
  <c r="CE28" i="1"/>
  <c r="BQ30" i="1"/>
  <c r="BJ18" i="1"/>
  <c r="BX6" i="1"/>
  <c r="CD39" i="1"/>
  <c r="CF39" i="1" s="1"/>
  <c r="CI39" i="1" s="1"/>
  <c r="CE30" i="1"/>
  <c r="BX30" i="1"/>
  <c r="AK26" i="1"/>
  <c r="CE14" i="1"/>
  <c r="BB18" i="1"/>
  <c r="AU30" i="1"/>
  <c r="AN18" i="1"/>
  <c r="CE27" i="1"/>
  <c r="CH27" i="1" s="1"/>
  <c r="BQ6" i="1"/>
  <c r="BI30" i="1"/>
  <c r="AO18" i="1"/>
  <c r="AR18" i="1" s="1"/>
  <c r="BC30" i="1"/>
  <c r="BF30" i="1" s="1"/>
  <c r="CD7" i="1"/>
  <c r="CF7" i="1" s="1"/>
  <c r="CI7" i="1" s="1"/>
  <c r="AO6" i="1"/>
  <c r="AR6" i="1" s="1"/>
  <c r="BX18" i="1"/>
  <c r="AN30" i="1"/>
  <c r="BW18" i="1"/>
  <c r="BY18" i="1" s="1"/>
  <c r="BJ30" i="1"/>
  <c r="AK30" i="1"/>
  <c r="BQ5" i="1"/>
  <c r="BP30" i="1"/>
  <c r="CF41" i="1"/>
  <c r="CI41" i="1" s="1"/>
  <c r="BP6" i="1"/>
  <c r="CE12" i="1"/>
  <c r="CH12" i="1" s="1"/>
  <c r="BW30" i="1"/>
  <c r="AK8" i="1"/>
  <c r="AV30" i="1"/>
  <c r="AY30" i="1" s="1"/>
  <c r="BB30" i="1"/>
  <c r="BD30" i="1" s="1"/>
  <c r="BG30" i="1" s="1"/>
  <c r="CE13" i="1"/>
  <c r="CH13" i="1" s="1"/>
  <c r="CD32" i="1"/>
  <c r="CE32" i="1"/>
  <c r="BJ33" i="1"/>
  <c r="BC33" i="1"/>
  <c r="AN6" i="1"/>
  <c r="AP6" i="1" s="1"/>
  <c r="CD8" i="1"/>
  <c r="CF8" i="1" s="1"/>
  <c r="CI8" i="1" s="1"/>
  <c r="CD16" i="1"/>
  <c r="CF16" i="1" s="1"/>
  <c r="CI16" i="1" s="1"/>
  <c r="CE29" i="1"/>
  <c r="BQ17" i="1"/>
  <c r="BJ17" i="1"/>
  <c r="BJ6" i="1"/>
  <c r="AU33" i="1"/>
  <c r="AU6" i="1"/>
  <c r="AW6" i="1" s="1"/>
  <c r="AV16" i="1"/>
  <c r="AY16" i="1" s="1"/>
  <c r="CE17" i="1"/>
  <c r="BP35" i="1"/>
  <c r="BB17" i="1"/>
  <c r="CD24" i="1"/>
  <c r="CF24" i="1" s="1"/>
  <c r="CI24" i="1" s="1"/>
  <c r="BI6" i="1"/>
  <c r="BB33" i="1"/>
  <c r="CF36" i="1"/>
  <c r="CI36" i="1" s="1"/>
  <c r="AO17" i="1"/>
  <c r="AR17" i="1" s="1"/>
  <c r="AK17" i="1"/>
  <c r="CE11" i="1"/>
  <c r="BW29" i="1"/>
  <c r="AV33" i="1"/>
  <c r="AY33" i="1" s="1"/>
  <c r="AK33" i="1"/>
  <c r="CD6" i="1"/>
  <c r="CF6" i="1" s="1"/>
  <c r="CI6" i="1" s="1"/>
  <c r="AN12" i="1"/>
  <c r="BX17" i="1"/>
  <c r="AK6" i="1"/>
  <c r="CD42" i="1"/>
  <c r="CF42" i="1" s="1"/>
  <c r="CI42" i="1" s="1"/>
  <c r="CH16" i="1"/>
  <c r="BC34" i="1"/>
  <c r="AV35" i="1"/>
  <c r="CD40" i="1"/>
  <c r="CF40" i="1" s="1"/>
  <c r="CI40" i="1" s="1"/>
  <c r="AN5" i="1"/>
  <c r="BA6" i="1"/>
  <c r="BI34" i="1"/>
  <c r="AU5" i="1"/>
  <c r="AV34" i="1"/>
  <c r="AO5" i="1"/>
  <c r="AR5" i="1" s="1"/>
  <c r="CE44" i="1"/>
  <c r="AV17" i="1"/>
  <c r="AK34" i="1"/>
  <c r="BP34" i="1"/>
  <c r="AU17" i="1"/>
  <c r="AO34" i="1"/>
  <c r="AR34" i="1" s="1"/>
  <c r="CE43" i="1"/>
  <c r="BB5" i="1"/>
  <c r="AU34" i="1"/>
  <c r="AN17" i="1"/>
  <c r="CD26" i="1"/>
  <c r="CF26" i="1" s="1"/>
  <c r="CI26" i="1" s="1"/>
  <c r="BI17" i="1"/>
  <c r="BC17" i="1"/>
  <c r="BD17" i="1" s="1"/>
  <c r="BP17" i="1"/>
  <c r="BJ34" i="1"/>
  <c r="BW17" i="1"/>
  <c r="BP18" i="1"/>
  <c r="BC40" i="1"/>
  <c r="BX34" i="1"/>
  <c r="BW35" i="1"/>
  <c r="BB19" i="1"/>
  <c r="AV19" i="1"/>
  <c r="CE10" i="1"/>
  <c r="CF33" i="1"/>
  <c r="CI33" i="1" s="1"/>
  <c r="BQ34" i="1"/>
  <c r="BR34" i="1" s="1"/>
  <c r="BQ19" i="1"/>
  <c r="BC5" i="1"/>
  <c r="AN35" i="1"/>
  <c r="BI18" i="1"/>
  <c r="BP19" i="1"/>
  <c r="BR19" i="1" s="1"/>
  <c r="BI19" i="1"/>
  <c r="AN19" i="1"/>
  <c r="CE18" i="1"/>
  <c r="BX3" i="1"/>
  <c r="CC3" i="1" s="1"/>
  <c r="CD3" i="1"/>
  <c r="BW3" i="1"/>
  <c r="CE3" i="1"/>
  <c r="CJ3" i="1" s="1"/>
  <c r="BP3" i="1"/>
  <c r="BR3" i="1" s="1"/>
  <c r="AV3" i="1"/>
  <c r="BA3" i="1" s="1"/>
  <c r="BI35" i="1"/>
  <c r="BX19" i="1"/>
  <c r="AN3" i="1"/>
  <c r="AT33" i="1"/>
  <c r="AK5" i="1"/>
  <c r="CE19" i="1"/>
  <c r="AK35" i="1"/>
  <c r="BQ18" i="1"/>
  <c r="BB35" i="1"/>
  <c r="BD35" i="1" s="1"/>
  <c r="BC18" i="1"/>
  <c r="AK18" i="1"/>
  <c r="CG23" i="1"/>
  <c r="BJ35" i="1"/>
  <c r="BQ35" i="1"/>
  <c r="CF15" i="1"/>
  <c r="CI15" i="1" s="1"/>
  <c r="BX35" i="1"/>
  <c r="BI3" i="1"/>
  <c r="BK3" i="1" s="1"/>
  <c r="BJ19" i="1"/>
  <c r="CE5" i="1"/>
  <c r="CJ5" i="1" s="1"/>
  <c r="CD5" i="1"/>
  <c r="CF5" i="1" s="1"/>
  <c r="CI5" i="1" s="1"/>
  <c r="BP5" i="1"/>
  <c r="AK3" i="1"/>
  <c r="AU35" i="1"/>
  <c r="AO35" i="1"/>
  <c r="AU3" i="1"/>
  <c r="AK19" i="1"/>
  <c r="AU19" i="1"/>
  <c r="AO19" i="1"/>
  <c r="AV5" i="1"/>
  <c r="AU18" i="1"/>
  <c r="AO3" i="1"/>
  <c r="AT3" i="1" s="1"/>
  <c r="AT22" i="1"/>
  <c r="CF4" i="1"/>
  <c r="BW19" i="1"/>
  <c r="BC19" i="1"/>
  <c r="CG21" i="1"/>
  <c r="CF25" i="1"/>
  <c r="CG38" i="1"/>
  <c r="CF9" i="1"/>
  <c r="CI9" i="1" s="1"/>
  <c r="CH35" i="1"/>
  <c r="CG22" i="1"/>
  <c r="CG8" i="1"/>
  <c r="CG39" i="1"/>
  <c r="BX40" i="1"/>
  <c r="BQ32" i="1"/>
  <c r="AU32" i="1"/>
  <c r="BP32" i="1"/>
  <c r="AN4" i="1"/>
  <c r="AU4" i="1"/>
  <c r="BB4" i="1"/>
  <c r="AV32" i="1"/>
  <c r="BJ20" i="1"/>
  <c r="AK20" i="1"/>
  <c r="BX4" i="1"/>
  <c r="AK4" i="1"/>
  <c r="BI12" i="1"/>
  <c r="BC4" i="1"/>
  <c r="BQ36" i="1"/>
  <c r="AK36" i="1"/>
  <c r="AV38" i="1"/>
  <c r="AK38" i="1"/>
  <c r="BW32" i="1"/>
  <c r="BY32" i="1" s="1"/>
  <c r="AK32" i="1"/>
  <c r="BW16" i="1"/>
  <c r="AK16" i="1"/>
  <c r="BP28" i="1"/>
  <c r="AK28" i="1"/>
  <c r="BI32" i="1"/>
  <c r="AN20" i="1"/>
  <c r="BX31" i="1"/>
  <c r="AK31" i="1"/>
  <c r="BQ43" i="1"/>
  <c r="AK43" i="1"/>
  <c r="AO15" i="1"/>
  <c r="AK15" i="1"/>
  <c r="BP27" i="1"/>
  <c r="AK27" i="1"/>
  <c r="AU29" i="1"/>
  <c r="AK29" i="1"/>
  <c r="AO11" i="1"/>
  <c r="AK11" i="1"/>
  <c r="AV13" i="1"/>
  <c r="AK13" i="1"/>
  <c r="AV14" i="1"/>
  <c r="AK14" i="1"/>
  <c r="BJ44" i="1"/>
  <c r="AK44" i="1"/>
  <c r="BP40" i="1"/>
  <c r="AK40" i="1"/>
  <c r="BQ12" i="1"/>
  <c r="AK12" i="1"/>
  <c r="BP24" i="1"/>
  <c r="AK24" i="1"/>
  <c r="BB36" i="1"/>
  <c r="BX16" i="1"/>
  <c r="AO16" i="1"/>
  <c r="BJ16" i="1"/>
  <c r="BJ36" i="1"/>
  <c r="AU44" i="1"/>
  <c r="BX12" i="1"/>
  <c r="BB40" i="1"/>
  <c r="AU27" i="1"/>
  <c r="BQ16" i="1"/>
  <c r="AU16" i="1"/>
  <c r="BI16" i="1"/>
  <c r="BC16" i="1"/>
  <c r="BP44" i="1"/>
  <c r="BJ12" i="1"/>
  <c r="BP16" i="1"/>
  <c r="BB16" i="1"/>
  <c r="AN16" i="1"/>
  <c r="BQ14" i="1"/>
  <c r="BP13" i="1"/>
  <c r="AN44" i="1"/>
  <c r="AO32" i="1"/>
  <c r="BC32" i="1"/>
  <c r="BB32" i="1"/>
  <c r="BQ27" i="1"/>
  <c r="BP29" i="1"/>
  <c r="BQ29" i="1"/>
  <c r="BB12" i="1"/>
  <c r="BW44" i="1"/>
  <c r="BI4" i="1"/>
  <c r="BK4" i="1" s="1"/>
  <c r="BI29" i="1"/>
  <c r="BJ15" i="1"/>
  <c r="AV29" i="1"/>
  <c r="BC14" i="1"/>
  <c r="BB14" i="1"/>
  <c r="AN36" i="1"/>
  <c r="BJ27" i="1"/>
  <c r="BX13" i="1"/>
  <c r="BB31" i="1"/>
  <c r="AO13" i="1"/>
  <c r="AV20" i="1"/>
  <c r="AV31" i="1"/>
  <c r="BB11" i="1"/>
  <c r="BB38" i="1"/>
  <c r="BX11" i="1"/>
  <c r="BQ13" i="1"/>
  <c r="BI44" i="1"/>
  <c r="BI20" i="1"/>
  <c r="AU28" i="1"/>
  <c r="AV4" i="1"/>
  <c r="BI28" i="1"/>
  <c r="BX20" i="1"/>
  <c r="BC44" i="1"/>
  <c r="AU20" i="1"/>
  <c r="BC13" i="1"/>
  <c r="AU13" i="1"/>
  <c r="BI11" i="1"/>
  <c r="BW20" i="1"/>
  <c r="BP11" i="1"/>
  <c r="AU11" i="1"/>
  <c r="AN31" i="1"/>
  <c r="BP14" i="1"/>
  <c r="BW28" i="1"/>
  <c r="BQ15" i="1"/>
  <c r="BB20" i="1"/>
  <c r="AN14" i="1"/>
  <c r="AV28" i="1"/>
  <c r="BP38" i="1"/>
  <c r="BR38" i="1" s="1"/>
  <c r="BW38" i="1"/>
  <c r="BQ31" i="1"/>
  <c r="BW12" i="1"/>
  <c r="BW4" i="1"/>
  <c r="BQ44" i="1"/>
  <c r="BJ43" i="1"/>
  <c r="BC20" i="1"/>
  <c r="AU43" i="1"/>
  <c r="AV44" i="1"/>
  <c r="AU14" i="1"/>
  <c r="BB13" i="1"/>
  <c r="BC15" i="1"/>
  <c r="BJ11" i="1"/>
  <c r="BQ11" i="1"/>
  <c r="BW13" i="1"/>
  <c r="AV43" i="1"/>
  <c r="AO29" i="1"/>
  <c r="BQ28" i="1"/>
  <c r="BP31" i="1"/>
  <c r="BI15" i="1"/>
  <c r="BB43" i="1"/>
  <c r="BC12" i="1"/>
  <c r="BX38" i="1"/>
  <c r="BX14" i="1"/>
  <c r="BP12" i="1"/>
  <c r="BX44" i="1"/>
  <c r="BW40" i="1"/>
  <c r="BI43" i="1"/>
  <c r="BP4" i="1"/>
  <c r="BQ4" i="1"/>
  <c r="BB27" i="1"/>
  <c r="BC28" i="1"/>
  <c r="AV27" i="1"/>
  <c r="AN38" i="1"/>
  <c r="AN28" i="1"/>
  <c r="BC43" i="1"/>
  <c r="BX29" i="1"/>
  <c r="AV15" i="1"/>
  <c r="BI13" i="1"/>
  <c r="BW43" i="1"/>
  <c r="BX43" i="1"/>
  <c r="BQ20" i="1"/>
  <c r="BC27" i="1"/>
  <c r="BC38" i="1"/>
  <c r="AV12" i="1"/>
  <c r="AN43" i="1"/>
  <c r="BW27" i="1"/>
  <c r="BX27" i="1"/>
  <c r="BX28" i="1"/>
  <c r="BJ32" i="1"/>
  <c r="BJ28" i="1"/>
  <c r="BJ38" i="1"/>
  <c r="BC11" i="1"/>
  <c r="AV11" i="1"/>
  <c r="AO4" i="1"/>
  <c r="BP43" i="1"/>
  <c r="BW15" i="1"/>
  <c r="BI27" i="1"/>
  <c r="BQ40" i="1"/>
  <c r="BJ14" i="1"/>
  <c r="BC24" i="1"/>
  <c r="AU38" i="1"/>
  <c r="BB15" i="1"/>
  <c r="BB44" i="1"/>
  <c r="BB28" i="1"/>
  <c r="AN24" i="1"/>
  <c r="BJ40" i="1"/>
  <c r="BX36" i="1"/>
  <c r="BI40" i="1"/>
  <c r="BI14" i="1"/>
  <c r="BC31" i="1"/>
  <c r="BW36" i="1"/>
  <c r="AO44" i="1"/>
  <c r="BJ24" i="1"/>
  <c r="BI24" i="1"/>
  <c r="BW14" i="1"/>
  <c r="AU31" i="1"/>
  <c r="AU12" i="1"/>
  <c r="BP36" i="1"/>
  <c r="AO12" i="1"/>
  <c r="AO43" i="1"/>
  <c r="AO24" i="1"/>
  <c r="BB24" i="1"/>
  <c r="BC36" i="1"/>
  <c r="AP30" i="1"/>
  <c r="AO14" i="1"/>
  <c r="AO31" i="1"/>
  <c r="AO27" i="1"/>
  <c r="BQ24" i="1"/>
  <c r="BD6" i="1"/>
  <c r="BC29" i="1"/>
  <c r="AO40" i="1"/>
  <c r="AV40" i="1"/>
  <c r="AO38" i="1"/>
  <c r="AN27" i="1"/>
  <c r="AV24" i="1"/>
  <c r="BX24" i="1"/>
  <c r="AN40" i="1"/>
  <c r="AO36" i="1"/>
  <c r="BX15" i="1"/>
  <c r="AN15" i="1"/>
  <c r="AV36" i="1"/>
  <c r="BJ29" i="1"/>
  <c r="AN29" i="1"/>
  <c r="BW31" i="1"/>
  <c r="BI31" i="1"/>
  <c r="BJ31" i="1"/>
  <c r="BI38" i="1"/>
  <c r="AU40" i="1"/>
  <c r="AW40" i="1" s="1"/>
  <c r="AU15" i="1"/>
  <c r="BB29" i="1"/>
  <c r="AO20" i="1"/>
  <c r="AN32" i="1"/>
  <c r="AO28" i="1"/>
  <c r="BW11" i="1"/>
  <c r="AN11" i="1"/>
  <c r="BJ13" i="1"/>
  <c r="AN13" i="1"/>
  <c r="AU24" i="1"/>
  <c r="AU36" i="1"/>
  <c r="BW24" i="1"/>
  <c r="AP22" i="1"/>
  <c r="AP17" i="1"/>
  <c r="AW22" i="1"/>
  <c r="AN9" i="1"/>
  <c r="AO9" i="1"/>
  <c r="AN25" i="1"/>
  <c r="AO25" i="1"/>
  <c r="AN37" i="1"/>
  <c r="AO37" i="1"/>
  <c r="AO42" i="1"/>
  <c r="AN42" i="1"/>
  <c r="AO26" i="1"/>
  <c r="AN26" i="1"/>
  <c r="BQ10" i="1"/>
  <c r="AN10" i="1"/>
  <c r="AO10" i="1"/>
  <c r="BW7" i="1"/>
  <c r="AO7" i="1"/>
  <c r="AN7" i="1"/>
  <c r="AN39" i="1"/>
  <c r="AO39" i="1"/>
  <c r="AN23" i="1"/>
  <c r="AO23" i="1"/>
  <c r="AO41" i="1"/>
  <c r="AN41" i="1"/>
  <c r="AN21" i="1"/>
  <c r="AO21" i="1"/>
  <c r="AO8" i="1"/>
  <c r="AN8" i="1"/>
  <c r="BD34" i="1"/>
  <c r="BK33" i="1"/>
  <c r="AV37" i="1"/>
  <c r="AU37" i="1"/>
  <c r="AU42" i="1"/>
  <c r="AV42" i="1"/>
  <c r="AU10" i="1"/>
  <c r="AV10" i="1"/>
  <c r="AU26" i="1"/>
  <c r="AV26" i="1"/>
  <c r="AV39" i="1"/>
  <c r="AU39" i="1"/>
  <c r="AV23" i="1"/>
  <c r="AU23" i="1"/>
  <c r="AV21" i="1"/>
  <c r="AU21" i="1"/>
  <c r="AU25" i="1"/>
  <c r="AV25" i="1"/>
  <c r="AU41" i="1"/>
  <c r="AV41" i="1"/>
  <c r="AV7" i="1"/>
  <c r="AU7" i="1"/>
  <c r="AU9" i="1"/>
  <c r="AV9" i="1"/>
  <c r="AU8" i="1"/>
  <c r="AV8" i="1"/>
  <c r="BB25" i="1"/>
  <c r="BC25" i="1"/>
  <c r="BQ42" i="1"/>
  <c r="BB42" i="1"/>
  <c r="BC42" i="1"/>
  <c r="BQ26" i="1"/>
  <c r="BB26" i="1"/>
  <c r="BC26" i="1"/>
  <c r="BX10" i="1"/>
  <c r="BB10" i="1"/>
  <c r="BC10" i="1"/>
  <c r="BB21" i="1"/>
  <c r="BC21" i="1"/>
  <c r="BY35" i="1"/>
  <c r="BB39" i="1"/>
  <c r="BC39" i="1"/>
  <c r="BB23" i="1"/>
  <c r="BC23" i="1"/>
  <c r="BB41" i="1"/>
  <c r="BC41" i="1"/>
  <c r="BB7" i="1"/>
  <c r="BC7" i="1"/>
  <c r="BB9" i="1"/>
  <c r="BC9" i="1"/>
  <c r="BP21" i="1"/>
  <c r="BQ21" i="1"/>
  <c r="BB8" i="1"/>
  <c r="BC8" i="1"/>
  <c r="BW37" i="1"/>
  <c r="BB37" i="1"/>
  <c r="BC37" i="1"/>
  <c r="BX26" i="1"/>
  <c r="BP23" i="1"/>
  <c r="BJ23" i="1"/>
  <c r="BQ23" i="1"/>
  <c r="BX23" i="1"/>
  <c r="BW23" i="1"/>
  <c r="BI23" i="1"/>
  <c r="BX41" i="1"/>
  <c r="BP41" i="1"/>
  <c r="BI41" i="1"/>
  <c r="BQ41" i="1"/>
  <c r="BJ41" i="1"/>
  <c r="BW41" i="1"/>
  <c r="BP7" i="1"/>
  <c r="BJ7" i="1"/>
  <c r="BI7" i="1"/>
  <c r="BQ7" i="1"/>
  <c r="BX7" i="1"/>
  <c r="BX42" i="1"/>
  <c r="BI9" i="1"/>
  <c r="BQ9" i="1"/>
  <c r="BP9" i="1"/>
  <c r="BX9" i="1"/>
  <c r="BJ9" i="1"/>
  <c r="BW9" i="1"/>
  <c r="BW42" i="1"/>
  <c r="BW26" i="1"/>
  <c r="BY5" i="1"/>
  <c r="BX21" i="1"/>
  <c r="BJ21" i="1"/>
  <c r="BW21" i="1"/>
  <c r="BI21" i="1"/>
  <c r="BP10" i="1"/>
  <c r="BI10" i="1"/>
  <c r="BJ10" i="1"/>
  <c r="BW10" i="1"/>
  <c r="BQ25" i="1"/>
  <c r="BX25" i="1"/>
  <c r="BP25" i="1"/>
  <c r="BW25" i="1"/>
  <c r="BI25" i="1"/>
  <c r="BJ25" i="1"/>
  <c r="BP8" i="1"/>
  <c r="BJ8" i="1"/>
  <c r="BW8" i="1"/>
  <c r="BI8" i="1"/>
  <c r="BQ8" i="1"/>
  <c r="BX8" i="1"/>
  <c r="BX37" i="1"/>
  <c r="BJ37" i="1"/>
  <c r="BP37" i="1"/>
  <c r="BI37" i="1"/>
  <c r="BQ37" i="1"/>
  <c r="BP42" i="1"/>
  <c r="BI42" i="1"/>
  <c r="BJ42" i="1"/>
  <c r="BP26" i="1"/>
  <c r="BI26" i="1"/>
  <c r="BJ26" i="1"/>
  <c r="BY22" i="1"/>
  <c r="BP39" i="1"/>
  <c r="BJ39" i="1"/>
  <c r="BX39" i="1"/>
  <c r="BW39" i="1"/>
  <c r="BI39" i="1"/>
  <c r="BQ39" i="1"/>
  <c r="BR22" i="1"/>
  <c r="U14" i="6"/>
  <c r="CG37" i="1" l="1"/>
  <c r="BA22" i="1"/>
  <c r="BD33" i="1"/>
  <c r="BH35" i="1"/>
  <c r="CF32" i="1"/>
  <c r="CI32" i="1" s="1"/>
  <c r="BV22" i="1"/>
  <c r="BR33" i="1"/>
  <c r="BH6" i="1"/>
  <c r="BR5" i="1"/>
  <c r="CH17" i="1"/>
  <c r="CJ17" i="1"/>
  <c r="CF28" i="1"/>
  <c r="CI28" i="1" s="1"/>
  <c r="CJ28" i="1"/>
  <c r="BK30" i="1"/>
  <c r="BN30" i="1" s="1"/>
  <c r="CF19" i="1"/>
  <c r="CI19" i="1" s="1"/>
  <c r="CJ19" i="1"/>
  <c r="BK18" i="1"/>
  <c r="BN18" i="1" s="1"/>
  <c r="CF11" i="1"/>
  <c r="CI11" i="1" s="1"/>
  <c r="CJ11" i="1"/>
  <c r="CF12" i="1"/>
  <c r="CI12" i="1" s="1"/>
  <c r="CJ12" i="1"/>
  <c r="CF27" i="1"/>
  <c r="CI27" i="1" s="1"/>
  <c r="CJ27" i="1"/>
  <c r="CA22" i="1"/>
  <c r="CC22" i="1"/>
  <c r="BM22" i="1"/>
  <c r="BO22" i="1"/>
  <c r="CH31" i="1"/>
  <c r="CJ31" i="1"/>
  <c r="CF29" i="1"/>
  <c r="CI29" i="1" s="1"/>
  <c r="CJ29" i="1"/>
  <c r="CF35" i="1"/>
  <c r="CI35" i="1" s="1"/>
  <c r="CF14" i="1"/>
  <c r="CI14" i="1" s="1"/>
  <c r="CJ14" i="1"/>
  <c r="BY33" i="1"/>
  <c r="BZ33" i="1" s="1"/>
  <c r="BH3" i="1"/>
  <c r="BD3" i="1"/>
  <c r="CH10" i="1"/>
  <c r="CJ10" i="1"/>
  <c r="CF43" i="1"/>
  <c r="CI43" i="1" s="1"/>
  <c r="CJ43" i="1"/>
  <c r="AP33" i="1"/>
  <c r="CF18" i="1"/>
  <c r="CI18" i="1" s="1"/>
  <c r="CJ18" i="1"/>
  <c r="CF44" i="1"/>
  <c r="CI44" i="1" s="1"/>
  <c r="CJ44" i="1"/>
  <c r="BK22" i="1"/>
  <c r="AW18" i="1"/>
  <c r="CF30" i="1"/>
  <c r="CI30" i="1" s="1"/>
  <c r="CJ30" i="1"/>
  <c r="CF13" i="1"/>
  <c r="CI13" i="1" s="1"/>
  <c r="CJ13" i="1"/>
  <c r="AT6" i="1"/>
  <c r="CH32" i="1"/>
  <c r="CJ32" i="1"/>
  <c r="CF34" i="1"/>
  <c r="CJ34" i="1"/>
  <c r="CA44" i="1"/>
  <c r="CC44" i="1"/>
  <c r="CA39" i="1"/>
  <c r="CC39" i="1"/>
  <c r="CA7" i="1"/>
  <c r="CC7" i="1"/>
  <c r="CA14" i="1"/>
  <c r="CC14" i="1"/>
  <c r="AP3" i="1"/>
  <c r="CA42" i="1"/>
  <c r="CC42" i="1"/>
  <c r="CA37" i="1"/>
  <c r="CC37" i="1"/>
  <c r="CA11" i="1"/>
  <c r="CC11" i="1"/>
  <c r="CA8" i="1"/>
  <c r="CC8" i="1"/>
  <c r="CA38" i="1"/>
  <c r="CC38" i="1"/>
  <c r="CH43" i="1"/>
  <c r="CA19" i="1"/>
  <c r="CC19" i="1"/>
  <c r="CG20" i="1"/>
  <c r="BR6" i="1"/>
  <c r="BS6" i="1" s="1"/>
  <c r="CA43" i="1"/>
  <c r="CC43" i="1"/>
  <c r="CA40" i="1"/>
  <c r="CC40" i="1"/>
  <c r="CA26" i="1"/>
  <c r="CC26" i="1"/>
  <c r="AP5" i="1"/>
  <c r="AS5" i="1" s="1"/>
  <c r="AW30" i="1"/>
  <c r="CA23" i="1"/>
  <c r="CC23" i="1"/>
  <c r="CA29" i="1"/>
  <c r="CC29" i="1"/>
  <c r="CA35" i="1"/>
  <c r="CC35" i="1"/>
  <c r="BD18" i="1"/>
  <c r="BE18" i="1" s="1"/>
  <c r="CA21" i="1"/>
  <c r="CC21" i="1"/>
  <c r="CA15" i="1"/>
  <c r="CC15" i="1"/>
  <c r="AW35" i="1"/>
  <c r="BT33" i="1"/>
  <c r="BV33" i="1"/>
  <c r="CA13" i="1"/>
  <c r="CC13" i="1"/>
  <c r="BD19" i="1"/>
  <c r="BE19" i="1" s="1"/>
  <c r="AW17" i="1"/>
  <c r="CA30" i="1"/>
  <c r="CC30" i="1"/>
  <c r="CA36" i="1"/>
  <c r="CC36" i="1"/>
  <c r="CA24" i="1"/>
  <c r="CC24" i="1"/>
  <c r="CA28" i="1"/>
  <c r="CC28" i="1"/>
  <c r="CA12" i="1"/>
  <c r="CC12" i="1"/>
  <c r="BK6" i="1"/>
  <c r="CA4" i="1"/>
  <c r="CC4" i="1"/>
  <c r="CA27" i="1"/>
  <c r="CC27" i="1"/>
  <c r="CA20" i="1"/>
  <c r="CC20" i="1"/>
  <c r="CB33" i="1"/>
  <c r="AW19" i="1"/>
  <c r="AZ19" i="1" s="1"/>
  <c r="CA34" i="1"/>
  <c r="CC34" i="1"/>
  <c r="CA5" i="1"/>
  <c r="CC5" i="1"/>
  <c r="BD40" i="1"/>
  <c r="BE40" i="1" s="1"/>
  <c r="CA18" i="1"/>
  <c r="CC18" i="1"/>
  <c r="CA6" i="1"/>
  <c r="CC6" i="1"/>
  <c r="BT3" i="1"/>
  <c r="BV3" i="1"/>
  <c r="CA31" i="1"/>
  <c r="CC31" i="1"/>
  <c r="CA9" i="1"/>
  <c r="CC9" i="1"/>
  <c r="CA41" i="1"/>
  <c r="CC41" i="1"/>
  <c r="CA10" i="1"/>
  <c r="CC10" i="1"/>
  <c r="CA17" i="1"/>
  <c r="CC17" i="1"/>
  <c r="CA33" i="1"/>
  <c r="CC33" i="1"/>
  <c r="CA25" i="1"/>
  <c r="CC25" i="1"/>
  <c r="CA16" i="1"/>
  <c r="CC16" i="1"/>
  <c r="BT20" i="1"/>
  <c r="BV20" i="1"/>
  <c r="AW5" i="1"/>
  <c r="AZ5" i="1" s="1"/>
  <c r="BT37" i="1"/>
  <c r="BV37" i="1"/>
  <c r="BT24" i="1"/>
  <c r="BV24" i="1"/>
  <c r="BT13" i="1"/>
  <c r="BV13" i="1"/>
  <c r="AP19" i="1"/>
  <c r="AQ19" i="1" s="1"/>
  <c r="BT35" i="1"/>
  <c r="BV35" i="1"/>
  <c r="BT17" i="1"/>
  <c r="BV17" i="1"/>
  <c r="AP18" i="1"/>
  <c r="AQ18" i="1" s="1"/>
  <c r="BT32" i="1"/>
  <c r="BV32" i="1"/>
  <c r="BR30" i="1"/>
  <c r="BU30" i="1" s="1"/>
  <c r="BT26" i="1"/>
  <c r="BV26" i="1"/>
  <c r="BT12" i="1"/>
  <c r="BV12" i="1"/>
  <c r="BT36" i="1"/>
  <c r="BV36" i="1"/>
  <c r="BA30" i="1"/>
  <c r="BT5" i="1"/>
  <c r="BV5" i="1"/>
  <c r="BT39" i="1"/>
  <c r="BV39" i="1"/>
  <c r="BT43" i="1"/>
  <c r="BV43" i="1"/>
  <c r="BT25" i="1"/>
  <c r="BV25" i="1"/>
  <c r="BT7" i="1"/>
  <c r="BV7" i="1"/>
  <c r="BT42" i="1"/>
  <c r="BV42" i="1"/>
  <c r="BT16" i="1"/>
  <c r="BV16" i="1"/>
  <c r="CG7" i="1"/>
  <c r="AT34" i="1"/>
  <c r="BT18" i="1"/>
  <c r="BV18" i="1"/>
  <c r="BK19" i="1"/>
  <c r="BN19" i="1" s="1"/>
  <c r="BT9" i="1"/>
  <c r="BV9" i="1"/>
  <c r="BT29" i="1"/>
  <c r="BV29" i="1"/>
  <c r="BT8" i="1"/>
  <c r="BV8" i="1"/>
  <c r="AP34" i="1"/>
  <c r="BT28" i="1"/>
  <c r="BV28" i="1"/>
  <c r="BT31" i="1"/>
  <c r="BV31" i="1"/>
  <c r="BT27" i="1"/>
  <c r="BV27" i="1"/>
  <c r="AT30" i="1"/>
  <c r="BT10" i="1"/>
  <c r="BV10" i="1"/>
  <c r="BT44" i="1"/>
  <c r="BV44" i="1"/>
  <c r="BY34" i="1"/>
  <c r="BZ34" i="1" s="1"/>
  <c r="AW16" i="1"/>
  <c r="AX16" i="1" s="1"/>
  <c r="BT23" i="1"/>
  <c r="BV23" i="1"/>
  <c r="CH11" i="1"/>
  <c r="CG13" i="1"/>
  <c r="AP35" i="1"/>
  <c r="BT30" i="1"/>
  <c r="BV30" i="1"/>
  <c r="BT4" i="1"/>
  <c r="BV4" i="1"/>
  <c r="BT11" i="1"/>
  <c r="BV11" i="1"/>
  <c r="BT19" i="1"/>
  <c r="BV19" i="1"/>
  <c r="BT41" i="1"/>
  <c r="BV41" i="1"/>
  <c r="BT15" i="1"/>
  <c r="BV15" i="1"/>
  <c r="BT14" i="1"/>
  <c r="BV14" i="1"/>
  <c r="CG6" i="1"/>
  <c r="BT34" i="1"/>
  <c r="BV34" i="1"/>
  <c r="BT21" i="1"/>
  <c r="BV21" i="1"/>
  <c r="BT40" i="1"/>
  <c r="BV40" i="1"/>
  <c r="AP16" i="1"/>
  <c r="AQ16" i="1" s="1"/>
  <c r="CG41" i="1"/>
  <c r="BH30" i="1"/>
  <c r="BY30" i="1"/>
  <c r="BZ30" i="1" s="1"/>
  <c r="BT6" i="1"/>
  <c r="BV6" i="1"/>
  <c r="BM8" i="1"/>
  <c r="BO8" i="1"/>
  <c r="BM12" i="1"/>
  <c r="BO12" i="1"/>
  <c r="CG36" i="1"/>
  <c r="BM42" i="1"/>
  <c r="BO42" i="1"/>
  <c r="BM29" i="1"/>
  <c r="BO29" i="1"/>
  <c r="CG24" i="1"/>
  <c r="BM43" i="1"/>
  <c r="BO43" i="1"/>
  <c r="BM13" i="1"/>
  <c r="BO13" i="1"/>
  <c r="BM9" i="1"/>
  <c r="BO9" i="1"/>
  <c r="BM38" i="1"/>
  <c r="BO38" i="1"/>
  <c r="BM40" i="1"/>
  <c r="BO40" i="1"/>
  <c r="BM33" i="1"/>
  <c r="BO33" i="1"/>
  <c r="BM23" i="1"/>
  <c r="BO23" i="1"/>
  <c r="BM32" i="1"/>
  <c r="BO32" i="1"/>
  <c r="BM37" i="1"/>
  <c r="BO37" i="1"/>
  <c r="CH30" i="1"/>
  <c r="BM25" i="1"/>
  <c r="BO25" i="1"/>
  <c r="BM44" i="1"/>
  <c r="BO44" i="1"/>
  <c r="BM27" i="1"/>
  <c r="BO27" i="1"/>
  <c r="BM20" i="1"/>
  <c r="BO20" i="1"/>
  <c r="CG28" i="1"/>
  <c r="CG31" i="1"/>
  <c r="BM19" i="1"/>
  <c r="BO19" i="1"/>
  <c r="BM39" i="1"/>
  <c r="BO39" i="1"/>
  <c r="BM10" i="1"/>
  <c r="BO10" i="1"/>
  <c r="CH28" i="1"/>
  <c r="CH14" i="1"/>
  <c r="AT17" i="1"/>
  <c r="BM18" i="1"/>
  <c r="BO18" i="1"/>
  <c r="BM41" i="1"/>
  <c r="BO41" i="1"/>
  <c r="BM28" i="1"/>
  <c r="BO28" i="1"/>
  <c r="BM34" i="1"/>
  <c r="BO34" i="1"/>
  <c r="BM30" i="1"/>
  <c r="BO30" i="1"/>
  <c r="BK34" i="1"/>
  <c r="BL34" i="1" s="1"/>
  <c r="BM36" i="1"/>
  <c r="BO36" i="1"/>
  <c r="CG14" i="1"/>
  <c r="BM11" i="1"/>
  <c r="BO11" i="1"/>
  <c r="BM16" i="1"/>
  <c r="BO16" i="1"/>
  <c r="BM14" i="1"/>
  <c r="BO14" i="1"/>
  <c r="BM35" i="1"/>
  <c r="BO35" i="1"/>
  <c r="BM6" i="1"/>
  <c r="BO6" i="1"/>
  <c r="BM31" i="1"/>
  <c r="BO31" i="1"/>
  <c r="BM24" i="1"/>
  <c r="BO24" i="1"/>
  <c r="CG33" i="1"/>
  <c r="AT18" i="1"/>
  <c r="BA18" i="1"/>
  <c r="BM17" i="1"/>
  <c r="BO17" i="1"/>
  <c r="BM26" i="1"/>
  <c r="BO26" i="1"/>
  <c r="BM21" i="1"/>
  <c r="BO21" i="1"/>
  <c r="BM5" i="1"/>
  <c r="BO5" i="1"/>
  <c r="BM7" i="1"/>
  <c r="BO7" i="1"/>
  <c r="BM15" i="1"/>
  <c r="BO15" i="1"/>
  <c r="CG18" i="1"/>
  <c r="CG9" i="1"/>
  <c r="AW3" i="1"/>
  <c r="AX3" i="1" s="1"/>
  <c r="BF42" i="1"/>
  <c r="BH42" i="1"/>
  <c r="BF44" i="1"/>
  <c r="BH44" i="1"/>
  <c r="BF25" i="1"/>
  <c r="BH25" i="1"/>
  <c r="CG26" i="1"/>
  <c r="BF32" i="1"/>
  <c r="BH32" i="1"/>
  <c r="BF18" i="1"/>
  <c r="BH18" i="1"/>
  <c r="BF28" i="1"/>
  <c r="BH28" i="1"/>
  <c r="BF23" i="1"/>
  <c r="BH23" i="1"/>
  <c r="BF37" i="1"/>
  <c r="BH37" i="1"/>
  <c r="BF39" i="1"/>
  <c r="BH39" i="1"/>
  <c r="BF24" i="1"/>
  <c r="BH24" i="1"/>
  <c r="CF10" i="1"/>
  <c r="CG10" i="1" s="1"/>
  <c r="BF38" i="1"/>
  <c r="BH38" i="1"/>
  <c r="BF15" i="1"/>
  <c r="BH15" i="1"/>
  <c r="BF19" i="1"/>
  <c r="BH19" i="1"/>
  <c r="BF27" i="1"/>
  <c r="BH27" i="1"/>
  <c r="BF14" i="1"/>
  <c r="BH14" i="1"/>
  <c r="BF40" i="1"/>
  <c r="BH40" i="1"/>
  <c r="BF34" i="1"/>
  <c r="BH34" i="1"/>
  <c r="BF7" i="1"/>
  <c r="BH7" i="1"/>
  <c r="BF21" i="1"/>
  <c r="BH21" i="1"/>
  <c r="AW33" i="1"/>
  <c r="AX33" i="1" s="1"/>
  <c r="BY17" i="1"/>
  <c r="BF10" i="1"/>
  <c r="BH10" i="1"/>
  <c r="CG40" i="1"/>
  <c r="CF17" i="1"/>
  <c r="BF8" i="1"/>
  <c r="BH8" i="1"/>
  <c r="BF31" i="1"/>
  <c r="BH31" i="1"/>
  <c r="BF20" i="1"/>
  <c r="BH20" i="1"/>
  <c r="CH29" i="1"/>
  <c r="BF5" i="1"/>
  <c r="BH5" i="1"/>
  <c r="BR17" i="1"/>
  <c r="BU17" i="1" s="1"/>
  <c r="BF29" i="1"/>
  <c r="BH29" i="1"/>
  <c r="BF12" i="1"/>
  <c r="BH12" i="1"/>
  <c r="BF17" i="1"/>
  <c r="BH17" i="1"/>
  <c r="BF9" i="1"/>
  <c r="BH9" i="1"/>
  <c r="BF26" i="1"/>
  <c r="BH26" i="1"/>
  <c r="BF11" i="1"/>
  <c r="BH11" i="1"/>
  <c r="CG32" i="1"/>
  <c r="BK17" i="1"/>
  <c r="BF33" i="1"/>
  <c r="BH33" i="1"/>
  <c r="BF36" i="1"/>
  <c r="BH36" i="1"/>
  <c r="BF43" i="1"/>
  <c r="BH43" i="1"/>
  <c r="BF16" i="1"/>
  <c r="BH16" i="1"/>
  <c r="BA16" i="1"/>
  <c r="BF13" i="1"/>
  <c r="BH13" i="1"/>
  <c r="BF4" i="1"/>
  <c r="BH4" i="1"/>
  <c r="BF41" i="1"/>
  <c r="BH41" i="1"/>
  <c r="BA33" i="1"/>
  <c r="BD5" i="1"/>
  <c r="BE5" i="1" s="1"/>
  <c r="AY5" i="1"/>
  <c r="BA5" i="1"/>
  <c r="AY24" i="1"/>
  <c r="BA24" i="1"/>
  <c r="AY43" i="1"/>
  <c r="BA43" i="1"/>
  <c r="BK35" i="1"/>
  <c r="BL35" i="1" s="1"/>
  <c r="AY39" i="1"/>
  <c r="BA39" i="1"/>
  <c r="AY28" i="1"/>
  <c r="BA28" i="1"/>
  <c r="AY3" i="1"/>
  <c r="AY34" i="1"/>
  <c r="BA34" i="1"/>
  <c r="AY8" i="1"/>
  <c r="BA8" i="1"/>
  <c r="AY26" i="1"/>
  <c r="BA26" i="1"/>
  <c r="AY40" i="1"/>
  <c r="BA40" i="1"/>
  <c r="AY12" i="1"/>
  <c r="BA12" i="1"/>
  <c r="AY4" i="1"/>
  <c r="BA4" i="1"/>
  <c r="AY14" i="1"/>
  <c r="BA14" i="1"/>
  <c r="CG44" i="1"/>
  <c r="AY21" i="1"/>
  <c r="BA21" i="1"/>
  <c r="AY9" i="1"/>
  <c r="BA9" i="1"/>
  <c r="AY32" i="1"/>
  <c r="BA32" i="1"/>
  <c r="CH44" i="1"/>
  <c r="AY10" i="1"/>
  <c r="BA10" i="1"/>
  <c r="AY13" i="1"/>
  <c r="BA13" i="1"/>
  <c r="BD4" i="1"/>
  <c r="BG4" i="1" s="1"/>
  <c r="AY19" i="1"/>
  <c r="BA19" i="1"/>
  <c r="AY29" i="1"/>
  <c r="BA29" i="1"/>
  <c r="AY7" i="1"/>
  <c r="BA7" i="1"/>
  <c r="AY42" i="1"/>
  <c r="BA42" i="1"/>
  <c r="AY44" i="1"/>
  <c r="BA44" i="1"/>
  <c r="BY19" i="1"/>
  <c r="CB19" i="1" s="1"/>
  <c r="AY41" i="1"/>
  <c r="BA41" i="1"/>
  <c r="AW34" i="1"/>
  <c r="AX34" i="1" s="1"/>
  <c r="AT5" i="1"/>
  <c r="AY35" i="1"/>
  <c r="BA35" i="1"/>
  <c r="AY23" i="1"/>
  <c r="BA23" i="1"/>
  <c r="BR16" i="1"/>
  <c r="BS16" i="1" s="1"/>
  <c r="AY25" i="1"/>
  <c r="BA25" i="1"/>
  <c r="AY36" i="1"/>
  <c r="BA36" i="1"/>
  <c r="AY11" i="1"/>
  <c r="BA11" i="1"/>
  <c r="AY15" i="1"/>
  <c r="BA15" i="1"/>
  <c r="AY31" i="1"/>
  <c r="BA31" i="1"/>
  <c r="AY38" i="1"/>
  <c r="BA38" i="1"/>
  <c r="CG42" i="1"/>
  <c r="CG16" i="1"/>
  <c r="AY27" i="1"/>
  <c r="BA27" i="1"/>
  <c r="AY37" i="1"/>
  <c r="BA37" i="1"/>
  <c r="AY20" i="1"/>
  <c r="BA20" i="1"/>
  <c r="AY17" i="1"/>
  <c r="BA17" i="1"/>
  <c r="BR18" i="1"/>
  <c r="BU18" i="1" s="1"/>
  <c r="AR44" i="1"/>
  <c r="AT44" i="1"/>
  <c r="AR16" i="1"/>
  <c r="AT16" i="1"/>
  <c r="AR11" i="1"/>
  <c r="AT11" i="1"/>
  <c r="AR41" i="1"/>
  <c r="AT41" i="1"/>
  <c r="AR26" i="1"/>
  <c r="AT26" i="1"/>
  <c r="AR27" i="1"/>
  <c r="AT27" i="1"/>
  <c r="AR35" i="1"/>
  <c r="AT35" i="1"/>
  <c r="AR8" i="1"/>
  <c r="AT8" i="1"/>
  <c r="AR31" i="1"/>
  <c r="AT31" i="1"/>
  <c r="AR4" i="1"/>
  <c r="AT4" i="1"/>
  <c r="CH3" i="1"/>
  <c r="AR23" i="1"/>
  <c r="AT23" i="1"/>
  <c r="AR42" i="1"/>
  <c r="AT42" i="1"/>
  <c r="AR14" i="1"/>
  <c r="AT14" i="1"/>
  <c r="BY3" i="1"/>
  <c r="CB3" i="1" s="1"/>
  <c r="AR37" i="1"/>
  <c r="AT37" i="1"/>
  <c r="CF3" i="1"/>
  <c r="CI3" i="1" s="1"/>
  <c r="AR39" i="1"/>
  <c r="AT39" i="1"/>
  <c r="AR25" i="1"/>
  <c r="AT25" i="1"/>
  <c r="AR36" i="1"/>
  <c r="AT36" i="1"/>
  <c r="AR13" i="1"/>
  <c r="AT13" i="1"/>
  <c r="AR15" i="1"/>
  <c r="AT15" i="1"/>
  <c r="BR35" i="1"/>
  <c r="BS35" i="1" s="1"/>
  <c r="CI4" i="1"/>
  <c r="CG4" i="1"/>
  <c r="AR28" i="1"/>
  <c r="AT28" i="1"/>
  <c r="AR24" i="1"/>
  <c r="AT24" i="1"/>
  <c r="AR9" i="1"/>
  <c r="AT9" i="1"/>
  <c r="AR43" i="1"/>
  <c r="AT43" i="1"/>
  <c r="AR29" i="1"/>
  <c r="AT29" i="1"/>
  <c r="CH18" i="1"/>
  <c r="CG35" i="1"/>
  <c r="CG5" i="1"/>
  <c r="CH5" i="1"/>
  <c r="AR7" i="1"/>
  <c r="AT7" i="1"/>
  <c r="AR20" i="1"/>
  <c r="AT20" i="1"/>
  <c r="AR12" i="1"/>
  <c r="AT12" i="1"/>
  <c r="AR3" i="1"/>
  <c r="CA3" i="1"/>
  <c r="CH19" i="1"/>
  <c r="AR40" i="1"/>
  <c r="AT40" i="1"/>
  <c r="AR38" i="1"/>
  <c r="AT38" i="1"/>
  <c r="CG19" i="1"/>
  <c r="AR10" i="1"/>
  <c r="AT10" i="1"/>
  <c r="AR32" i="1"/>
  <c r="AT32" i="1"/>
  <c r="CG15" i="1"/>
  <c r="AR19" i="1"/>
  <c r="AT19" i="1"/>
  <c r="AR21" i="1"/>
  <c r="AT21" i="1"/>
  <c r="BY20" i="1"/>
  <c r="BZ20" i="1" s="1"/>
  <c r="BR27" i="1"/>
  <c r="BS27" i="1" s="1"/>
  <c r="CI25" i="1"/>
  <c r="CG25" i="1"/>
  <c r="CI10" i="1"/>
  <c r="BK20" i="1"/>
  <c r="BN20" i="1" s="1"/>
  <c r="CG27" i="1"/>
  <c r="BU35" i="1"/>
  <c r="AW32" i="1"/>
  <c r="AX32" i="1" s="1"/>
  <c r="BK16" i="1"/>
  <c r="BL16" i="1" s="1"/>
  <c r="AP11" i="1"/>
  <c r="AQ11" i="1" s="1"/>
  <c r="AP32" i="1"/>
  <c r="AQ32" i="1" s="1"/>
  <c r="BD16" i="1"/>
  <c r="BE16" i="1" s="1"/>
  <c r="BR32" i="1"/>
  <c r="BS32" i="1" s="1"/>
  <c r="BY40" i="1"/>
  <c r="BZ40" i="1" s="1"/>
  <c r="BY16" i="1"/>
  <c r="BZ16" i="1" s="1"/>
  <c r="AW14" i="1"/>
  <c r="AX14" i="1" s="1"/>
  <c r="BK44" i="1"/>
  <c r="BL44" i="1" s="1"/>
  <c r="BY31" i="1"/>
  <c r="BZ31" i="1" s="1"/>
  <c r="BE30" i="1"/>
  <c r="AW24" i="1"/>
  <c r="AX24" i="1" s="1"/>
  <c r="BR13" i="1"/>
  <c r="BU13" i="1" s="1"/>
  <c r="BR28" i="1"/>
  <c r="BU28" i="1" s="1"/>
  <c r="BY13" i="1"/>
  <c r="BZ13" i="1" s="1"/>
  <c r="BR43" i="1"/>
  <c r="BU43" i="1" s="1"/>
  <c r="AP13" i="1"/>
  <c r="AS13" i="1" s="1"/>
  <c r="AW29" i="1"/>
  <c r="AZ29" i="1" s="1"/>
  <c r="BK36" i="1"/>
  <c r="BL36" i="1" s="1"/>
  <c r="BD36" i="1"/>
  <c r="BE36" i="1" s="1"/>
  <c r="BR4" i="1"/>
  <c r="BS4" i="1" s="1"/>
  <c r="AW20" i="1"/>
  <c r="AZ20" i="1" s="1"/>
  <c r="BR44" i="1"/>
  <c r="BU44" i="1" s="1"/>
  <c r="BK15" i="1"/>
  <c r="BN15" i="1" s="1"/>
  <c r="AW31" i="1"/>
  <c r="AX31" i="1" s="1"/>
  <c r="BD32" i="1"/>
  <c r="BE32" i="1" s="1"/>
  <c r="BR12" i="1"/>
  <c r="BS12" i="1" s="1"/>
  <c r="AW44" i="1"/>
  <c r="AX44" i="1" s="1"/>
  <c r="BL19" i="1"/>
  <c r="BY11" i="1"/>
  <c r="BZ11" i="1" s="1"/>
  <c r="BY4" i="1"/>
  <c r="BZ4" i="1" s="1"/>
  <c r="BK11" i="1"/>
  <c r="BL11" i="1" s="1"/>
  <c r="AP15" i="1"/>
  <c r="AQ15" i="1" s="1"/>
  <c r="BR31" i="1"/>
  <c r="BS31" i="1" s="1"/>
  <c r="BY12" i="1"/>
  <c r="CB12" i="1" s="1"/>
  <c r="AW13" i="1"/>
  <c r="AZ13" i="1" s="1"/>
  <c r="BK31" i="1"/>
  <c r="BL31" i="1" s="1"/>
  <c r="BR36" i="1"/>
  <c r="BU36" i="1" s="1"/>
  <c r="BD29" i="1"/>
  <c r="BE29" i="1" s="1"/>
  <c r="AW38" i="1"/>
  <c r="AX38" i="1" s="1"/>
  <c r="BK28" i="1"/>
  <c r="BL28" i="1" s="1"/>
  <c r="AP4" i="1"/>
  <c r="AQ4" i="1" s="1"/>
  <c r="AW28" i="1"/>
  <c r="AX28" i="1" s="1"/>
  <c r="BY14" i="1"/>
  <c r="BZ14" i="1" s="1"/>
  <c r="BR29" i="1"/>
  <c r="BS29" i="1" s="1"/>
  <c r="AW43" i="1"/>
  <c r="AX43" i="1" s="1"/>
  <c r="BK40" i="1"/>
  <c r="BL40" i="1" s="1"/>
  <c r="BD43" i="1"/>
  <c r="BG43" i="1" s="1"/>
  <c r="BK12" i="1"/>
  <c r="BN12" i="1" s="1"/>
  <c r="BL4" i="1"/>
  <c r="BN4" i="1"/>
  <c r="AX40" i="1"/>
  <c r="AZ40" i="1"/>
  <c r="AZ16" i="1"/>
  <c r="BS3" i="1"/>
  <c r="BU3" i="1"/>
  <c r="BS34" i="1"/>
  <c r="BU34" i="1"/>
  <c r="BS22" i="1"/>
  <c r="BU22" i="1"/>
  <c r="BZ5" i="1"/>
  <c r="CB5" i="1"/>
  <c r="BL33" i="1"/>
  <c r="BN33" i="1"/>
  <c r="BZ32" i="1"/>
  <c r="CB32" i="1"/>
  <c r="BD14" i="1"/>
  <c r="BS17" i="1"/>
  <c r="BL17" i="1"/>
  <c r="BN17" i="1"/>
  <c r="BU6" i="1"/>
  <c r="BE17" i="1"/>
  <c r="BG17" i="1"/>
  <c r="AQ34" i="1"/>
  <c r="AS34" i="1"/>
  <c r="AX22" i="1"/>
  <c r="AZ22" i="1"/>
  <c r="AX17" i="1"/>
  <c r="AZ17" i="1"/>
  <c r="BD31" i="1"/>
  <c r="BS38" i="1"/>
  <c r="BU38" i="1"/>
  <c r="BE4" i="1"/>
  <c r="AX35" i="1"/>
  <c r="AZ35" i="1"/>
  <c r="BE35" i="1"/>
  <c r="BG35" i="1"/>
  <c r="BE34" i="1"/>
  <c r="BG34" i="1"/>
  <c r="AQ3" i="1"/>
  <c r="AS3" i="1"/>
  <c r="BE22" i="1"/>
  <c r="BG22" i="1"/>
  <c r="BY27" i="1"/>
  <c r="BR14" i="1"/>
  <c r="BR40" i="1"/>
  <c r="AQ35" i="1"/>
  <c r="AS35" i="1"/>
  <c r="AW4" i="1"/>
  <c r="BE33" i="1"/>
  <c r="BG33" i="1"/>
  <c r="BS5" i="1"/>
  <c r="BU5" i="1"/>
  <c r="BZ6" i="1"/>
  <c r="CB6" i="1"/>
  <c r="AS16" i="1"/>
  <c r="BE6" i="1"/>
  <c r="BG6" i="1"/>
  <c r="BK27" i="1"/>
  <c r="BD13" i="1"/>
  <c r="BY28" i="1"/>
  <c r="BL5" i="1"/>
  <c r="BN5" i="1"/>
  <c r="AX18" i="1"/>
  <c r="AZ18" i="1"/>
  <c r="AQ6" i="1"/>
  <c r="AS6" i="1"/>
  <c r="BZ35" i="1"/>
  <c r="CB35" i="1"/>
  <c r="BZ18" i="1"/>
  <c r="CB18" i="1"/>
  <c r="AQ17" i="1"/>
  <c r="AS17" i="1"/>
  <c r="BL22" i="1"/>
  <c r="BN22" i="1"/>
  <c r="BL18" i="1"/>
  <c r="BZ22" i="1"/>
  <c r="CB22" i="1"/>
  <c r="BL6" i="1"/>
  <c r="BN6" i="1"/>
  <c r="BG18" i="1"/>
  <c r="BL3" i="1"/>
  <c r="BN3" i="1"/>
  <c r="AX30" i="1"/>
  <c r="AZ30" i="1"/>
  <c r="AP29" i="1"/>
  <c r="BS33" i="1"/>
  <c r="BU33" i="1"/>
  <c r="BS30" i="1"/>
  <c r="AW27" i="1"/>
  <c r="AX6" i="1"/>
  <c r="AZ6" i="1"/>
  <c r="AP12" i="1"/>
  <c r="AS19" i="1"/>
  <c r="AQ22" i="1"/>
  <c r="AS22" i="1"/>
  <c r="BR11" i="1"/>
  <c r="BD38" i="1"/>
  <c r="AX19" i="1"/>
  <c r="AQ30" i="1"/>
  <c r="AS30" i="1"/>
  <c r="AQ33" i="1"/>
  <c r="AS33" i="1"/>
  <c r="BE3" i="1"/>
  <c r="BG3" i="1"/>
  <c r="BS19" i="1"/>
  <c r="BU19" i="1"/>
  <c r="AW15" i="1"/>
  <c r="AW12" i="1"/>
  <c r="AP43" i="1"/>
  <c r="BD27" i="1"/>
  <c r="BY29" i="1"/>
  <c r="BK38" i="1"/>
  <c r="BY24" i="1"/>
  <c r="BD44" i="1"/>
  <c r="BY36" i="1"/>
  <c r="AP31" i="1"/>
  <c r="BK24" i="1"/>
  <c r="BD24" i="1"/>
  <c r="AP28" i="1"/>
  <c r="BK43" i="1"/>
  <c r="BD28" i="1"/>
  <c r="BY44" i="1"/>
  <c r="BD12" i="1"/>
  <c r="AP40" i="1"/>
  <c r="AP24" i="1"/>
  <c r="BD20" i="1"/>
  <c r="AP27" i="1"/>
  <c r="BD15" i="1"/>
  <c r="BY38" i="1"/>
  <c r="BD11" i="1"/>
  <c r="BK32" i="1"/>
  <c r="BK13" i="1"/>
  <c r="AW11" i="1"/>
  <c r="BR15" i="1"/>
  <c r="BY43" i="1"/>
  <c r="BR20" i="1"/>
  <c r="BK14" i="1"/>
  <c r="AP38" i="1"/>
  <c r="AP36" i="1"/>
  <c r="AW36" i="1"/>
  <c r="AP44" i="1"/>
  <c r="BK29" i="1"/>
  <c r="BR24" i="1"/>
  <c r="BY15" i="1"/>
  <c r="AP20" i="1"/>
  <c r="AP14" i="1"/>
  <c r="AP41" i="1"/>
  <c r="AP8" i="1"/>
  <c r="AP7" i="1"/>
  <c r="BY25" i="1"/>
  <c r="AP26" i="1"/>
  <c r="AP42" i="1"/>
  <c r="BR10" i="1"/>
  <c r="AW39" i="1"/>
  <c r="AW37" i="1"/>
  <c r="AP23" i="1"/>
  <c r="AP37" i="1"/>
  <c r="BY7" i="1"/>
  <c r="AP21" i="1"/>
  <c r="AP9" i="1"/>
  <c r="BY26" i="1"/>
  <c r="AP10" i="1"/>
  <c r="AP25" i="1"/>
  <c r="BY37" i="1"/>
  <c r="AP39" i="1"/>
  <c r="AW7" i="1"/>
  <c r="AW21" i="1"/>
  <c r="AW42" i="1"/>
  <c r="BY10" i="1"/>
  <c r="BY41" i="1"/>
  <c r="BD9" i="1"/>
  <c r="BD21" i="1"/>
  <c r="BR25" i="1"/>
  <c r="BY9" i="1"/>
  <c r="BK23" i="1"/>
  <c r="BR21" i="1"/>
  <c r="AW25" i="1"/>
  <c r="AW26" i="1"/>
  <c r="BD26" i="1"/>
  <c r="BR9" i="1"/>
  <c r="AW41" i="1"/>
  <c r="AW10" i="1"/>
  <c r="BK21" i="1"/>
  <c r="AW23" i="1"/>
  <c r="AW9" i="1"/>
  <c r="BD7" i="1"/>
  <c r="AW8" i="1"/>
  <c r="BD23" i="1"/>
  <c r="BD42" i="1"/>
  <c r="BR26" i="1"/>
  <c r="BD39" i="1"/>
  <c r="BD25" i="1"/>
  <c r="BY8" i="1"/>
  <c r="BR23" i="1"/>
  <c r="BY39" i="1"/>
  <c r="BR42" i="1"/>
  <c r="BK7" i="1"/>
  <c r="BD8" i="1"/>
  <c r="BR8" i="1"/>
  <c r="BK37" i="1"/>
  <c r="BD10" i="1"/>
  <c r="BY42" i="1"/>
  <c r="BD37" i="1"/>
  <c r="BD41" i="1"/>
  <c r="BK41" i="1"/>
  <c r="BR41" i="1"/>
  <c r="BK9" i="1"/>
  <c r="BK10" i="1"/>
  <c r="BK26" i="1"/>
  <c r="BY23" i="1"/>
  <c r="BY21" i="1"/>
  <c r="BK39" i="1"/>
  <c r="BK42" i="1"/>
  <c r="BK8" i="1"/>
  <c r="BR39" i="1"/>
  <c r="BR37" i="1"/>
  <c r="BR7" i="1"/>
  <c r="BK25" i="1"/>
  <c r="V22" i="4"/>
  <c r="V21" i="4"/>
  <c r="V3" i="4"/>
  <c r="U22" i="4"/>
  <c r="U21" i="4"/>
  <c r="U3" i="4"/>
  <c r="S22" i="4"/>
  <c r="S21" i="4"/>
  <c r="S3" i="4"/>
  <c r="R22" i="4"/>
  <c r="R21" i="4"/>
  <c r="R3" i="4"/>
  <c r="P22" i="4"/>
  <c r="Q22" i="4" s="1"/>
  <c r="P21" i="4"/>
  <c r="Q21" i="4" s="1"/>
  <c r="P3" i="4"/>
  <c r="O22" i="4"/>
  <c r="O21" i="4"/>
  <c r="L22" i="4"/>
  <c r="L21" i="4"/>
  <c r="L3" i="4"/>
  <c r="L4" i="4"/>
  <c r="K22" i="4"/>
  <c r="K21" i="4"/>
  <c r="K3" i="4"/>
  <c r="J22" i="4"/>
  <c r="J21" i="4"/>
  <c r="CG11" i="1" l="1"/>
  <c r="BL30" i="1"/>
  <c r="AQ5" i="1"/>
  <c r="CG29" i="1"/>
  <c r="CI34" i="1"/>
  <c r="CG34" i="1"/>
  <c r="CG12" i="1"/>
  <c r="BG19" i="1"/>
  <c r="CG30" i="1"/>
  <c r="CG43" i="1"/>
  <c r="BG40" i="1"/>
  <c r="BN34" i="1"/>
  <c r="BG5" i="1"/>
  <c r="AS18" i="1"/>
  <c r="CB34" i="1"/>
  <c r="CB30" i="1"/>
  <c r="AZ34" i="1"/>
  <c r="AX5" i="1"/>
  <c r="AZ33" i="1"/>
  <c r="AZ3" i="1"/>
  <c r="CI17" i="1"/>
  <c r="CG17" i="1"/>
  <c r="BN35" i="1"/>
  <c r="BZ19" i="1"/>
  <c r="BU16" i="1"/>
  <c r="BL20" i="1"/>
  <c r="BZ17" i="1"/>
  <c r="CB17" i="1"/>
  <c r="BS28" i="1"/>
  <c r="BZ3" i="1"/>
  <c r="CG3" i="1"/>
  <c r="BS18" i="1"/>
  <c r="CB20" i="1"/>
  <c r="AZ32" i="1"/>
  <c r="BU27" i="1"/>
  <c r="AX13" i="1"/>
  <c r="AQ13" i="1"/>
  <c r="AS11" i="1"/>
  <c r="BS43" i="1"/>
  <c r="BN16" i="1"/>
  <c r="CB40" i="1"/>
  <c r="BU32" i="1"/>
  <c r="AS32" i="1"/>
  <c r="BG16" i="1"/>
  <c r="BN28" i="1"/>
  <c r="CB16" i="1"/>
  <c r="AS4" i="1"/>
  <c r="BU4" i="1"/>
  <c r="AZ31" i="1"/>
  <c r="BN44" i="1"/>
  <c r="BS44" i="1"/>
  <c r="AZ14" i="1"/>
  <c r="BG29" i="1"/>
  <c r="CB31" i="1"/>
  <c r="CB4" i="1"/>
  <c r="AZ44" i="1"/>
  <c r="AZ24" i="1"/>
  <c r="AZ38" i="1"/>
  <c r="AX20" i="1"/>
  <c r="BS13" i="1"/>
  <c r="CB11" i="1"/>
  <c r="BU29" i="1"/>
  <c r="BL15" i="1"/>
  <c r="CB13" i="1"/>
  <c r="BU12" i="1"/>
  <c r="BS36" i="1"/>
  <c r="BN40" i="1"/>
  <c r="BG32" i="1"/>
  <c r="AZ43" i="1"/>
  <c r="BN36" i="1"/>
  <c r="AX29" i="1"/>
  <c r="BL12" i="1"/>
  <c r="BG36" i="1"/>
  <c r="AS15" i="1"/>
  <c r="CB14" i="1"/>
  <c r="BE43" i="1"/>
  <c r="BZ12" i="1"/>
  <c r="BU31" i="1"/>
  <c r="BN31" i="1"/>
  <c r="AZ28" i="1"/>
  <c r="BN11" i="1"/>
  <c r="BZ23" i="1"/>
  <c r="CB23" i="1"/>
  <c r="AX25" i="1"/>
  <c r="AZ25" i="1"/>
  <c r="BE25" i="1"/>
  <c r="BG25" i="1"/>
  <c r="BE38" i="1"/>
  <c r="BG38" i="1"/>
  <c r="AQ21" i="1"/>
  <c r="AS21" i="1"/>
  <c r="BS26" i="1"/>
  <c r="BU26" i="1"/>
  <c r="BL29" i="1"/>
  <c r="BN29" i="1"/>
  <c r="BE27" i="1"/>
  <c r="BG27" i="1"/>
  <c r="BL41" i="1"/>
  <c r="BN41" i="1"/>
  <c r="AQ24" i="1"/>
  <c r="AS24" i="1"/>
  <c r="BZ39" i="1"/>
  <c r="CB39" i="1"/>
  <c r="AQ14" i="1"/>
  <c r="AS14" i="1"/>
  <c r="BZ26" i="1"/>
  <c r="CB26" i="1"/>
  <c r="BZ24" i="1"/>
  <c r="CB24" i="1"/>
  <c r="BZ15" i="1"/>
  <c r="CB15" i="1"/>
  <c r="BL23" i="1"/>
  <c r="BN23" i="1"/>
  <c r="BZ29" i="1"/>
  <c r="CB29" i="1"/>
  <c r="AX27" i="1"/>
  <c r="AZ27" i="1"/>
  <c r="BS14" i="1"/>
  <c r="BU14" i="1"/>
  <c r="BZ9" i="1"/>
  <c r="CB9" i="1"/>
  <c r="BZ7" i="1"/>
  <c r="CB7" i="1"/>
  <c r="BE20" i="1"/>
  <c r="BG20" i="1"/>
  <c r="BE42" i="1"/>
  <c r="BG42" i="1"/>
  <c r="BS25" i="1"/>
  <c r="BU25" i="1"/>
  <c r="AQ37" i="1"/>
  <c r="AS37" i="1"/>
  <c r="AQ44" i="1"/>
  <c r="AS44" i="1"/>
  <c r="AQ43" i="1"/>
  <c r="AS43" i="1"/>
  <c r="BE41" i="1"/>
  <c r="BG41" i="1"/>
  <c r="BE23" i="1"/>
  <c r="BG23" i="1"/>
  <c r="BE21" i="1"/>
  <c r="BG21" i="1"/>
  <c r="AQ23" i="1"/>
  <c r="AS23" i="1"/>
  <c r="AX36" i="1"/>
  <c r="AZ36" i="1"/>
  <c r="AQ40" i="1"/>
  <c r="AS40" i="1"/>
  <c r="AX12" i="1"/>
  <c r="AZ12" i="1"/>
  <c r="BZ36" i="1"/>
  <c r="CB36" i="1"/>
  <c r="BL10" i="1"/>
  <c r="BN10" i="1"/>
  <c r="BL38" i="1"/>
  <c r="BN38" i="1"/>
  <c r="AX37" i="1"/>
  <c r="AZ37" i="1"/>
  <c r="BS23" i="1"/>
  <c r="BU23" i="1"/>
  <c r="BL26" i="1"/>
  <c r="BN26" i="1"/>
  <c r="BZ38" i="1"/>
  <c r="CB38" i="1"/>
  <c r="BL9" i="1"/>
  <c r="BN9" i="1"/>
  <c r="AX8" i="1"/>
  <c r="AZ8" i="1"/>
  <c r="AX26" i="1"/>
  <c r="AZ26" i="1"/>
  <c r="AQ9" i="1"/>
  <c r="AS9" i="1"/>
  <c r="AQ29" i="1"/>
  <c r="AS29" i="1"/>
  <c r="BE39" i="1"/>
  <c r="BG39" i="1"/>
  <c r="BS24" i="1"/>
  <c r="BU24" i="1"/>
  <c r="BE37" i="1"/>
  <c r="BG37" i="1"/>
  <c r="BE9" i="1"/>
  <c r="BG9" i="1"/>
  <c r="AQ36" i="1"/>
  <c r="AS36" i="1"/>
  <c r="BE12" i="1"/>
  <c r="BG12" i="1"/>
  <c r="AX15" i="1"/>
  <c r="AZ15" i="1"/>
  <c r="BL25" i="1"/>
  <c r="BN25" i="1"/>
  <c r="BZ42" i="1"/>
  <c r="CB42" i="1"/>
  <c r="BE7" i="1"/>
  <c r="BG7" i="1"/>
  <c r="BZ41" i="1"/>
  <c r="CB41" i="1"/>
  <c r="AX39" i="1"/>
  <c r="AZ39" i="1"/>
  <c r="AQ38" i="1"/>
  <c r="AS38" i="1"/>
  <c r="BZ44" i="1"/>
  <c r="CB44" i="1"/>
  <c r="BS7" i="1"/>
  <c r="BU7" i="1"/>
  <c r="BE10" i="1"/>
  <c r="BG10" i="1"/>
  <c r="AX9" i="1"/>
  <c r="AZ9" i="1"/>
  <c r="BZ10" i="1"/>
  <c r="CB10" i="1"/>
  <c r="BS10" i="1"/>
  <c r="BU10" i="1"/>
  <c r="BL14" i="1"/>
  <c r="BN14" i="1"/>
  <c r="BE28" i="1"/>
  <c r="BG28" i="1"/>
  <c r="AX23" i="1"/>
  <c r="AZ23" i="1"/>
  <c r="BL43" i="1"/>
  <c r="BN43" i="1"/>
  <c r="BE14" i="1"/>
  <c r="BG14" i="1"/>
  <c r="BS37" i="1"/>
  <c r="BU37" i="1"/>
  <c r="BS20" i="1"/>
  <c r="BU20" i="1"/>
  <c r="BL21" i="1"/>
  <c r="BN21" i="1"/>
  <c r="AQ28" i="1"/>
  <c r="AS28" i="1"/>
  <c r="BZ21" i="1"/>
  <c r="CB21" i="1"/>
  <c r="AQ42" i="1"/>
  <c r="AS42" i="1"/>
  <c r="BS39" i="1"/>
  <c r="BU39" i="1"/>
  <c r="AQ26" i="1"/>
  <c r="AS26" i="1"/>
  <c r="BE8" i="1"/>
  <c r="BG8" i="1"/>
  <c r="AX7" i="1"/>
  <c r="AZ7" i="1"/>
  <c r="BS15" i="1"/>
  <c r="BU15" i="1"/>
  <c r="BZ28" i="1"/>
  <c r="CB28" i="1"/>
  <c r="AQ41" i="1"/>
  <c r="AS41" i="1"/>
  <c r="AX42" i="1"/>
  <c r="AZ42" i="1"/>
  <c r="BZ43" i="1"/>
  <c r="CB43" i="1"/>
  <c r="BL37" i="1"/>
  <c r="BN37" i="1"/>
  <c r="BS8" i="1"/>
  <c r="BU8" i="1"/>
  <c r="AX21" i="1"/>
  <c r="AZ21" i="1"/>
  <c r="BL8" i="1"/>
  <c r="BN8" i="1"/>
  <c r="AX10" i="1"/>
  <c r="AZ10" i="1"/>
  <c r="BZ25" i="1"/>
  <c r="CB25" i="1"/>
  <c r="BE24" i="1"/>
  <c r="BG24" i="1"/>
  <c r="BL42" i="1"/>
  <c r="BN42" i="1"/>
  <c r="BL7" i="1"/>
  <c r="BN7" i="1"/>
  <c r="AX41" i="1"/>
  <c r="AZ41" i="1"/>
  <c r="AQ39" i="1"/>
  <c r="AS39" i="1"/>
  <c r="AQ7" i="1"/>
  <c r="AS7" i="1"/>
  <c r="AX11" i="1"/>
  <c r="AZ11" i="1"/>
  <c r="BL24" i="1"/>
  <c r="BN24" i="1"/>
  <c r="BE13" i="1"/>
  <c r="BG13" i="1"/>
  <c r="BL39" i="1"/>
  <c r="BN39" i="1"/>
  <c r="BS42" i="1"/>
  <c r="BU42" i="1"/>
  <c r="BS9" i="1"/>
  <c r="BU9" i="1"/>
  <c r="BZ37" i="1"/>
  <c r="CB37" i="1"/>
  <c r="AQ8" i="1"/>
  <c r="AS8" i="1"/>
  <c r="BL13" i="1"/>
  <c r="BN13" i="1"/>
  <c r="AQ31" i="1"/>
  <c r="AS31" i="1"/>
  <c r="AQ12" i="1"/>
  <c r="AS12" i="1"/>
  <c r="BE26" i="1"/>
  <c r="BG26" i="1"/>
  <c r="AX4" i="1"/>
  <c r="AZ4" i="1"/>
  <c r="AQ10" i="1"/>
  <c r="AS10" i="1"/>
  <c r="BE44" i="1"/>
  <c r="BG44" i="1"/>
  <c r="BL27" i="1"/>
  <c r="BN27" i="1"/>
  <c r="BL32" i="1"/>
  <c r="BN32" i="1"/>
  <c r="AQ20" i="1"/>
  <c r="AS20" i="1"/>
  <c r="BE31" i="1"/>
  <c r="BG31" i="1"/>
  <c r="BE11" i="1"/>
  <c r="BG11" i="1"/>
  <c r="BS40" i="1"/>
  <c r="BU40" i="1"/>
  <c r="BS11" i="1"/>
  <c r="BU11" i="1"/>
  <c r="AQ25" i="1"/>
  <c r="AS25" i="1"/>
  <c r="BZ8" i="1"/>
  <c r="CB8" i="1"/>
  <c r="BS21" i="1"/>
  <c r="BU21" i="1"/>
  <c r="BE15" i="1"/>
  <c r="BG15" i="1"/>
  <c r="AQ27" i="1"/>
  <c r="AS27" i="1"/>
  <c r="BS41" i="1"/>
  <c r="BU41" i="1"/>
  <c r="BZ27" i="1"/>
  <c r="CB27" i="1"/>
  <c r="W22" i="4"/>
  <c r="T22" i="4"/>
  <c r="T21" i="4"/>
  <c r="M21" i="4"/>
  <c r="W21" i="4"/>
  <c r="M22" i="4"/>
  <c r="E24" i="5"/>
  <c r="D24" i="5" s="1"/>
  <c r="E23" i="5"/>
  <c r="D23" i="5" s="1"/>
  <c r="E22" i="5"/>
  <c r="D22" i="5" s="1"/>
  <c r="E21" i="5"/>
  <c r="D21" i="5" s="1"/>
  <c r="E20" i="5"/>
  <c r="D20" i="5" s="1"/>
  <c r="E19" i="5"/>
  <c r="D19" i="5" s="1"/>
  <c r="E18" i="5"/>
  <c r="D18" i="5" s="1"/>
  <c r="E17" i="5"/>
  <c r="D17" i="5" s="1"/>
  <c r="E16" i="5"/>
  <c r="D16" i="5" s="1"/>
  <c r="E15" i="5"/>
  <c r="D15" i="5" s="1"/>
  <c r="E14" i="5"/>
  <c r="D14" i="5" s="1"/>
  <c r="E13" i="5"/>
  <c r="D13" i="5" s="1"/>
  <c r="E12" i="5"/>
  <c r="D12" i="5" s="1"/>
  <c r="E11" i="5"/>
  <c r="D11" i="5" s="1"/>
  <c r="E10" i="5"/>
  <c r="D10" i="5" s="1"/>
  <c r="E9" i="5"/>
  <c r="D9" i="5" s="1"/>
  <c r="E8" i="5"/>
  <c r="D8" i="5" s="1"/>
  <c r="E7" i="5"/>
  <c r="D7" i="5" s="1"/>
  <c r="E6" i="5"/>
  <c r="D6" i="5" s="1"/>
  <c r="E5" i="5"/>
  <c r="D5" i="5" s="1"/>
  <c r="E4" i="5"/>
  <c r="D4" i="5" s="1"/>
  <c r="E3" i="5"/>
  <c r="D3" i="5" s="1"/>
  <c r="W3" i="4" l="1"/>
  <c r="V4" i="4"/>
  <c r="V5" i="4"/>
  <c r="U5" i="4"/>
  <c r="U4" i="4"/>
  <c r="P5" i="4"/>
  <c r="Q5" i="4" s="1"/>
  <c r="P4" i="4"/>
  <c r="Q4" i="4" s="1"/>
  <c r="Q3" i="4"/>
  <c r="O5" i="4"/>
  <c r="K5" i="4"/>
  <c r="L5" i="4"/>
  <c r="O4" i="4"/>
  <c r="S5" i="4"/>
  <c r="S4" i="4"/>
  <c r="T3" i="4"/>
  <c r="R5" i="4"/>
  <c r="R4" i="4"/>
  <c r="O3" i="4"/>
  <c r="K4" i="4"/>
  <c r="J5" i="4"/>
  <c r="J4" i="4"/>
  <c r="M4" i="4" s="1"/>
  <c r="J3" i="4"/>
  <c r="M3" i="4" s="1"/>
  <c r="T4" i="4" l="1"/>
  <c r="W5" i="4"/>
  <c r="W4" i="4"/>
  <c r="T5" i="4"/>
  <c r="M5" i="4"/>
</calcChain>
</file>

<file path=xl/sharedStrings.xml><?xml version="1.0" encoding="utf-8"?>
<sst xmlns="http://schemas.openxmlformats.org/spreadsheetml/2006/main" count="268" uniqueCount="124">
  <si>
    <t>Run</t>
  </si>
  <si>
    <t>sec</t>
  </si>
  <si>
    <t>mDot</t>
  </si>
  <si>
    <t>g/s</t>
  </si>
  <si>
    <t>Phi</t>
  </si>
  <si>
    <t>Duration</t>
  </si>
  <si>
    <t>Backpressure</t>
  </si>
  <si>
    <t>psia</t>
  </si>
  <si>
    <t>T_Initial</t>
  </si>
  <si>
    <t xml:space="preserve"> K </t>
  </si>
  <si>
    <t>N</t>
  </si>
  <si>
    <t>Speed</t>
  </si>
  <si>
    <t>m/s</t>
  </si>
  <si>
    <t>CJ_Speed</t>
  </si>
  <si>
    <t>Fraction_CJ</t>
  </si>
  <si>
    <t>Frequency</t>
  </si>
  <si>
    <t>P_Ox</t>
  </si>
  <si>
    <t>P_Fuel</t>
  </si>
  <si>
    <t>P_Or_Ox</t>
  </si>
  <si>
    <t>psig</t>
  </si>
  <si>
    <t>P_Or_Fuel</t>
  </si>
  <si>
    <t>P_Ven_Ox</t>
  </si>
  <si>
    <t>P_Ven_Fuel</t>
  </si>
  <si>
    <t>z_0_000</t>
  </si>
  <si>
    <t>z_0_022</t>
  </si>
  <si>
    <t>z_0_035</t>
  </si>
  <si>
    <t>z_0_048</t>
  </si>
  <si>
    <t>z_0_060</t>
  </si>
  <si>
    <t>z_0_073</t>
  </si>
  <si>
    <t>z_0_086</t>
  </si>
  <si>
    <t>z_0_098</t>
  </si>
  <si>
    <t>CdOxInj</t>
  </si>
  <si>
    <t>CdFuelInj</t>
  </si>
  <si>
    <t>dP_Ox</t>
  </si>
  <si>
    <t>dP_Fuel</t>
  </si>
  <si>
    <t>T_Ox</t>
  </si>
  <si>
    <t>T_Fuel</t>
  </si>
  <si>
    <t>kHz</t>
  </si>
  <si>
    <t>Goal mDot</t>
  </si>
  <si>
    <t>ṁ Avg</t>
  </si>
  <si>
    <t>ṁ Std Dev</t>
  </si>
  <si>
    <t>Goal Φ</t>
  </si>
  <si>
    <t>Φ Avg</t>
  </si>
  <si>
    <t>Φ Std Dev</t>
  </si>
  <si>
    <t>BP Std Dev</t>
  </si>
  <si>
    <t>lb/s</t>
  </si>
  <si>
    <r>
      <t>BP</t>
    </r>
    <r>
      <rPr>
        <b/>
        <vertAlign val="subscript"/>
        <sz val="12"/>
        <rFont val="Calibri"/>
        <family val="2"/>
      </rPr>
      <t xml:space="preserve"> </t>
    </r>
    <r>
      <rPr>
        <b/>
        <sz val="12"/>
        <rFont val="Calibri"/>
        <family val="2"/>
      </rPr>
      <t>Avg</t>
    </r>
  </si>
  <si>
    <r>
      <t>D</t>
    </r>
    <r>
      <rPr>
        <b/>
        <vertAlign val="subscript"/>
        <sz val="12"/>
        <rFont val="Calibri"/>
        <family val="2"/>
      </rPr>
      <t xml:space="preserve">spin </t>
    </r>
    <r>
      <rPr>
        <b/>
        <sz val="12"/>
        <rFont val="Calibri"/>
        <family val="2"/>
      </rPr>
      <t>Avg</t>
    </r>
  </si>
  <si>
    <r>
      <t>D</t>
    </r>
    <r>
      <rPr>
        <b/>
        <vertAlign val="subscript"/>
        <sz val="12"/>
        <rFont val="Calibri"/>
        <family val="2"/>
      </rPr>
      <t>spin</t>
    </r>
    <r>
      <rPr>
        <b/>
        <sz val="12"/>
        <rFont val="Calibri"/>
        <family val="2"/>
      </rPr>
      <t xml:space="preserve"> Std Dev</t>
    </r>
  </si>
  <si>
    <t>Plot Icons</t>
  </si>
  <si>
    <t>Plot Lines</t>
  </si>
  <si>
    <t>Fuel mDot</t>
  </si>
  <si>
    <t>Ox mDot</t>
  </si>
  <si>
    <t>T_Or_Ox</t>
  </si>
  <si>
    <t>T_Or_Fuel</t>
  </si>
  <si>
    <t>K</t>
  </si>
  <si>
    <t>New Data</t>
  </si>
  <si>
    <t>bp sensitive</t>
  </si>
  <si>
    <t>bp insensitive</t>
  </si>
  <si>
    <t>bp inensitive</t>
  </si>
  <si>
    <t>O2 mdot</t>
  </si>
  <si>
    <t>CH4 mdot</t>
  </si>
  <si>
    <t>Poverbarz w/o beta</t>
  </si>
  <si>
    <t>u z_0.073</t>
  </si>
  <si>
    <t>Tz_0.073</t>
  </si>
  <si>
    <t>Rproducts</t>
  </si>
  <si>
    <t>M z_0.073</t>
  </si>
  <si>
    <t>u z_0.086</t>
  </si>
  <si>
    <t>Tz-0.086</t>
  </si>
  <si>
    <t>Mz_0.086</t>
  </si>
  <si>
    <r>
      <rPr>
        <b/>
        <sz val="12"/>
        <rFont val="Symbol"/>
        <family val="1"/>
        <charset val="2"/>
      </rPr>
      <t>g</t>
    </r>
    <r>
      <rPr>
        <b/>
        <sz val="12"/>
        <rFont val="Calibri"/>
        <family val="2"/>
      </rPr>
      <t>=1.2</t>
    </r>
  </si>
  <si>
    <t>u z_0.060</t>
  </si>
  <si>
    <t>Tz_0.060</t>
  </si>
  <si>
    <t>M z_0.060</t>
  </si>
  <si>
    <t>u z_0.048</t>
  </si>
  <si>
    <t>Tz_0.048</t>
  </si>
  <si>
    <t>M z_0.048</t>
  </si>
  <si>
    <t>u z_0.035</t>
  </si>
  <si>
    <t>Tz_0.035</t>
  </si>
  <si>
    <t>M z_0.035</t>
  </si>
  <si>
    <t>u z_0.022</t>
  </si>
  <si>
    <t>Tz_0.022</t>
  </si>
  <si>
    <t>M z_0.022</t>
  </si>
  <si>
    <t>Tt z-0.086</t>
  </si>
  <si>
    <t>g=1.2</t>
  </si>
  <si>
    <t>Ttz_0.073</t>
  </si>
  <si>
    <t>Ttz_0.060</t>
  </si>
  <si>
    <t>Ttz_0.048</t>
  </si>
  <si>
    <t>Ttz_0.035</t>
  </si>
  <si>
    <t>Ttz_0.022</t>
  </si>
  <si>
    <t>sz_0.086</t>
  </si>
  <si>
    <t>sz_0.073</t>
  </si>
  <si>
    <t>sz_0.060</t>
  </si>
  <si>
    <t>sz_0.048</t>
  </si>
  <si>
    <t>sz_0.022</t>
  </si>
  <si>
    <t>sz_0.035</t>
  </si>
  <si>
    <t>base 2 added</t>
  </si>
  <si>
    <t>note</t>
  </si>
  <si>
    <t>BP sensitive</t>
  </si>
  <si>
    <t>pt_0.035</t>
  </si>
  <si>
    <t>pt_0.048</t>
  </si>
  <si>
    <t>pt_0.060</t>
  </si>
  <si>
    <t>pt_0.73</t>
  </si>
  <si>
    <t>pt_0.086</t>
  </si>
  <si>
    <t>pt_0.022,kPa</t>
  </si>
  <si>
    <t>ISP</t>
  </si>
  <si>
    <t>pback/p(z_0)</t>
  </si>
  <si>
    <t>Backpressure dump tank</t>
  </si>
  <si>
    <t>z_0.098</t>
  </si>
  <si>
    <t>u z_0.098</t>
  </si>
  <si>
    <t>Tz-0.098</t>
  </si>
  <si>
    <t>Mz_0.098</t>
  </si>
  <si>
    <t>Tt z-0.098</t>
  </si>
  <si>
    <t>sz_0.09</t>
  </si>
  <si>
    <t>pt_0.098</t>
  </si>
  <si>
    <t>p z_0 Kpa</t>
  </si>
  <si>
    <t>rhoz_0.022</t>
  </si>
  <si>
    <t>Rho z_0.035</t>
  </si>
  <si>
    <t>rhoz_0.048</t>
  </si>
  <si>
    <t>rhoz_0.060</t>
  </si>
  <si>
    <t>rhoz_0.73</t>
  </si>
  <si>
    <t>rhoz_0.086</t>
  </si>
  <si>
    <t>rhoz_0.098</t>
  </si>
  <si>
    <t>cross check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</si>
</sst>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000"/>
    <numFmt numFmtId="166" formatCode="0.000"/>
    <numFmt numFmtId="167" formatCode="_(* #,##0.0000_);_(* \(#,##0.0000\);_(* &quot;-&quot;??_);_(@_)"/>
  </numFmts>
  <fonts count="15">
    <font>
      <sz val="11"/>
      <name val="Calibri"/>
    </font>
    <font>
      <sz val="11"/>
      <color theme="1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</font>
    <font>
      <b/>
      <vertAlign val="subscript"/>
      <sz val="12"/>
      <name val="Calibri"/>
      <family val="2"/>
    </font>
    <font>
      <b/>
      <sz val="14"/>
      <name val="Calibri"/>
      <family val="2"/>
    </font>
    <font>
      <sz val="14"/>
      <name val="Calibri"/>
      <family val="2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name val="Calibri"/>
    </font>
    <font>
      <b/>
      <sz val="12"/>
      <name val="Symbol"/>
      <family val="1"/>
      <charset val="2"/>
    </font>
    <font>
      <b/>
      <sz val="12"/>
      <name val="Calibri"/>
      <family val="1"/>
      <charset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59999389629810485"/>
        <bgColor indexed="65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</borders>
  <cellStyleXfs count="8">
    <xf numFmtId="0" fontId="0" fillId="0" borderId="0"/>
    <xf numFmtId="0" fontId="7" fillId="5" borderId="0" applyNumberFormat="0" applyBorder="0" applyAlignment="0" applyProtection="0"/>
    <xf numFmtId="43" fontId="10" fillId="0" borderId="0" applyFont="0" applyFill="0" applyBorder="0" applyAlignment="0" applyProtection="0"/>
    <xf numFmtId="0" fontId="13" fillId="6" borderId="0" applyNumberFormat="0" applyBorder="0" applyAlignment="0" applyProtection="0"/>
    <xf numFmtId="0" fontId="14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259">
    <xf numFmtId="0" fontId="0" fillId="0" borderId="0" xfId="0"/>
    <xf numFmtId="0" fontId="2" fillId="0" borderId="0" xfId="0" applyFont="1"/>
    <xf numFmtId="1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2" borderId="5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2" fillId="0" borderId="3" xfId="0" applyNumberFormat="1" applyFont="1" applyFill="1" applyBorder="1" applyAlignment="1">
      <alignment horizontal="center"/>
    </xf>
    <xf numFmtId="2" fontId="2" fillId="0" borderId="2" xfId="0" applyNumberFormat="1" applyFont="1" applyBorder="1"/>
    <xf numFmtId="2" fontId="2" fillId="0" borderId="6" xfId="0" applyNumberFormat="1" applyFont="1" applyBorder="1"/>
    <xf numFmtId="2" fontId="2" fillId="0" borderId="7" xfId="0" applyNumberFormat="1" applyFont="1" applyBorder="1"/>
    <xf numFmtId="2" fontId="2" fillId="0" borderId="5" xfId="0" applyNumberFormat="1" applyFont="1" applyBorder="1"/>
    <xf numFmtId="164" fontId="2" fillId="0" borderId="5" xfId="0" applyNumberFormat="1" applyFont="1" applyBorder="1"/>
    <xf numFmtId="165" fontId="2" fillId="0" borderId="2" xfId="0" applyNumberFormat="1" applyFont="1" applyBorder="1"/>
    <xf numFmtId="164" fontId="2" fillId="0" borderId="2" xfId="0" applyNumberFormat="1" applyFont="1" applyBorder="1"/>
    <xf numFmtId="10" fontId="2" fillId="0" borderId="2" xfId="0" applyNumberFormat="1" applyFont="1" applyBorder="1"/>
    <xf numFmtId="0" fontId="3" fillId="0" borderId="5" xfId="0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2" fillId="0" borderId="5" xfId="0" applyNumberFormat="1" applyFont="1" applyBorder="1"/>
    <xf numFmtId="165" fontId="2" fillId="0" borderId="5" xfId="0" applyNumberFormat="1" applyFont="1" applyBorder="1"/>
    <xf numFmtId="0" fontId="3" fillId="0" borderId="8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64" fontId="2" fillId="0" borderId="6" xfId="0" applyNumberFormat="1" applyFont="1" applyBorder="1"/>
    <xf numFmtId="164" fontId="2" fillId="0" borderId="7" xfId="0" applyNumberFormat="1" applyFont="1" applyBorder="1"/>
    <xf numFmtId="1" fontId="2" fillId="0" borderId="6" xfId="0" applyNumberFormat="1" applyFont="1" applyBorder="1"/>
    <xf numFmtId="1" fontId="2" fillId="0" borderId="7" xfId="0" applyNumberFormat="1" applyFont="1" applyBorder="1"/>
    <xf numFmtId="0" fontId="3" fillId="0" borderId="10" xfId="0" applyFont="1" applyFill="1" applyBorder="1" applyAlignment="1">
      <alignment horizontal="center" vertical="center"/>
    </xf>
    <xf numFmtId="0" fontId="0" fillId="0" borderId="4" xfId="0" applyBorder="1"/>
    <xf numFmtId="0" fontId="0" fillId="0" borderId="3" xfId="0" applyBorder="1"/>
    <xf numFmtId="1" fontId="3" fillId="0" borderId="2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1" fontId="2" fillId="0" borderId="2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2" fontId="2" fillId="0" borderId="5" xfId="0" applyNumberFormat="1" applyFon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2" fontId="2" fillId="0" borderId="4" xfId="0" applyNumberFormat="1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164" fontId="2" fillId="0" borderId="3" xfId="0" applyNumberFormat="1" applyFont="1" applyFill="1" applyBorder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" fontId="2" fillId="3" borderId="2" xfId="0" applyNumberFormat="1" applyFont="1" applyFill="1" applyBorder="1" applyAlignment="1">
      <alignment horizontal="center"/>
    </xf>
    <xf numFmtId="2" fontId="2" fillId="3" borderId="2" xfId="0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1" fontId="2" fillId="3" borderId="3" xfId="0" applyNumberFormat="1" applyFont="1" applyFill="1" applyBorder="1" applyAlignment="1">
      <alignment horizontal="center"/>
    </xf>
    <xf numFmtId="2" fontId="2" fillId="3" borderId="3" xfId="0" applyNumberFormat="1" applyFont="1" applyFill="1" applyBorder="1" applyAlignment="1">
      <alignment horizontal="center"/>
    </xf>
    <xf numFmtId="164" fontId="2" fillId="3" borderId="3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2" fontId="2" fillId="0" borderId="8" xfId="0" applyNumberFormat="1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1" fontId="2" fillId="0" borderId="10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164" fontId="2" fillId="0" borderId="10" xfId="0" applyNumberFormat="1" applyFont="1" applyBorder="1" applyAlignment="1">
      <alignment horizontal="center" vertical="center" wrapText="1"/>
    </xf>
    <xf numFmtId="2" fontId="2" fillId="0" borderId="9" xfId="0" applyNumberFormat="1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1" fontId="2" fillId="0" borderId="8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2" fontId="2" fillId="0" borderId="6" xfId="0" applyNumberFormat="1" applyFont="1" applyBorder="1" applyAlignment="1">
      <alignment horizontal="center" vertical="center" wrapText="1"/>
    </xf>
    <xf numFmtId="1" fontId="2" fillId="0" borderId="6" xfId="0" applyNumberFormat="1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2" fontId="2" fillId="0" borderId="7" xfId="0" applyNumberFormat="1" applyFont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center" vertical="center" wrapText="1"/>
    </xf>
    <xf numFmtId="0" fontId="0" fillId="4" borderId="0" xfId="0" applyFill="1"/>
    <xf numFmtId="0" fontId="2" fillId="0" borderId="2" xfId="0" applyFont="1" applyBorder="1" applyAlignment="1">
      <alignment horizontal="center" vertical="center" wrapText="1"/>
    </xf>
    <xf numFmtId="1" fontId="2" fillId="4" borderId="0" xfId="0" applyNumberFormat="1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0" fontId="2" fillId="4" borderId="0" xfId="0" applyFont="1" applyFill="1"/>
    <xf numFmtId="0" fontId="2" fillId="0" borderId="11" xfId="0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2" fontId="2" fillId="0" borderId="12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2" fontId="2" fillId="0" borderId="15" xfId="0" applyNumberFormat="1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2" fontId="2" fillId="0" borderId="17" xfId="0" applyNumberFormat="1" applyFont="1" applyBorder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2" fontId="2" fillId="0" borderId="18" xfId="0" applyNumberFormat="1" applyFont="1" applyBorder="1" applyAlignment="1">
      <alignment horizontal="center" vertical="center" wrapText="1"/>
    </xf>
    <xf numFmtId="1" fontId="2" fillId="0" borderId="10" xfId="0" applyNumberFormat="1" applyFont="1" applyBorder="1" applyAlignment="1">
      <alignment horizontal="center" wrapText="1"/>
    </xf>
    <xf numFmtId="1" fontId="2" fillId="0" borderId="3" xfId="0" applyNumberFormat="1" applyFont="1" applyBorder="1" applyAlignment="1">
      <alignment horizontal="center" wrapText="1"/>
    </xf>
    <xf numFmtId="1" fontId="2" fillId="0" borderId="4" xfId="0" applyNumberFormat="1" applyFont="1" applyBorder="1" applyAlignment="1">
      <alignment horizontal="center" wrapText="1"/>
    </xf>
    <xf numFmtId="1" fontId="2" fillId="0" borderId="8" xfId="0" applyNumberFormat="1" applyFont="1" applyBorder="1" applyAlignment="1">
      <alignment horizontal="center"/>
    </xf>
    <xf numFmtId="2" fontId="2" fillId="0" borderId="9" xfId="0" applyNumberFormat="1" applyFont="1" applyBorder="1"/>
    <xf numFmtId="2" fontId="2" fillId="0" borderId="8" xfId="0" applyNumberFormat="1" applyFont="1" applyBorder="1"/>
    <xf numFmtId="10" fontId="2" fillId="0" borderId="8" xfId="0" applyNumberFormat="1" applyFont="1" applyBorder="1"/>
    <xf numFmtId="0" fontId="0" fillId="0" borderId="10" xfId="0" applyBorder="1"/>
    <xf numFmtId="0" fontId="0" fillId="0" borderId="3" xfId="0" applyFill="1" applyBorder="1"/>
    <xf numFmtId="1" fontId="3" fillId="0" borderId="9" xfId="0" applyNumberFormat="1" applyFont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wrapText="1"/>
    </xf>
    <xf numFmtId="1" fontId="3" fillId="0" borderId="7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wrapText="1"/>
    </xf>
    <xf numFmtId="1" fontId="2" fillId="0" borderId="9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1" fontId="2" fillId="3" borderId="0" xfId="0" applyNumberFormat="1" applyFont="1" applyFill="1" applyAlignment="1">
      <alignment horizontal="center"/>
    </xf>
    <xf numFmtId="0" fontId="3" fillId="0" borderId="9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1" fontId="2" fillId="0" borderId="9" xfId="0" applyNumberFormat="1" applyFont="1" applyBorder="1" applyAlignment="1">
      <alignment horizontal="center" wrapText="1"/>
    </xf>
    <xf numFmtId="1" fontId="2" fillId="0" borderId="6" xfId="0" applyNumberFormat="1" applyFont="1" applyBorder="1" applyAlignment="1">
      <alignment horizontal="center" wrapText="1"/>
    </xf>
    <xf numFmtId="1" fontId="2" fillId="0" borderId="7" xfId="0" applyNumberFormat="1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1" fontId="2" fillId="0" borderId="6" xfId="0" applyNumberFormat="1" applyFont="1" applyFill="1" applyBorder="1" applyAlignment="1">
      <alignment horizontal="center"/>
    </xf>
    <xf numFmtId="1" fontId="2" fillId="0" borderId="7" xfId="0" applyNumberFormat="1" applyFont="1" applyFill="1" applyBorder="1" applyAlignment="1">
      <alignment horizontal="center"/>
    </xf>
    <xf numFmtId="1" fontId="2" fillId="0" borderId="9" xfId="0" applyNumberFormat="1" applyFont="1" applyFill="1" applyBorder="1" applyAlignment="1">
      <alignment horizontal="center"/>
    </xf>
    <xf numFmtId="1" fontId="2" fillId="0" borderId="8" xfId="0" applyNumberFormat="1" applyFont="1" applyFill="1" applyBorder="1" applyAlignment="1">
      <alignment horizontal="center"/>
    </xf>
    <xf numFmtId="1" fontId="5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0" fontId="6" fillId="0" borderId="0" xfId="0" applyFont="1"/>
    <xf numFmtId="0" fontId="6" fillId="0" borderId="2" xfId="0" applyFont="1" applyBorder="1" applyAlignment="1">
      <alignment horizontal="center" vertical="center" wrapText="1"/>
    </xf>
    <xf numFmtId="2" fontId="6" fillId="0" borderId="2" xfId="0" applyNumberFormat="1" applyFont="1" applyBorder="1" applyAlignment="1">
      <alignment horizontal="center" vertical="center" wrapText="1"/>
    </xf>
    <xf numFmtId="0" fontId="6" fillId="0" borderId="0" xfId="0" applyFont="1" applyFill="1"/>
    <xf numFmtId="1" fontId="6" fillId="0" borderId="2" xfId="0" applyNumberFormat="1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1" fontId="3" fillId="3" borderId="2" xfId="0" applyNumberFormat="1" applyFont="1" applyFill="1" applyBorder="1" applyAlignment="1">
      <alignment horizontal="left"/>
    </xf>
    <xf numFmtId="2" fontId="2" fillId="0" borderId="8" xfId="0" applyNumberFormat="1" applyFont="1" applyBorder="1" applyAlignment="1">
      <alignment horizontal="center"/>
    </xf>
    <xf numFmtId="2" fontId="2" fillId="0" borderId="8" xfId="0" applyNumberFormat="1" applyFont="1" applyFill="1" applyBorder="1" applyAlignment="1">
      <alignment horizontal="center"/>
    </xf>
    <xf numFmtId="164" fontId="2" fillId="0" borderId="8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2" fontId="2" fillId="0" borderId="1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2" fillId="0" borderId="6" xfId="0" applyNumberFormat="1" applyFont="1" applyFill="1" applyBorder="1" applyAlignment="1">
      <alignment horizontal="center"/>
    </xf>
    <xf numFmtId="2" fontId="2" fillId="0" borderId="7" xfId="0" applyNumberFormat="1" applyFont="1" applyFill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2" fontId="2" fillId="0" borderId="19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2" fontId="2" fillId="0" borderId="18" xfId="0" applyNumberFormat="1" applyFont="1" applyBorder="1" applyAlignment="1">
      <alignment horizontal="center"/>
    </xf>
    <xf numFmtId="166" fontId="2" fillId="0" borderId="2" xfId="0" applyNumberFormat="1" applyFont="1" applyBorder="1"/>
    <xf numFmtId="2" fontId="2" fillId="0" borderId="0" xfId="0" applyNumberFormat="1" applyFont="1"/>
    <xf numFmtId="0" fontId="2" fillId="0" borderId="6" xfId="0" applyFont="1" applyBorder="1"/>
    <xf numFmtId="0" fontId="2" fillId="0" borderId="7" xfId="0" applyFont="1" applyBorder="1"/>
    <xf numFmtId="1" fontId="2" fillId="0" borderId="9" xfId="0" applyNumberFormat="1" applyFont="1" applyBorder="1"/>
    <xf numFmtId="164" fontId="2" fillId="0" borderId="9" xfId="0" applyNumberFormat="1" applyFont="1" applyBorder="1"/>
    <xf numFmtId="0" fontId="2" fillId="0" borderId="9" xfId="0" applyFont="1" applyBorder="1"/>
    <xf numFmtId="10" fontId="2" fillId="0" borderId="4" xfId="0" applyNumberFormat="1" applyFont="1" applyBorder="1"/>
    <xf numFmtId="0" fontId="6" fillId="0" borderId="0" xfId="0" applyFont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1" fontId="6" fillId="0" borderId="2" xfId="0" applyNumberFormat="1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166" fontId="2" fillId="0" borderId="5" xfId="0" applyNumberFormat="1" applyFont="1" applyBorder="1"/>
    <xf numFmtId="166" fontId="2" fillId="0" borderId="8" xfId="0" applyNumberFormat="1" applyFont="1" applyBorder="1"/>
    <xf numFmtId="1" fontId="3" fillId="0" borderId="1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7" fillId="5" borderId="6" xfId="1" applyBorder="1" applyAlignment="1">
      <alignment horizontal="center" vertical="center" wrapText="1"/>
    </xf>
    <xf numFmtId="2" fontId="7" fillId="5" borderId="2" xfId="1" applyNumberFormat="1" applyBorder="1" applyAlignment="1">
      <alignment horizontal="center" vertical="center" wrapText="1"/>
    </xf>
    <xf numFmtId="164" fontId="7" fillId="5" borderId="2" xfId="1" applyNumberFormat="1" applyBorder="1" applyAlignment="1">
      <alignment horizontal="center" vertical="center" wrapText="1"/>
    </xf>
    <xf numFmtId="1" fontId="7" fillId="5" borderId="3" xfId="1" applyNumberFormat="1" applyBorder="1" applyAlignment="1">
      <alignment horizontal="center" vertical="center" wrapText="1"/>
    </xf>
    <xf numFmtId="2" fontId="7" fillId="5" borderId="3" xfId="1" applyNumberFormat="1" applyBorder="1" applyAlignment="1">
      <alignment horizontal="center" vertical="center" wrapText="1"/>
    </xf>
    <xf numFmtId="164" fontId="7" fillId="5" borderId="3" xfId="1" applyNumberFormat="1" applyBorder="1" applyAlignment="1">
      <alignment horizontal="center" vertical="center" wrapText="1"/>
    </xf>
    <xf numFmtId="2" fontId="7" fillId="5" borderId="6" xfId="1" applyNumberFormat="1" applyBorder="1" applyAlignment="1">
      <alignment horizontal="center" vertical="center" wrapText="1"/>
    </xf>
    <xf numFmtId="1" fontId="7" fillId="5" borderId="6" xfId="1" applyNumberFormat="1" applyBorder="1" applyAlignment="1">
      <alignment horizontal="center" vertical="center" wrapText="1"/>
    </xf>
    <xf numFmtId="1" fontId="7" fillId="5" borderId="2" xfId="1" applyNumberFormat="1" applyBorder="1" applyAlignment="1">
      <alignment horizontal="center" vertical="center" wrapText="1"/>
    </xf>
    <xf numFmtId="1" fontId="7" fillId="5" borderId="6" xfId="1" applyNumberFormat="1" applyBorder="1" applyAlignment="1">
      <alignment horizontal="center" wrapText="1"/>
    </xf>
    <xf numFmtId="1" fontId="7" fillId="5" borderId="3" xfId="1" applyNumberFormat="1" applyBorder="1" applyAlignment="1">
      <alignment horizontal="center" wrapText="1"/>
    </xf>
    <xf numFmtId="2" fontId="7" fillId="5" borderId="0" xfId="1" applyNumberFormat="1" applyAlignment="1">
      <alignment horizontal="center"/>
    </xf>
    <xf numFmtId="0" fontId="8" fillId="5" borderId="0" xfId="1" applyFont="1" applyAlignment="1">
      <alignment vertical="center" wrapText="1"/>
    </xf>
    <xf numFmtId="2" fontId="7" fillId="5" borderId="5" xfId="1" applyNumberFormat="1" applyBorder="1" applyAlignment="1">
      <alignment horizontal="center" vertical="center" wrapText="1"/>
    </xf>
    <xf numFmtId="164" fontId="7" fillId="5" borderId="5" xfId="1" applyNumberFormat="1" applyBorder="1" applyAlignment="1">
      <alignment horizontal="center" vertical="center" wrapText="1"/>
    </xf>
    <xf numFmtId="1" fontId="7" fillId="5" borderId="4" xfId="1" applyNumberFormat="1" applyBorder="1" applyAlignment="1">
      <alignment horizontal="center" vertical="center" wrapText="1"/>
    </xf>
    <xf numFmtId="0" fontId="7" fillId="5" borderId="7" xfId="1" applyBorder="1" applyAlignment="1">
      <alignment horizontal="center" vertical="center" wrapText="1"/>
    </xf>
    <xf numFmtId="2" fontId="7" fillId="5" borderId="4" xfId="1" applyNumberFormat="1" applyBorder="1" applyAlignment="1">
      <alignment horizontal="center" vertical="center" wrapText="1"/>
    </xf>
    <xf numFmtId="164" fontId="7" fillId="5" borderId="4" xfId="1" applyNumberFormat="1" applyBorder="1" applyAlignment="1">
      <alignment horizontal="center" vertical="center" wrapText="1"/>
    </xf>
    <xf numFmtId="2" fontId="7" fillId="5" borderId="7" xfId="1" applyNumberFormat="1" applyBorder="1" applyAlignment="1">
      <alignment horizontal="center" vertical="center" wrapText="1"/>
    </xf>
    <xf numFmtId="1" fontId="7" fillId="5" borderId="7" xfId="1" applyNumberFormat="1" applyBorder="1" applyAlignment="1">
      <alignment horizontal="center" vertical="center" wrapText="1"/>
    </xf>
    <xf numFmtId="1" fontId="7" fillId="5" borderId="5" xfId="1" applyNumberFormat="1" applyBorder="1" applyAlignment="1">
      <alignment horizontal="center" vertical="center" wrapText="1"/>
    </xf>
    <xf numFmtId="1" fontId="7" fillId="5" borderId="7" xfId="1" applyNumberFormat="1" applyBorder="1" applyAlignment="1">
      <alignment horizontal="center" wrapText="1"/>
    </xf>
    <xf numFmtId="1" fontId="7" fillId="5" borderId="4" xfId="1" applyNumberFormat="1" applyBorder="1" applyAlignment="1">
      <alignment horizontal="center" wrapText="1"/>
    </xf>
    <xf numFmtId="0" fontId="9" fillId="0" borderId="0" xfId="0" applyFont="1" applyAlignment="1">
      <alignment vertical="center" wrapText="1"/>
    </xf>
    <xf numFmtId="1" fontId="7" fillId="5" borderId="0" xfId="1" applyNumberForma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2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center" vertical="center"/>
    </xf>
    <xf numFmtId="2" fontId="13" fillId="6" borderId="0" xfId="3" applyNumberFormat="1" applyAlignment="1">
      <alignment horizontal="center" vertical="center"/>
    </xf>
    <xf numFmtId="2" fontId="13" fillId="6" borderId="0" xfId="3" applyNumberFormat="1" applyAlignment="1">
      <alignment horizontal="center"/>
    </xf>
    <xf numFmtId="2" fontId="13" fillId="6" borderId="2" xfId="3" applyNumberFormat="1" applyBorder="1" applyAlignment="1">
      <alignment horizontal="center"/>
    </xf>
    <xf numFmtId="2" fontId="14" fillId="7" borderId="0" xfId="4" applyNumberFormat="1" applyAlignment="1">
      <alignment horizontal="center" vertical="center"/>
    </xf>
    <xf numFmtId="2" fontId="14" fillId="7" borderId="0" xfId="4" applyNumberFormat="1" applyAlignment="1">
      <alignment horizontal="center"/>
    </xf>
    <xf numFmtId="2" fontId="14" fillId="7" borderId="2" xfId="4" applyNumberFormat="1" applyBorder="1" applyAlignment="1">
      <alignment horizontal="center"/>
    </xf>
    <xf numFmtId="2" fontId="1" fillId="8" borderId="0" xfId="5" applyNumberFormat="1" applyAlignment="1">
      <alignment horizontal="center" vertical="center"/>
    </xf>
    <xf numFmtId="1" fontId="1" fillId="8" borderId="0" xfId="5" applyNumberFormat="1" applyAlignment="1">
      <alignment horizontal="center"/>
    </xf>
    <xf numFmtId="2" fontId="1" fillId="8" borderId="0" xfId="5" applyNumberFormat="1" applyAlignment="1">
      <alignment horizontal="center"/>
    </xf>
    <xf numFmtId="1" fontId="1" fillId="8" borderId="2" xfId="5" applyNumberFormat="1" applyBorder="1" applyAlignment="1">
      <alignment horizontal="center"/>
    </xf>
    <xf numFmtId="2" fontId="1" fillId="8" borderId="2" xfId="5" applyNumberFormat="1" applyBorder="1" applyAlignment="1">
      <alignment horizontal="center"/>
    </xf>
    <xf numFmtId="2" fontId="1" fillId="9" borderId="0" xfId="6" applyNumberFormat="1" applyAlignment="1">
      <alignment horizontal="center" vertical="center"/>
    </xf>
    <xf numFmtId="1" fontId="1" fillId="9" borderId="0" xfId="6" applyNumberFormat="1" applyAlignment="1">
      <alignment horizontal="center"/>
    </xf>
    <xf numFmtId="2" fontId="1" fillId="9" borderId="0" xfId="6" applyNumberFormat="1" applyAlignment="1">
      <alignment horizontal="center"/>
    </xf>
    <xf numFmtId="1" fontId="1" fillId="9" borderId="2" xfId="6" applyNumberFormat="1" applyBorder="1" applyAlignment="1">
      <alignment horizontal="center"/>
    </xf>
    <xf numFmtId="2" fontId="1" fillId="9" borderId="2" xfId="6" applyNumberFormat="1" applyBorder="1" applyAlignment="1">
      <alignment horizontal="center"/>
    </xf>
    <xf numFmtId="2" fontId="1" fillId="10" borderId="0" xfId="7" applyNumberFormat="1" applyAlignment="1">
      <alignment horizontal="center" vertical="center"/>
    </xf>
    <xf numFmtId="1" fontId="1" fillId="10" borderId="0" xfId="7" applyNumberFormat="1" applyAlignment="1">
      <alignment horizontal="center"/>
    </xf>
    <xf numFmtId="2" fontId="1" fillId="10" borderId="0" xfId="7" applyNumberFormat="1" applyAlignment="1">
      <alignment horizontal="center"/>
    </xf>
    <xf numFmtId="1" fontId="1" fillId="10" borderId="2" xfId="7" applyNumberFormat="1" applyBorder="1" applyAlignment="1">
      <alignment horizontal="center"/>
    </xf>
    <xf numFmtId="2" fontId="1" fillId="10" borderId="2" xfId="7" applyNumberFormat="1" applyBorder="1" applyAlignment="1">
      <alignment horizontal="center"/>
    </xf>
    <xf numFmtId="165" fontId="13" fillId="6" borderId="0" xfId="3" applyNumberFormat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</cellXfs>
  <cellStyles count="8">
    <cellStyle name="20% - Accent1" xfId="5" builtinId="30"/>
    <cellStyle name="20% - Accent2" xfId="6" builtinId="34"/>
    <cellStyle name="40% - Accent4" xfId="7" builtinId="43"/>
    <cellStyle name="Bad" xfId="1" builtinId="27"/>
    <cellStyle name="Comma" xfId="2" builtinId="3"/>
    <cellStyle name="Good" xfId="3" builtinId="26"/>
    <cellStyle name="Neutral" xfId="4" builtinId="2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 Waves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'Cross Plot'!$C$3:$C$19</c:f>
              <c:numCache>
                <c:formatCode>0.00</c:formatCode>
                <c:ptCount val="17"/>
                <c:pt idx="0">
                  <c:v>1.1565453084378881</c:v>
                </c:pt>
                <c:pt idx="1">
                  <c:v>1.1580850487394652</c:v>
                </c:pt>
                <c:pt idx="2">
                  <c:v>1.1601525357941762</c:v>
                </c:pt>
                <c:pt idx="3">
                  <c:v>1.1613684694365825</c:v>
                </c:pt>
                <c:pt idx="4">
                  <c:v>1.1514781372867458</c:v>
                </c:pt>
                <c:pt idx="5">
                  <c:v>1.1523085615936877</c:v>
                </c:pt>
                <c:pt idx="6">
                  <c:v>1.1373458093030044</c:v>
                </c:pt>
                <c:pt idx="7">
                  <c:v>1.1529269398031576</c:v>
                </c:pt>
                <c:pt idx="8">
                  <c:v>1.1675707350995925</c:v>
                </c:pt>
                <c:pt idx="9">
                  <c:v>1.4208000000000001</c:v>
                </c:pt>
                <c:pt idx="10">
                  <c:v>1.4152</c:v>
                </c:pt>
                <c:pt idx="11">
                  <c:v>1.149</c:v>
                </c:pt>
                <c:pt idx="12">
                  <c:v>1.1467000000000001</c:v>
                </c:pt>
                <c:pt idx="13">
                  <c:v>1.1316999999999999</c:v>
                </c:pt>
                <c:pt idx="14">
                  <c:v>1.1416999999999999</c:v>
                </c:pt>
                <c:pt idx="15">
                  <c:v>1.1547509652778998</c:v>
                </c:pt>
                <c:pt idx="16">
                  <c:v>1.1604417750797169</c:v>
                </c:pt>
              </c:numCache>
            </c:numRef>
          </c:xVal>
          <c:yVal>
            <c:numRef>
              <c:f>'Cross Plot'!$B$3:$B$19</c:f>
              <c:numCache>
                <c:formatCode>0.00</c:formatCode>
                <c:ptCount val="17"/>
                <c:pt idx="0">
                  <c:v>270.03742152629616</c:v>
                </c:pt>
                <c:pt idx="1">
                  <c:v>269.80457933214467</c:v>
                </c:pt>
                <c:pt idx="2">
                  <c:v>269.10600142420071</c:v>
                </c:pt>
                <c:pt idx="3">
                  <c:v>268.9567087911779</c:v>
                </c:pt>
                <c:pt idx="4">
                  <c:v>271.11836485849801</c:v>
                </c:pt>
                <c:pt idx="5">
                  <c:v>271.86413443935601</c:v>
                </c:pt>
                <c:pt idx="6">
                  <c:v>298.83920496807207</c:v>
                </c:pt>
                <c:pt idx="7">
                  <c:v>316.19874574742641</c:v>
                </c:pt>
                <c:pt idx="8">
                  <c:v>314.7312640525671</c:v>
                </c:pt>
                <c:pt idx="9">
                  <c:v>270.9599</c:v>
                </c:pt>
                <c:pt idx="10">
                  <c:v>271.46699999999998</c:v>
                </c:pt>
                <c:pt idx="11">
                  <c:v>90.228399999999993</c:v>
                </c:pt>
                <c:pt idx="12">
                  <c:v>90.088099999999997</c:v>
                </c:pt>
                <c:pt idx="13">
                  <c:v>91.000500000000002</c:v>
                </c:pt>
                <c:pt idx="14">
                  <c:v>91.194500000000005</c:v>
                </c:pt>
                <c:pt idx="15">
                  <c:v>181.58147406603274</c:v>
                </c:pt>
                <c:pt idx="16">
                  <c:v>180.91927430407659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B7-4284-9189-153E5F46399C}"/>
            </c:ext>
          </c:extLst>
        </c:ser>
        <c:ser>
          <c:idx val="1"/>
          <c:order val="1"/>
          <c:tx>
            <c:v>3 Waves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'Cross Plot'!$C$20:$C$46</c:f>
              <c:numCache>
                <c:formatCode>0.00</c:formatCode>
                <c:ptCount val="27"/>
                <c:pt idx="0">
                  <c:v>1.1609057264498572</c:v>
                </c:pt>
                <c:pt idx="1">
                  <c:v>1.1554847382284783</c:v>
                </c:pt>
                <c:pt idx="2">
                  <c:v>1.1592631850679651</c:v>
                </c:pt>
                <c:pt idx="3">
                  <c:v>1.1609148006341903</c:v>
                </c:pt>
                <c:pt idx="4">
                  <c:v>1.7675446666527335</c:v>
                </c:pt>
                <c:pt idx="5">
                  <c:v>1.7590281976912583</c:v>
                </c:pt>
                <c:pt idx="6">
                  <c:v>1.7392118432868664</c:v>
                </c:pt>
                <c:pt idx="7">
                  <c:v>1.7712589439461686</c:v>
                </c:pt>
                <c:pt idx="8">
                  <c:v>1.1565471448988649</c:v>
                </c:pt>
                <c:pt idx="9">
                  <c:v>1.155970683888093</c:v>
                </c:pt>
                <c:pt idx="10">
                  <c:v>1.1524114299436241</c:v>
                </c:pt>
                <c:pt idx="11">
                  <c:v>1.158615353666625</c:v>
                </c:pt>
                <c:pt idx="12">
                  <c:v>1.1546143322468718</c:v>
                </c:pt>
                <c:pt idx="13">
                  <c:v>1.7675000000000001</c:v>
                </c:pt>
                <c:pt idx="14">
                  <c:v>1.7589999999999999</c:v>
                </c:pt>
                <c:pt idx="15">
                  <c:v>1.7392000000000001</c:v>
                </c:pt>
                <c:pt idx="16">
                  <c:v>1.7713000000000001</c:v>
                </c:pt>
                <c:pt idx="17">
                  <c:v>1.996</c:v>
                </c:pt>
                <c:pt idx="18">
                  <c:v>2.0068000000000001</c:v>
                </c:pt>
                <c:pt idx="19">
                  <c:v>0.81489999999999996</c:v>
                </c:pt>
                <c:pt idx="20">
                  <c:v>0.81869999999999998</c:v>
                </c:pt>
                <c:pt idx="21">
                  <c:v>1.0218</c:v>
                </c:pt>
                <c:pt idx="22">
                  <c:v>1.0236000000000001</c:v>
                </c:pt>
                <c:pt idx="23" formatCode="General">
                  <c:v>0.40564665143081269</c:v>
                </c:pt>
                <c:pt idx="24" formatCode="General">
                  <c:v>0.40703544551791715</c:v>
                </c:pt>
                <c:pt idx="25" formatCode="General">
                  <c:v>0.61140726315066418</c:v>
                </c:pt>
                <c:pt idx="26" formatCode="General">
                  <c:v>0.61184676413368511</c:v>
                </c:pt>
              </c:numCache>
            </c:numRef>
          </c:xVal>
          <c:yVal>
            <c:numRef>
              <c:f>'Cross Plot'!$B$20:$B$46</c:f>
              <c:numCache>
                <c:formatCode>0.00</c:formatCode>
                <c:ptCount val="27"/>
                <c:pt idx="0">
                  <c:v>363.60819636826966</c:v>
                </c:pt>
                <c:pt idx="1">
                  <c:v>363.99174865574173</c:v>
                </c:pt>
                <c:pt idx="2">
                  <c:v>362.3215717631432</c:v>
                </c:pt>
                <c:pt idx="3">
                  <c:v>362.33322021890598</c:v>
                </c:pt>
                <c:pt idx="4">
                  <c:v>268.45511992007289</c:v>
                </c:pt>
                <c:pt idx="5">
                  <c:v>270.39423251596361</c:v>
                </c:pt>
                <c:pt idx="6">
                  <c:v>269.60853469334791</c:v>
                </c:pt>
                <c:pt idx="7">
                  <c:v>272.79772669614727</c:v>
                </c:pt>
                <c:pt idx="8">
                  <c:v>293.32108626367312</c:v>
                </c:pt>
                <c:pt idx="9">
                  <c:v>292.74957863235079</c:v>
                </c:pt>
                <c:pt idx="10">
                  <c:v>316.60200800224322</c:v>
                </c:pt>
                <c:pt idx="11">
                  <c:v>338.604536443001</c:v>
                </c:pt>
                <c:pt idx="12">
                  <c:v>338.28228956697831</c:v>
                </c:pt>
                <c:pt idx="13">
                  <c:v>268.45510000000002</c:v>
                </c:pt>
                <c:pt idx="14">
                  <c:v>270.39420000000001</c:v>
                </c:pt>
                <c:pt idx="15">
                  <c:v>269.60849999999999</c:v>
                </c:pt>
                <c:pt idx="16">
                  <c:v>272.79770000000002</c:v>
                </c:pt>
                <c:pt idx="17">
                  <c:v>271.8775</c:v>
                </c:pt>
                <c:pt idx="18">
                  <c:v>271.47820000000002</c:v>
                </c:pt>
                <c:pt idx="19">
                  <c:v>270.70229999999998</c:v>
                </c:pt>
                <c:pt idx="20">
                  <c:v>269.82119999999998</c:v>
                </c:pt>
                <c:pt idx="21">
                  <c:v>268.67899999999997</c:v>
                </c:pt>
                <c:pt idx="22">
                  <c:v>269.10899999999998</c:v>
                </c:pt>
                <c:pt idx="23" formatCode="General">
                  <c:v>268.64934278557593</c:v>
                </c:pt>
                <c:pt idx="24" formatCode="General">
                  <c:v>268.84282260640782</c:v>
                </c:pt>
                <c:pt idx="25" formatCode="General">
                  <c:v>268.85330723380275</c:v>
                </c:pt>
                <c:pt idx="26" formatCode="General">
                  <c:v>268.14028997891285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B7-4284-9189-153E5F46399C}"/>
            </c:ext>
          </c:extLst>
        </c:ser>
        <c:ser>
          <c:idx val="2"/>
          <c:order val="2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'Cross Plot'!$Y$3:$Y$4</c:f>
              <c:numCache>
                <c:formatCode>General</c:formatCode>
                <c:ptCount val="2"/>
                <c:pt idx="0">
                  <c:v>1.1499999999999999</c:v>
                </c:pt>
                <c:pt idx="1">
                  <c:v>1.1499999999999999</c:v>
                </c:pt>
              </c:numCache>
            </c:numRef>
          </c:xVal>
          <c:yVal>
            <c:numRef>
              <c:f>'Cross Plot'!$X$3:$X$4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FC-4E47-A2A7-7C7E9FBFA920}"/>
            </c:ext>
          </c:extLst>
        </c:ser>
        <c:ser>
          <c:idx val="3"/>
          <c:order val="3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'Cross Plot'!$Y$6:$Y$7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'Cross Plot'!$X$6:$X$7</c:f>
              <c:numCache>
                <c:formatCode>General</c:formatCode>
                <c:ptCount val="2"/>
                <c:pt idx="0">
                  <c:v>272.16000000000003</c:v>
                </c:pt>
                <c:pt idx="1">
                  <c:v>272.16000000000003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FC-4E47-A2A7-7C7E9FBFA920}"/>
            </c:ext>
          </c:extLst>
        </c:ser>
        <c:ser>
          <c:idx val="4"/>
          <c:order val="4"/>
          <c:tx>
            <c:v>Cross Points, 2% Error Bars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2"/>
            <c:spPr>
              <a:noFill/>
              <a:ln w="25400" cap="flat" cmpd="sng" algn="ctr">
                <a:solidFill>
                  <a:srgbClr val="0000FF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2"/>
            <c:spPr>
              <a:noFill/>
              <a:ln w="25400" cap="flat" cmpd="sng" algn="ctr">
                <a:solidFill>
                  <a:srgbClr val="0000FF"/>
                </a:solidFill>
                <a:round/>
              </a:ln>
              <a:effectLst/>
            </c:spPr>
          </c:errBars>
          <c:xVal>
            <c:numRef>
              <c:f>'Cross Plot'!$V$3:$V$14</c:f>
              <c:numCache>
                <c:formatCode>General</c:formatCode>
                <c:ptCount val="12"/>
                <c:pt idx="0">
                  <c:v>1.1499999999999999</c:v>
                </c:pt>
                <c:pt idx="1">
                  <c:v>1.1499999999999999</c:v>
                </c:pt>
                <c:pt idx="2">
                  <c:v>1.77</c:v>
                </c:pt>
                <c:pt idx="3">
                  <c:v>1.4</c:v>
                </c:pt>
                <c:pt idx="4">
                  <c:v>2</c:v>
                </c:pt>
                <c:pt idx="5">
                  <c:v>1.1499999999999999</c:v>
                </c:pt>
                <c:pt idx="6">
                  <c:v>0.25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  <c:pt idx="11">
                  <c:v>1.1499999999999999</c:v>
                </c:pt>
              </c:numCache>
            </c:numRef>
          </c:xVal>
          <c:yVal>
            <c:numRef>
              <c:f>'Cross Plot'!$U$3:$U$14</c:f>
              <c:numCache>
                <c:formatCode>General</c:formatCode>
                <c:ptCount val="12"/>
                <c:pt idx="0">
                  <c:v>272.16000000000003</c:v>
                </c:pt>
                <c:pt idx="1">
                  <c:v>362.87</c:v>
                </c:pt>
                <c:pt idx="2">
                  <c:v>272.16000000000003</c:v>
                </c:pt>
                <c:pt idx="3">
                  <c:v>272.16000000000003</c:v>
                </c:pt>
                <c:pt idx="4">
                  <c:v>272.16000000000003</c:v>
                </c:pt>
                <c:pt idx="5">
                  <c:v>90.72</c:v>
                </c:pt>
                <c:pt idx="6">
                  <c:v>272.16000000000003</c:v>
                </c:pt>
                <c:pt idx="7">
                  <c:v>272.16000000000003</c:v>
                </c:pt>
                <c:pt idx="8">
                  <c:v>272.16000000000003</c:v>
                </c:pt>
                <c:pt idx="9">
                  <c:v>272.16000000000003</c:v>
                </c:pt>
                <c:pt idx="10">
                  <c:v>272.16000000000003</c:v>
                </c:pt>
                <c:pt idx="11">
                  <c:v>181.44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3B-4EF0-BF88-1BAE4BA69F15}"/>
            </c:ext>
          </c:extLst>
        </c:ser>
        <c:ser>
          <c:idx val="5"/>
          <c:order val="5"/>
          <c:tx>
            <c:v>4 Waves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4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'Cross Plot'!$C$47:$C$48</c:f>
              <c:numCache>
                <c:formatCode>General</c:formatCode>
                <c:ptCount val="2"/>
                <c:pt idx="0">
                  <c:v>0.25604073665040578</c:v>
                </c:pt>
                <c:pt idx="1">
                  <c:v>0.2554719288051101</c:v>
                </c:pt>
              </c:numCache>
            </c:numRef>
          </c:xVal>
          <c:yVal>
            <c:numRef>
              <c:f>'Cross Plot'!$B$47:$B$48</c:f>
              <c:numCache>
                <c:formatCode>General</c:formatCode>
                <c:ptCount val="2"/>
                <c:pt idx="0">
                  <c:v>269.80537370670442</c:v>
                </c:pt>
                <c:pt idx="1">
                  <c:v>269.13025398675819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04-426C-96BB-941B3376E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61696"/>
        <c:axId val="488658744"/>
      </c:scatterChart>
      <c:valAx>
        <c:axId val="488661696"/>
        <c:scaling>
          <c:orientation val="minMax"/>
          <c:max val="2.1"/>
          <c:min val="0.2"/>
        </c:scaling>
        <c:delete val="0"/>
        <c:axPos val="b"/>
        <c:majorGridlines>
          <c:spPr>
            <a:ln w="127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58744"/>
        <c:crosses val="autoZero"/>
        <c:crossBetween val="midCat"/>
        <c:majorUnit val="0.2"/>
        <c:minorUnit val="0.1"/>
      </c:valAx>
      <c:valAx>
        <c:axId val="488658744"/>
        <c:scaling>
          <c:orientation val="minMax"/>
          <c:max val="375"/>
          <c:min val="75"/>
        </c:scaling>
        <c:delete val="0"/>
        <c:axPos val="l"/>
        <c:majorGridlines>
          <c:spPr>
            <a:ln w="1587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mDot,</a:t>
                </a:r>
                <a:r>
                  <a:rPr lang="en-US" sz="1600" b="1" baseline="0"/>
                  <a:t> g/s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61696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Hot Fire C</a:t>
            </a:r>
            <a:r>
              <a:rPr lang="en-US" b="1" baseline="-25000"/>
              <a:t>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Fuel Injector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'Cd Comparison'!$D$3:$D$44</c:f>
              <c:numCache>
                <c:formatCode>0.00</c:formatCode>
                <c:ptCount val="42"/>
                <c:pt idx="0">
                  <c:v>60.565842882802627</c:v>
                </c:pt>
                <c:pt idx="1">
                  <c:v>60.576094898310373</c:v>
                </c:pt>
                <c:pt idx="2">
                  <c:v>60.502864553725402</c:v>
                </c:pt>
                <c:pt idx="3">
                  <c:v>60.518415432488581</c:v>
                </c:pt>
                <c:pt idx="4">
                  <c:v>60.601416026957764</c:v>
                </c:pt>
                <c:pt idx="5">
                  <c:v>60.802136743112214</c:v>
                </c:pt>
                <c:pt idx="6">
                  <c:v>81.790844421875875</c:v>
                </c:pt>
                <c:pt idx="7">
                  <c:v>81.580478222369379</c:v>
                </c:pt>
                <c:pt idx="8">
                  <c:v>81.412024204661634</c:v>
                </c:pt>
                <c:pt idx="9">
                  <c:v>81.504542191218889</c:v>
                </c:pt>
                <c:pt idx="10">
                  <c:v>82.271823258497733</c:v>
                </c:pt>
                <c:pt idx="11">
                  <c:v>82.588774210090264</c:v>
                </c:pt>
                <c:pt idx="12">
                  <c:v>81.702221383998335</c:v>
                </c:pt>
                <c:pt idx="13">
                  <c:v>83.724438288388882</c:v>
                </c:pt>
                <c:pt idx="14">
                  <c:v>66.159361281539134</c:v>
                </c:pt>
                <c:pt idx="15">
                  <c:v>65.788143756715016</c:v>
                </c:pt>
                <c:pt idx="16">
                  <c:v>65.634572298304107</c:v>
                </c:pt>
                <c:pt idx="17">
                  <c:v>70.812623899656245</c:v>
                </c:pt>
                <c:pt idx="18">
                  <c:v>70.74698643371471</c:v>
                </c:pt>
                <c:pt idx="19">
                  <c:v>71.110978865313513</c:v>
                </c:pt>
                <c:pt idx="20">
                  <c:v>76.049945159253753</c:v>
                </c:pt>
                <c:pt idx="21">
                  <c:v>75.773967692567453</c:v>
                </c:pt>
                <c:pt idx="22">
                  <c:v>40.677306016670201</c:v>
                </c:pt>
                <c:pt idx="23">
                  <c:v>40.683781150948761</c:v>
                </c:pt>
                <c:pt idx="24">
                  <c:v>90.504918278852585</c:v>
                </c:pt>
                <c:pt idx="25">
                  <c:v>90.697617992941332</c:v>
                </c:pt>
                <c:pt idx="26">
                  <c:v>71.019005667060213</c:v>
                </c:pt>
                <c:pt idx="27">
                  <c:v>70.944766287487084</c:v>
                </c:pt>
                <c:pt idx="28">
                  <c:v>20.134478850262184</c:v>
                </c:pt>
                <c:pt idx="29">
                  <c:v>20.071895441739372</c:v>
                </c:pt>
                <c:pt idx="30">
                  <c:v>20.068450191944194</c:v>
                </c:pt>
                <c:pt idx="31">
                  <c:v>20.249481815352908</c:v>
                </c:pt>
                <c:pt idx="32">
                  <c:v>16.231321763727067</c:v>
                </c:pt>
                <c:pt idx="33">
                  <c:v>16.156897809712973</c:v>
                </c:pt>
                <c:pt idx="34">
                  <c:v>24.735689203460112</c:v>
                </c:pt>
                <c:pt idx="35">
                  <c:v>24.830423859010637</c:v>
                </c:pt>
                <c:pt idx="36">
                  <c:v>35.646139103427373</c:v>
                </c:pt>
                <c:pt idx="37">
                  <c:v>35.573768416020613</c:v>
                </c:pt>
                <c:pt idx="38">
                  <c:v>45.815137234418131</c:v>
                </c:pt>
                <c:pt idx="39">
                  <c:v>45.842782584514481</c:v>
                </c:pt>
                <c:pt idx="40">
                  <c:v>54.668884105300862</c:v>
                </c:pt>
                <c:pt idx="41">
                  <c:v>54.833181861613184</c:v>
                </c:pt>
              </c:numCache>
            </c:numRef>
          </c:xVal>
          <c:yVal>
            <c:numRef>
              <c:f>'Cd Comparison'!$J$3:$J$44</c:f>
              <c:numCache>
                <c:formatCode>0.00</c:formatCode>
                <c:ptCount val="42"/>
                <c:pt idx="0">
                  <c:v>0.75016820470355805</c:v>
                </c:pt>
                <c:pt idx="1">
                  <c:v>0.7476152946109863</c:v>
                </c:pt>
                <c:pt idx="2">
                  <c:v>0.74037828812309758</c:v>
                </c:pt>
                <c:pt idx="3">
                  <c:v>0.74096569179817995</c:v>
                </c:pt>
                <c:pt idx="4">
                  <c:v>0.74615428276879447</c:v>
                </c:pt>
                <c:pt idx="5">
                  <c:v>0.7433651070484848</c:v>
                </c:pt>
                <c:pt idx="6">
                  <c:v>0.76310829541081582</c:v>
                </c:pt>
                <c:pt idx="7">
                  <c:v>0.74742433315643109</c:v>
                </c:pt>
                <c:pt idx="8">
                  <c:v>0.74721524526174798</c:v>
                </c:pt>
                <c:pt idx="9">
                  <c:v>0.74778512805835029</c:v>
                </c:pt>
                <c:pt idx="10">
                  <c:v>0.76864317562076312</c:v>
                </c:pt>
                <c:pt idx="11">
                  <c:v>0.76195873617344412</c:v>
                </c:pt>
                <c:pt idx="12">
                  <c:v>0.75804807807540464</c:v>
                </c:pt>
                <c:pt idx="13">
                  <c:v>0.74572236258113411</c:v>
                </c:pt>
                <c:pt idx="14">
                  <c:v>0.73721057976225379</c:v>
                </c:pt>
                <c:pt idx="15">
                  <c:v>0.73752342078802458</c:v>
                </c:pt>
                <c:pt idx="16">
                  <c:v>0.72485057276175657</c:v>
                </c:pt>
                <c:pt idx="17">
                  <c:v>0.73443327461610197</c:v>
                </c:pt>
                <c:pt idx="18">
                  <c:v>0.73624908169905656</c:v>
                </c:pt>
                <c:pt idx="19">
                  <c:v>0.756777670305947</c:v>
                </c:pt>
                <c:pt idx="20">
                  <c:v>0.76535566094441765</c:v>
                </c:pt>
                <c:pt idx="21">
                  <c:v>0.73574234282132167</c:v>
                </c:pt>
                <c:pt idx="22">
                  <c:v>0.73884094195446792</c:v>
                </c:pt>
                <c:pt idx="23">
                  <c:v>0.73503683678098308</c:v>
                </c:pt>
                <c:pt idx="24">
                  <c:v>0.75749999999999995</c:v>
                </c:pt>
                <c:pt idx="25">
                  <c:v>0.75390000000000001</c:v>
                </c:pt>
                <c:pt idx="26">
                  <c:v>0.73680000000000001</c:v>
                </c:pt>
                <c:pt idx="27">
                  <c:v>0.73860000000000003</c:v>
                </c:pt>
                <c:pt idx="28">
                  <c:v>0.75649999999999995</c:v>
                </c:pt>
                <c:pt idx="29">
                  <c:v>0.73819999999999997</c:v>
                </c:pt>
                <c:pt idx="30">
                  <c:v>0.74709999999999999</c:v>
                </c:pt>
                <c:pt idx="31">
                  <c:v>0.74990000000000001</c:v>
                </c:pt>
                <c:pt idx="32">
                  <c:v>0.53267678532759</c:v>
                </c:pt>
                <c:pt idx="33">
                  <c:v>0.49353632257282237</c:v>
                </c:pt>
                <c:pt idx="34">
                  <c:v>0.76929702400210875</c:v>
                </c:pt>
                <c:pt idx="35">
                  <c:v>0.71595377992329712</c:v>
                </c:pt>
                <c:pt idx="36">
                  <c:v>0.7490420639424441</c:v>
                </c:pt>
                <c:pt idx="37">
                  <c:v>0.74398888238235461</c:v>
                </c:pt>
                <c:pt idx="38">
                  <c:v>0.77710000000000001</c:v>
                </c:pt>
                <c:pt idx="39">
                  <c:v>0.76280000000000003</c:v>
                </c:pt>
                <c:pt idx="40">
                  <c:v>0.78159999999999996</c:v>
                </c:pt>
                <c:pt idx="41">
                  <c:v>0.77329999999999999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2-4E5A-8DC5-E2D96A658C23}"/>
            </c:ext>
          </c:extLst>
        </c:ser>
        <c:ser>
          <c:idx val="1"/>
          <c:order val="1"/>
          <c:tx>
            <c:v>Ox Injector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00FF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'Cd Comparison'!$E$3:$E$44</c:f>
              <c:numCache>
                <c:formatCode>0.00</c:formatCode>
                <c:ptCount val="42"/>
                <c:pt idx="0">
                  <c:v>209.47157864349353</c:v>
                </c:pt>
                <c:pt idx="1">
                  <c:v>209.2284844338343</c:v>
                </c:pt>
                <c:pt idx="2">
                  <c:v>208.60313687047531</c:v>
                </c:pt>
                <c:pt idx="3">
                  <c:v>208.43829335868932</c:v>
                </c:pt>
                <c:pt idx="4">
                  <c:v>210.51694883154025</c:v>
                </c:pt>
                <c:pt idx="5">
                  <c:v>211.06199769624379</c:v>
                </c:pt>
                <c:pt idx="6">
                  <c:v>281.81735194639379</c:v>
                </c:pt>
                <c:pt idx="7">
                  <c:v>282.41127043337235</c:v>
                </c:pt>
                <c:pt idx="8">
                  <c:v>280.90954755848156</c:v>
                </c:pt>
                <c:pt idx="9">
                  <c:v>280.82867802768709</c:v>
                </c:pt>
                <c:pt idx="10">
                  <c:v>186.18329666157516</c:v>
                </c:pt>
                <c:pt idx="11">
                  <c:v>187.80545830587334</c:v>
                </c:pt>
                <c:pt idx="12">
                  <c:v>187.90631330934957</c:v>
                </c:pt>
                <c:pt idx="13">
                  <c:v>189.07328840775838</c:v>
                </c:pt>
                <c:pt idx="14">
                  <c:v>232.67984368653293</c:v>
                </c:pt>
                <c:pt idx="15">
                  <c:v>227.53294250695811</c:v>
                </c:pt>
                <c:pt idx="16">
                  <c:v>227.11500633404668</c:v>
                </c:pt>
                <c:pt idx="17">
                  <c:v>245.78938410258698</c:v>
                </c:pt>
                <c:pt idx="18">
                  <c:v>245.4517593137117</c:v>
                </c:pt>
                <c:pt idx="19">
                  <c:v>243.62028518725359</c:v>
                </c:pt>
                <c:pt idx="20">
                  <c:v>262.55459128374724</c:v>
                </c:pt>
                <c:pt idx="21">
                  <c:v>262.50832187441085</c:v>
                </c:pt>
                <c:pt idx="22">
                  <c:v>140.90416804936254</c:v>
                </c:pt>
                <c:pt idx="23">
                  <c:v>140.23549315312783</c:v>
                </c:pt>
                <c:pt idx="24">
                  <c:v>181.37258172114741</c:v>
                </c:pt>
                <c:pt idx="25">
                  <c:v>180.78058200705868</c:v>
                </c:pt>
                <c:pt idx="26">
                  <c:v>199.94089433293979</c:v>
                </c:pt>
                <c:pt idx="27">
                  <c:v>200.5222337125129</c:v>
                </c:pt>
                <c:pt idx="28">
                  <c:v>70.09392114973781</c:v>
                </c:pt>
                <c:pt idx="29">
                  <c:v>70.016204558260625</c:v>
                </c:pt>
                <c:pt idx="30">
                  <c:v>70.932049808055808</c:v>
                </c:pt>
                <c:pt idx="31">
                  <c:v>70.945018184647097</c:v>
                </c:pt>
                <c:pt idx="32">
                  <c:v>253.57405194297735</c:v>
                </c:pt>
                <c:pt idx="33">
                  <c:v>252.97335617704522</c:v>
                </c:pt>
                <c:pt idx="34">
                  <c:v>243.91365358211581</c:v>
                </c:pt>
                <c:pt idx="35">
                  <c:v>244.01239874739719</c:v>
                </c:pt>
                <c:pt idx="36">
                  <c:v>233.20716813037538</c:v>
                </c:pt>
                <c:pt idx="37">
                  <c:v>232.56652156289223</c:v>
                </c:pt>
                <c:pt idx="38">
                  <c:v>224.88716276558185</c:v>
                </c:pt>
                <c:pt idx="39">
                  <c:v>223.9784174154855</c:v>
                </c:pt>
                <c:pt idx="40">
                  <c:v>214.01011589469911</c:v>
                </c:pt>
                <c:pt idx="41">
                  <c:v>214.2758181383868</c:v>
                </c:pt>
              </c:numCache>
            </c:numRef>
          </c:xVal>
          <c:yVal>
            <c:numRef>
              <c:f>'Cd Comparison'!$I$3:$I$44</c:f>
              <c:numCache>
                <c:formatCode>0.00</c:formatCode>
                <c:ptCount val="42"/>
                <c:pt idx="0">
                  <c:v>0.81617333919936008</c:v>
                </c:pt>
                <c:pt idx="1">
                  <c:v>0.81800784273058269</c:v>
                </c:pt>
                <c:pt idx="2">
                  <c:v>0.8133714464777283</c:v>
                </c:pt>
                <c:pt idx="3">
                  <c:v>0.79650696688230427</c:v>
                </c:pt>
                <c:pt idx="4">
                  <c:v>0.81758508980665512</c:v>
                </c:pt>
                <c:pt idx="5">
                  <c:v>0.84360478650050486</c:v>
                </c:pt>
                <c:pt idx="6">
                  <c:v>0.86526590866035769</c:v>
                </c:pt>
                <c:pt idx="7">
                  <c:v>0.87025912509707304</c:v>
                </c:pt>
                <c:pt idx="8">
                  <c:v>0.86379902608977277</c:v>
                </c:pt>
                <c:pt idx="9">
                  <c:v>0.85323963967049465</c:v>
                </c:pt>
                <c:pt idx="10">
                  <c:v>0.8035526404743607</c:v>
                </c:pt>
                <c:pt idx="11">
                  <c:v>0.80567072967801701</c:v>
                </c:pt>
                <c:pt idx="12">
                  <c:v>0.80716910157032984</c:v>
                </c:pt>
                <c:pt idx="13">
                  <c:v>0.84148458707134399</c:v>
                </c:pt>
                <c:pt idx="14">
                  <c:v>0.84795082327946514</c:v>
                </c:pt>
                <c:pt idx="15">
                  <c:v>0.82420046226988908</c:v>
                </c:pt>
                <c:pt idx="16">
                  <c:v>0.8346905404721745</c:v>
                </c:pt>
                <c:pt idx="17">
                  <c:v>0.81644518180496861</c:v>
                </c:pt>
                <c:pt idx="18">
                  <c:v>0.84619516477832091</c:v>
                </c:pt>
                <c:pt idx="19">
                  <c:v>0.87438105369160435</c:v>
                </c:pt>
                <c:pt idx="20">
                  <c:v>0.88056694124119039</c:v>
                </c:pt>
                <c:pt idx="21">
                  <c:v>0.87030425197727401</c:v>
                </c:pt>
                <c:pt idx="22">
                  <c:v>0.83732068547384597</c:v>
                </c:pt>
                <c:pt idx="23">
                  <c:v>0.83119286465263276</c:v>
                </c:pt>
                <c:pt idx="24">
                  <c:v>0.84019999999999995</c:v>
                </c:pt>
                <c:pt idx="25">
                  <c:v>0.84030000000000005</c:v>
                </c:pt>
                <c:pt idx="26">
                  <c:v>0.8266</c:v>
                </c:pt>
                <c:pt idx="27">
                  <c:v>0.83030000000000004</c:v>
                </c:pt>
                <c:pt idx="28">
                  <c:v>0.81769999999999998</c:v>
                </c:pt>
                <c:pt idx="29">
                  <c:v>0.79859999999999998</c:v>
                </c:pt>
                <c:pt idx="30">
                  <c:v>0.83720000000000006</c:v>
                </c:pt>
                <c:pt idx="31">
                  <c:v>0.8165</c:v>
                </c:pt>
                <c:pt idx="32">
                  <c:v>0.8218228592374448</c:v>
                </c:pt>
                <c:pt idx="33">
                  <c:v>0.82469720837586913</c:v>
                </c:pt>
                <c:pt idx="34">
                  <c:v>0.80871727837278817</c:v>
                </c:pt>
                <c:pt idx="35">
                  <c:v>0.81094430114862337</c:v>
                </c:pt>
                <c:pt idx="36">
                  <c:v>0.80776304814039823</c:v>
                </c:pt>
                <c:pt idx="37">
                  <c:v>0.79838289262894979</c:v>
                </c:pt>
                <c:pt idx="38">
                  <c:v>0.80830000000000002</c:v>
                </c:pt>
                <c:pt idx="39">
                  <c:v>0.80969999999999998</c:v>
                </c:pt>
                <c:pt idx="40">
                  <c:v>0.79659999999999997</c:v>
                </c:pt>
                <c:pt idx="41">
                  <c:v>0.79449999999999998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52-4E5A-8DC5-E2D96A658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323856"/>
        <c:axId val="388326808"/>
      </c:scatterChart>
      <c:valAx>
        <c:axId val="388323856"/>
        <c:scaling>
          <c:orientation val="minMax"/>
          <c:max val="3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mDot,</a:t>
                </a:r>
                <a:r>
                  <a:rPr lang="en-US" sz="1600" b="1" baseline="0"/>
                  <a:t> g/s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26808"/>
        <c:crosses val="autoZero"/>
        <c:crossBetween val="midCat"/>
      </c:valAx>
      <c:valAx>
        <c:axId val="388326808"/>
        <c:scaling>
          <c:orientation val="minMax"/>
          <c:max val="0.95000000000000007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</a:t>
                </a:r>
                <a:r>
                  <a:rPr lang="en-US" sz="1600" b="1" baseline="-25000"/>
                  <a:t>d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23856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23095</xdr:colOff>
      <xdr:row>0</xdr:row>
      <xdr:rowOff>0</xdr:rowOff>
    </xdr:from>
    <xdr:to>
      <xdr:col>20</xdr:col>
      <xdr:colOff>45281</xdr:colOff>
      <xdr:row>22</xdr:row>
      <xdr:rowOff>137583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9525</xdr:rowOff>
    </xdr:from>
    <xdr:to>
      <xdr:col>27</xdr:col>
      <xdr:colOff>501650</xdr:colOff>
      <xdr:row>33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X44"/>
  <sheetViews>
    <sheetView tabSelected="1" topLeftCell="BF1" zoomScaleNormal="100" workbookViewId="0">
      <selection activeCell="A3" sqref="A3:A44"/>
    </sheetView>
  </sheetViews>
  <sheetFormatPr defaultColWidth="9.15625" defaultRowHeight="15.6"/>
  <cols>
    <col min="1" max="1" width="6.15625" style="30" customWidth="1"/>
    <col min="2" max="3" width="11.68359375" style="6" customWidth="1"/>
    <col min="4" max="4" width="12.68359375" style="6" customWidth="1"/>
    <col min="5" max="5" width="16.26171875" style="8" customWidth="1"/>
    <col min="6" max="6" width="11.68359375" style="5" customWidth="1"/>
    <col min="7" max="7" width="6.26171875" style="5" customWidth="1"/>
    <col min="8" max="9" width="11.68359375" style="6" customWidth="1"/>
    <col min="10" max="10" width="12.68359375" style="6" customWidth="1"/>
    <col min="11" max="11" width="11.68359375" style="6" customWidth="1"/>
    <col min="12" max="15" width="11.68359375" style="8" customWidth="1"/>
    <col min="16" max="16" width="12.41796875" style="8" customWidth="1"/>
    <col min="17" max="17" width="12.578125" style="8" customWidth="1"/>
    <col min="18" max="25" width="11.68359375" style="8" customWidth="1"/>
    <col min="26" max="27" width="12.68359375" style="6" customWidth="1"/>
    <col min="28" max="29" width="11.68359375" style="5" customWidth="1"/>
    <col min="30" max="30" width="12.83984375" style="5" customWidth="1"/>
    <col min="31" max="31" width="13.578125" style="5" customWidth="1"/>
    <col min="32" max="32" width="12.578125" style="6" customWidth="1"/>
    <col min="33" max="33" width="9.83984375" style="6" bestFit="1" customWidth="1"/>
    <col min="34" max="35" width="9.15625" style="6"/>
    <col min="36" max="36" width="15.578125" style="6" customWidth="1"/>
    <col min="37" max="38" width="9.578125" style="6" customWidth="1"/>
    <col min="39" max="39" width="15.578125" style="6" customWidth="1"/>
    <col min="40" max="67" width="9.578125" style="6" customWidth="1"/>
    <col min="68" max="68" width="9.62890625" style="6" bestFit="1" customWidth="1"/>
    <col min="69" max="16384" width="9.15625" style="6"/>
  </cols>
  <sheetData>
    <row r="1" spans="1:89" s="4" customFormat="1">
      <c r="A1" s="200" t="s">
        <v>0</v>
      </c>
      <c r="B1" s="3" t="s">
        <v>2</v>
      </c>
      <c r="C1" s="3" t="s">
        <v>4</v>
      </c>
      <c r="D1" s="3" t="s">
        <v>5</v>
      </c>
      <c r="E1" s="7" t="s">
        <v>107</v>
      </c>
      <c r="F1" s="12" t="s">
        <v>8</v>
      </c>
      <c r="G1" s="2" t="s">
        <v>10</v>
      </c>
      <c r="H1" s="3" t="s">
        <v>11</v>
      </c>
      <c r="I1" s="3" t="s">
        <v>13</v>
      </c>
      <c r="J1" s="3" t="s">
        <v>14</v>
      </c>
      <c r="K1" s="10" t="s">
        <v>15</v>
      </c>
      <c r="L1" s="7" t="s">
        <v>16</v>
      </c>
      <c r="M1" s="7" t="s">
        <v>17</v>
      </c>
      <c r="N1" s="7" t="s">
        <v>18</v>
      </c>
      <c r="O1" s="7" t="s">
        <v>20</v>
      </c>
      <c r="P1" s="7" t="s">
        <v>21</v>
      </c>
      <c r="Q1" s="7" t="s">
        <v>22</v>
      </c>
      <c r="R1" s="7" t="s">
        <v>23</v>
      </c>
      <c r="S1" s="7" t="s">
        <v>24</v>
      </c>
      <c r="T1" s="7" t="s">
        <v>25</v>
      </c>
      <c r="U1" s="7" t="s">
        <v>26</v>
      </c>
      <c r="V1" s="7" t="s">
        <v>27</v>
      </c>
      <c r="W1" s="7" t="s">
        <v>28</v>
      </c>
      <c r="X1" s="7" t="s">
        <v>29</v>
      </c>
      <c r="Y1" s="14" t="s">
        <v>108</v>
      </c>
      <c r="Z1" s="3" t="s">
        <v>31</v>
      </c>
      <c r="AA1" s="10" t="s">
        <v>32</v>
      </c>
      <c r="AB1" s="2" t="s">
        <v>35</v>
      </c>
      <c r="AC1" s="2" t="s">
        <v>36</v>
      </c>
      <c r="AD1" s="141" t="s">
        <v>53</v>
      </c>
      <c r="AE1" s="134" t="s">
        <v>54</v>
      </c>
      <c r="AG1" s="4" t="s">
        <v>60</v>
      </c>
      <c r="AH1" s="4" t="s">
        <v>61</v>
      </c>
      <c r="AI1" s="4" t="s">
        <v>65</v>
      </c>
      <c r="AJ1" s="4" t="s">
        <v>62</v>
      </c>
      <c r="AK1" s="4" t="s">
        <v>105</v>
      </c>
      <c r="AL1" s="4" t="s">
        <v>106</v>
      </c>
      <c r="AM1" s="4" t="s">
        <v>115</v>
      </c>
      <c r="AN1" s="241" t="s">
        <v>80</v>
      </c>
      <c r="AO1" s="241" t="s">
        <v>81</v>
      </c>
      <c r="AP1" s="241" t="s">
        <v>82</v>
      </c>
      <c r="AQ1" s="241" t="s">
        <v>89</v>
      </c>
      <c r="AR1" s="241" t="s">
        <v>94</v>
      </c>
      <c r="AS1" s="241" t="s">
        <v>104</v>
      </c>
      <c r="AT1" s="241" t="s">
        <v>116</v>
      </c>
      <c r="AU1" s="246" t="s">
        <v>77</v>
      </c>
      <c r="AV1" s="246" t="s">
        <v>78</v>
      </c>
      <c r="AW1" s="246" t="s">
        <v>79</v>
      </c>
      <c r="AX1" s="246" t="s">
        <v>88</v>
      </c>
      <c r="AY1" s="246" t="s">
        <v>95</v>
      </c>
      <c r="AZ1" s="246" t="s">
        <v>99</v>
      </c>
      <c r="BA1" s="246" t="s">
        <v>117</v>
      </c>
      <c r="BB1" s="251" t="s">
        <v>74</v>
      </c>
      <c r="BC1" s="251" t="s">
        <v>75</v>
      </c>
      <c r="BD1" s="251" t="s">
        <v>76</v>
      </c>
      <c r="BE1" s="251" t="s">
        <v>87</v>
      </c>
      <c r="BF1" s="251" t="s">
        <v>93</v>
      </c>
      <c r="BG1" s="251" t="s">
        <v>100</v>
      </c>
      <c r="BH1" s="251" t="s">
        <v>118</v>
      </c>
      <c r="BI1" s="4" t="s">
        <v>71</v>
      </c>
      <c r="BJ1" s="4" t="s">
        <v>72</v>
      </c>
      <c r="BK1" s="4" t="s">
        <v>73</v>
      </c>
      <c r="BL1" s="4" t="s">
        <v>86</v>
      </c>
      <c r="BM1" s="4" t="s">
        <v>92</v>
      </c>
      <c r="BN1" s="4" t="s">
        <v>101</v>
      </c>
      <c r="BO1" s="4" t="s">
        <v>119</v>
      </c>
      <c r="BP1" s="238" t="s">
        <v>63</v>
      </c>
      <c r="BQ1" s="238" t="s">
        <v>64</v>
      </c>
      <c r="BR1" s="238" t="s">
        <v>66</v>
      </c>
      <c r="BS1" s="238" t="s">
        <v>85</v>
      </c>
      <c r="BT1" s="238" t="s">
        <v>91</v>
      </c>
      <c r="BU1" s="238" t="s">
        <v>102</v>
      </c>
      <c r="BV1" s="238" t="s">
        <v>120</v>
      </c>
      <c r="BW1" s="235" t="s">
        <v>67</v>
      </c>
      <c r="BX1" s="235" t="s">
        <v>68</v>
      </c>
      <c r="BY1" s="235" t="s">
        <v>69</v>
      </c>
      <c r="BZ1" s="235" t="s">
        <v>83</v>
      </c>
      <c r="CA1" s="235" t="s">
        <v>90</v>
      </c>
      <c r="CB1" s="235" t="s">
        <v>103</v>
      </c>
      <c r="CC1" s="235" t="s">
        <v>121</v>
      </c>
      <c r="CD1" s="4" t="s">
        <v>109</v>
      </c>
      <c r="CE1" s="4" t="s">
        <v>110</v>
      </c>
      <c r="CF1" s="4" t="s">
        <v>111</v>
      </c>
      <c r="CG1" s="4" t="s">
        <v>112</v>
      </c>
      <c r="CH1" s="4" t="s">
        <v>113</v>
      </c>
      <c r="CI1" s="4" t="s">
        <v>114</v>
      </c>
      <c r="CJ1" s="4" t="s">
        <v>122</v>
      </c>
      <c r="CK1" s="4" t="s">
        <v>97</v>
      </c>
    </row>
    <row r="2" spans="1:89" s="4" customFormat="1" ht="15.9" thickBot="1">
      <c r="A2" s="201"/>
      <c r="B2" s="17" t="s">
        <v>3</v>
      </c>
      <c r="C2" s="17"/>
      <c r="D2" s="17" t="s">
        <v>1</v>
      </c>
      <c r="E2" s="18" t="s">
        <v>7</v>
      </c>
      <c r="F2" s="19" t="s">
        <v>9</v>
      </c>
      <c r="G2" s="16"/>
      <c r="H2" s="17" t="s">
        <v>12</v>
      </c>
      <c r="I2" s="17" t="s">
        <v>12</v>
      </c>
      <c r="J2" s="17"/>
      <c r="K2" s="20" t="s">
        <v>37</v>
      </c>
      <c r="L2" s="18" t="s">
        <v>7</v>
      </c>
      <c r="M2" s="18" t="s">
        <v>7</v>
      </c>
      <c r="N2" s="18" t="s">
        <v>19</v>
      </c>
      <c r="O2" s="18" t="s">
        <v>19</v>
      </c>
      <c r="P2" s="18" t="s">
        <v>7</v>
      </c>
      <c r="Q2" s="18" t="s">
        <v>7</v>
      </c>
      <c r="R2" s="18" t="s">
        <v>7</v>
      </c>
      <c r="S2" s="18" t="s">
        <v>7</v>
      </c>
      <c r="T2" s="18" t="s">
        <v>7</v>
      </c>
      <c r="U2" s="18" t="s">
        <v>7</v>
      </c>
      <c r="V2" s="18" t="s">
        <v>7</v>
      </c>
      <c r="W2" s="18" t="s">
        <v>7</v>
      </c>
      <c r="X2" s="18" t="s">
        <v>7</v>
      </c>
      <c r="Y2" s="21" t="s">
        <v>7</v>
      </c>
      <c r="Z2" s="17"/>
      <c r="AA2" s="20"/>
      <c r="AB2" s="56" t="s">
        <v>9</v>
      </c>
      <c r="AC2" s="56" t="s">
        <v>9</v>
      </c>
      <c r="AD2" s="146" t="s">
        <v>55</v>
      </c>
      <c r="AE2" s="147" t="s">
        <v>55</v>
      </c>
      <c r="AN2" s="241"/>
      <c r="AO2" s="241"/>
      <c r="AP2" s="241" t="s">
        <v>84</v>
      </c>
      <c r="AQ2" s="241"/>
      <c r="AR2" s="241" t="s">
        <v>96</v>
      </c>
      <c r="AS2" s="241"/>
      <c r="AT2" s="241"/>
      <c r="AU2" s="246"/>
      <c r="AV2" s="246"/>
      <c r="AW2" s="246" t="s">
        <v>84</v>
      </c>
      <c r="AX2" s="246"/>
      <c r="AY2" s="246"/>
      <c r="AZ2" s="246"/>
      <c r="BA2" s="246"/>
      <c r="BB2" s="251"/>
      <c r="BC2" s="251"/>
      <c r="BD2" s="251" t="s">
        <v>84</v>
      </c>
      <c r="BE2" s="251"/>
      <c r="BF2" s="251"/>
      <c r="BG2" s="251"/>
      <c r="BH2" s="251"/>
      <c r="BK2" s="234" t="s">
        <v>70</v>
      </c>
      <c r="BL2" s="234"/>
      <c r="BM2" s="234"/>
      <c r="BN2" s="234"/>
      <c r="BO2" s="234"/>
      <c r="BP2" s="238"/>
      <c r="BQ2" s="238"/>
      <c r="BR2" s="238" t="s">
        <v>84</v>
      </c>
      <c r="BS2" s="238" t="s">
        <v>84</v>
      </c>
      <c r="BT2" s="238"/>
      <c r="BU2" s="238"/>
      <c r="BV2" s="238"/>
      <c r="BW2" s="235"/>
      <c r="BX2" s="235"/>
      <c r="BY2" s="235" t="s">
        <v>84</v>
      </c>
      <c r="BZ2" s="235" t="s">
        <v>84</v>
      </c>
      <c r="CA2" s="235"/>
      <c r="CB2" s="235"/>
      <c r="CC2" s="235"/>
    </row>
    <row r="3" spans="1:89">
      <c r="A3" s="30">
        <v>932</v>
      </c>
      <c r="B3" s="6">
        <v>270.03742152629616</v>
      </c>
      <c r="C3" s="6">
        <v>1.1565453084378881</v>
      </c>
      <c r="D3" s="6">
        <v>0.79166666666666652</v>
      </c>
      <c r="E3" s="8">
        <v>14.321872625210871</v>
      </c>
      <c r="F3" s="13">
        <v>299.36336357587749</v>
      </c>
      <c r="G3" s="5">
        <v>2</v>
      </c>
      <c r="H3" s="6">
        <v>1771.5621260350738</v>
      </c>
      <c r="I3" s="6">
        <v>2462.797209170481</v>
      </c>
      <c r="J3" s="6">
        <v>0.71932927300651406</v>
      </c>
      <c r="K3" s="11">
        <v>15.840048840048839</v>
      </c>
      <c r="L3" s="8">
        <v>190.30611446278064</v>
      </c>
      <c r="M3" s="8">
        <v>203.11511172677572</v>
      </c>
      <c r="N3" s="8">
        <v>869.36394387586199</v>
      </c>
      <c r="O3" s="8">
        <v>796.55591781593512</v>
      </c>
      <c r="P3" s="8">
        <v>896.98881752860757</v>
      </c>
      <c r="Q3" s="8">
        <v>815.71181492913865</v>
      </c>
      <c r="R3" s="8">
        <v>54.552796038196377</v>
      </c>
      <c r="S3" s="8">
        <v>47.044592802465658</v>
      </c>
      <c r="T3" s="8">
        <v>42.460949300313821</v>
      </c>
      <c r="U3" s="8">
        <v>40.859126123091656</v>
      </c>
      <c r="V3" s="8">
        <v>37.217354496710215</v>
      </c>
      <c r="W3" s="8">
        <v>34.474790150166648</v>
      </c>
      <c r="X3" s="8">
        <v>10.033644327066561</v>
      </c>
      <c r="Y3" s="15">
        <v>8.7676319663778184</v>
      </c>
      <c r="Z3" s="6">
        <v>0.81617333919936008</v>
      </c>
      <c r="AA3" s="58">
        <v>0.75016820470355805</v>
      </c>
      <c r="AB3" s="137">
        <v>303.43099500842231</v>
      </c>
      <c r="AC3" s="126">
        <v>301.1278262432574</v>
      </c>
      <c r="AD3" s="143">
        <v>299.51929999999999</v>
      </c>
      <c r="AE3" s="123">
        <v>294.39879999999999</v>
      </c>
      <c r="AG3" s="232">
        <f>B3/(1+0.25*C3)</f>
        <v>209.47157864349353</v>
      </c>
      <c r="AH3" s="233">
        <f>0.25*C3*B3/(1+0.25*C3)</f>
        <v>60.565842882802635</v>
      </c>
      <c r="AI3" s="233">
        <f>8314*(0.0290179+0.015625*C3)/(1+0.25*C3)</f>
        <v>303.68959150509909</v>
      </c>
      <c r="AJ3" s="5">
        <f>(AG3*0.001)^2*259.81*AB3*COS(30*3.14159/180)/(L3*6894*8.96*10^(-5)*0.0011)+(AH3*0.001)^2*518.23*AC3*COS(30*3.14159/180)/(M3*6894*3.51*10^(-5)*0.0011)+R3*6894</f>
        <v>408423.61121636326</v>
      </c>
      <c r="AK3" s="5">
        <f>(AJ3*0.0011)/(B3*0.001*9.8)</f>
        <v>169.76708748730877</v>
      </c>
      <c r="AL3" s="231">
        <f>E3/R3</f>
        <v>0.26253232951035338</v>
      </c>
      <c r="AM3" s="5">
        <f>R3*6.894</f>
        <v>376.08697588732582</v>
      </c>
      <c r="AN3" s="242">
        <f>(AJ3-S3*6894)/(B3*0.001/0.0011)</f>
        <v>342.5747689224367</v>
      </c>
      <c r="AO3" s="242">
        <f>S3*6894*(AJ3-S3*6894)/(AI3*(B3*0.001/0.0011)^2)</f>
        <v>1490.3051137424936</v>
      </c>
      <c r="AP3" s="243">
        <f>AN3/SQRT(1.2*AI3*AO3)</f>
        <v>0.46484932096972637</v>
      </c>
      <c r="AQ3" s="243">
        <f>AO3*(1+0.1*(AP3)^2)</f>
        <v>1522.5083555791753</v>
      </c>
      <c r="AR3" s="243">
        <f>LN((AO3/300)/(S3/47)^(0.2/1.2))+2</f>
        <v>3.6027956221068824</v>
      </c>
      <c r="AS3" s="243">
        <f>S3*6894*(1+0.1*AP3^2)^6*10^(-3)</f>
        <v>368.71257649440491</v>
      </c>
      <c r="AT3" s="243">
        <f>S3*6894.8/(AI3*AO3)</f>
        <v>0.71668165466472422</v>
      </c>
      <c r="AU3" s="247">
        <f>(AJ3-T3*6894)/(B3*0.001/0.0011)</f>
        <v>471.29619552231742</v>
      </c>
      <c r="AV3" s="247">
        <f>T3*6894*(AJ3-T3*6894)/(AI3*(B3*0.001/0.0011)^2)</f>
        <v>1850.5198067084541</v>
      </c>
      <c r="AW3" s="248">
        <f>AU3/SQRT(1.2*AI3*AV3)</f>
        <v>0.57390695563740268</v>
      </c>
      <c r="AX3" s="248">
        <f>AV3*(1+0.1*(AW3)^2)</f>
        <v>1911.4702283799636</v>
      </c>
      <c r="AY3" s="248">
        <f>LN((AV3/300)/(T3/47)^(0.2/1.2))+2</f>
        <v>3.8363665119095569</v>
      </c>
      <c r="AZ3" s="248">
        <f t="shared" ref="AZ3:AZ44" si="0">T3*6894*(1+0.1*AW3^2)^6*10^(-3)</f>
        <v>355.55253584428465</v>
      </c>
      <c r="BA3" s="248">
        <f>T3*6894.8/(AI3*AV3)</f>
        <v>0.52094002576367382</v>
      </c>
      <c r="BB3" s="252">
        <f>(AJ3-U3*6894)/(B3*0.001/0.0011)</f>
        <v>516.27983450645627</v>
      </c>
      <c r="BC3" s="252">
        <f>U3*6894*(AJ3-U3*6894)/(AI3*(B3*0.001/0.0011)^2)</f>
        <v>1950.6724056804883</v>
      </c>
      <c r="BD3" s="253">
        <f>BB3/SQRT(1.2*AI3*BC3)</f>
        <v>0.61233264757900363</v>
      </c>
      <c r="BE3" s="253">
        <f>BC3*(1+0.1*(BD3)^2)</f>
        <v>2023.8131155187275</v>
      </c>
      <c r="BF3" s="253">
        <f>LN((BC3/300)/(U3/47)^(0.2/1.2))+2</f>
        <v>3.8954831741644398</v>
      </c>
      <c r="BG3" s="253">
        <f>U3*6894*(1+0.1*BD3^2)^6*10^(-3)</f>
        <v>351.2988649851078</v>
      </c>
      <c r="BH3" s="253">
        <f>U3*6894.8/(AI3*BC3)</f>
        <v>0.47555034271757379</v>
      </c>
      <c r="BI3" s="5">
        <f t="shared" ref="BI3:BI44" si="1">(AJ3-V3*6894)/(B3*0.001/0.0011)</f>
        <v>618.55088566449615</v>
      </c>
      <c r="BJ3" s="5">
        <f>V3*6894*(AJ3-V3*6894)/(AI3*(B3*0.001/0.0011)^2)</f>
        <v>2128.7812512599385</v>
      </c>
      <c r="BK3" s="6">
        <f>BI3/SQRT(1.2*AI3*BJ3)</f>
        <v>0.70227035848267128</v>
      </c>
      <c r="BL3" s="6">
        <f>BJ3*(1+0.1*(BK3)^2)</f>
        <v>2233.7692633778724</v>
      </c>
      <c r="BM3" s="6">
        <f>LN((BJ3/300)/(V3/47)^(0.2/1.2))+2</f>
        <v>3.998417842862688</v>
      </c>
      <c r="BN3" s="6">
        <f>V3*6894*(1+0.1*BK3^2)^6*10^(-3)</f>
        <v>342.49987954715868</v>
      </c>
      <c r="BO3" s="6">
        <f>V3*6894.8/(AI3*BJ3)</f>
        <v>0.39692296612584066</v>
      </c>
      <c r="BP3" s="239">
        <f t="shared" ref="BP3:BP44" si="2">(AJ3-W3*6894)/(B3*0.001/0.0011)</f>
        <v>695.56970160498668</v>
      </c>
      <c r="BQ3" s="239">
        <f t="shared" ref="BQ3:BQ44" si="3">W3*6894*(AJ3-W3*6894)/(AI3*(B3*0.001/0.0011)^2)</f>
        <v>2217.4426270372001</v>
      </c>
      <c r="BR3" s="239">
        <f>BP3/SQRT(1.2*AI3*BQ3)</f>
        <v>0.77376464784801324</v>
      </c>
      <c r="BS3" s="239">
        <f>BQ3*(1+0.1*(BR3)^2)</f>
        <v>2350.2035182356303</v>
      </c>
      <c r="BT3" s="239">
        <f>LN((BQ3/300)/(W3/47)^(0.2/1.2))+2</f>
        <v>4.0519805772238335</v>
      </c>
      <c r="BU3" s="239">
        <f t="shared" ref="BU3:BU44" si="4">W3*6894*(1+0.1*BR3^2)^6*10^(-3)</f>
        <v>336.892537568818</v>
      </c>
      <c r="BV3" s="239">
        <f>W3*6894.8/(AI3*BQ3)</f>
        <v>0.35297260888621396</v>
      </c>
      <c r="BW3" s="236">
        <f>(AJ3-X3*6894)/(B3*0.001/0.0011)</f>
        <v>1381.9448868933271</v>
      </c>
      <c r="BX3" s="236">
        <f>X3*6894*(AJ3-X3*6894)/(AI3*(B3*0.001/0.0011)^2)</f>
        <v>1282.2110929615596</v>
      </c>
      <c r="BY3" s="236">
        <f>BW3/SQRT(1.2*AI3*BX3)</f>
        <v>2.0216472609272973</v>
      </c>
      <c r="BZ3" s="236">
        <f>BX3*(1+0.1*(BY3)^2)</f>
        <v>1806.2581582960725</v>
      </c>
      <c r="CA3" s="236">
        <f>LN((BX3/300)/(X3/47)^(0.2/1.2))+2</f>
        <v>3.7099260955410669</v>
      </c>
      <c r="CB3" s="236">
        <f>X3*6894*(1+0.1*BY3^2)^6*10^(-3)</f>
        <v>540.56974135882672</v>
      </c>
      <c r="CC3" s="256">
        <f>X3*6894.8/(AI3*BX3)</f>
        <v>0.17766052363321858</v>
      </c>
      <c r="CD3" s="6">
        <f>(AJ3-Y3*6894)/(B3*0.001/0.0011)</f>
        <v>1417.4980264611038</v>
      </c>
      <c r="CE3" s="6">
        <f>Y3*6894*(AJ3-Y3*6894)/(AI3*(B3*0.001/0.0011)^2)</f>
        <v>1149.250969280753</v>
      </c>
      <c r="CF3" s="6">
        <f>CD3/SQRT(1.2*AI3*CE3)</f>
        <v>2.1903294719063719</v>
      </c>
      <c r="CG3" s="6">
        <f>CE3*(1+0.1*(CF3)^2)</f>
        <v>1700.6090860404076</v>
      </c>
      <c r="CH3" s="6">
        <f>LN((CE3/300)/(Y3/47)^(0.2/1.2))+2</f>
        <v>3.6229300112698093</v>
      </c>
      <c r="CI3" s="6">
        <f>Y3*6894*(1+0.1*CF3^2)^6*10^(-3)</f>
        <v>634.58717219055529</v>
      </c>
      <c r="CJ3" s="233">
        <f>Y3*6894.8/(AI3*CE3)</f>
        <v>0.17320451080321456</v>
      </c>
      <c r="CK3" s="233" t="s">
        <v>123</v>
      </c>
    </row>
    <row r="4" spans="1:89">
      <c r="A4" s="30">
        <v>933</v>
      </c>
      <c r="B4" s="6">
        <v>269.80457933214467</v>
      </c>
      <c r="C4" s="6">
        <v>1.1580850487394652</v>
      </c>
      <c r="D4" s="6">
        <v>0.79583333333333317</v>
      </c>
      <c r="E4" s="8">
        <v>14.875240322499954</v>
      </c>
      <c r="F4" s="13">
        <v>301.55146751891965</v>
      </c>
      <c r="G4" s="5">
        <v>2</v>
      </c>
      <c r="H4" s="6">
        <v>1771.5621260350738</v>
      </c>
      <c r="I4" s="6">
        <v>2463.4669962016669</v>
      </c>
      <c r="J4" s="6">
        <v>0.71913369603351018</v>
      </c>
      <c r="K4" s="11">
        <v>15.840048840048839</v>
      </c>
      <c r="L4" s="8">
        <v>190.11631175167878</v>
      </c>
      <c r="M4" s="8">
        <v>203.1509860707896</v>
      </c>
      <c r="N4" s="8">
        <v>869.4768129547557</v>
      </c>
      <c r="O4" s="8">
        <v>796.96412480621348</v>
      </c>
      <c r="P4" s="8">
        <v>895.00034605088524</v>
      </c>
      <c r="Q4" s="8">
        <v>816.16324400259623</v>
      </c>
      <c r="R4" s="8">
        <v>54.626235813229435</v>
      </c>
      <c r="S4" s="8">
        <v>46.910298876644241</v>
      </c>
      <c r="T4" s="8">
        <v>42.345572089674683</v>
      </c>
      <c r="U4" s="8">
        <v>40.902388716862937</v>
      </c>
      <c r="V4" s="8">
        <v>37.149094812435727</v>
      </c>
      <c r="W4" s="8">
        <v>34.299049641994131</v>
      </c>
      <c r="X4" s="8">
        <v>10.028024434961033</v>
      </c>
      <c r="Y4" s="15">
        <v>8.9238748883861305</v>
      </c>
      <c r="Z4" s="6">
        <v>0.81800784273058269</v>
      </c>
      <c r="AA4" s="58">
        <v>0.7476152946109863</v>
      </c>
      <c r="AB4" s="138">
        <v>303.37619603157543</v>
      </c>
      <c r="AC4" s="57">
        <v>301.39859765885018</v>
      </c>
      <c r="AD4" s="144">
        <v>299.7901</v>
      </c>
      <c r="AE4" s="124">
        <v>294.55189999999999</v>
      </c>
      <c r="AG4" s="6">
        <f t="shared" ref="AG4:AG44" si="5">B4/(1+0.25*C4)</f>
        <v>209.2284844338343</v>
      </c>
      <c r="AH4" s="6">
        <f t="shared" ref="AH4:AH44" si="6">0.25*C4*B4/(1+0.25*C4)</f>
        <v>60.576094898310359</v>
      </c>
      <c r="AI4" s="6">
        <f t="shared" ref="AI4:AI34" si="7">8314*(0.0290179+0.015625*C4)/(1+0.25*C4)</f>
        <v>303.75405039785784</v>
      </c>
      <c r="AJ4" s="5">
        <f t="shared" ref="AJ4:AJ44" si="8">(AG4*0.001)^2*259.81*AB4*COS(30*3.14159/180)/(L4*6894*8.96*10^(-5)*0.0011)+(AH4*0.001)^2*518.23*AC4*COS(30*3.14159/180)/(M4*6894*3.51*10^(-5)*0.0011)+R4*6894</f>
        <v>408904.79287449172</v>
      </c>
      <c r="AK4" s="5">
        <f t="shared" ref="AK4:AK44" si="9">(AJ4*0.0011)/(B4*0.001*9.8)</f>
        <v>170.11377962831409</v>
      </c>
      <c r="AL4" s="6">
        <f t="shared" ref="AL4:AL44" si="10">E4/R4</f>
        <v>0.27230945169568965</v>
      </c>
      <c r="AM4" s="5">
        <f t="shared" ref="AM4:AM44" si="11">R4*6.894</f>
        <v>376.59326969640375</v>
      </c>
      <c r="AN4" s="242">
        <f t="shared" ref="AN4:AN44" si="12">(AJ4-S4*6894)/(B4*0.001/0.0011)</f>
        <v>348.60680235159782</v>
      </c>
      <c r="AO4" s="242">
        <f t="shared" ref="AO4:AO44" si="13">S4*6894*(AJ4-S4*6894)/(AI4*(B4*0.001/0.0011)^2)</f>
        <v>1513.201026038766</v>
      </c>
      <c r="AP4" s="243">
        <f t="shared" ref="AP4:AP44" si="14">AN4/SQRT(1.2*AI4*AO4)</f>
        <v>0.4693922143117788</v>
      </c>
      <c r="AQ4" s="243">
        <f t="shared" ref="AQ4:AQ44" si="15">AO4*(1+0.1*(AP4)^2)</f>
        <v>1546.5412406209887</v>
      </c>
      <c r="AR4" s="243">
        <f t="shared" ref="AR4:AR44" si="16">LN((AO4/300)/(S4/47)^(0.2/1.2))+2</f>
        <v>3.6185184891800573</v>
      </c>
      <c r="AS4" s="243">
        <f t="shared" ref="AS4:AS44" si="17">S4*6894*(1+0.1*AP4^2)^6*10^(-3)</f>
        <v>368.57744037188507</v>
      </c>
      <c r="AT4" s="243">
        <f t="shared" ref="AT4:AT44" si="18">S4*6894.8/(AI4*AO4)</f>
        <v>0.70367345472792975</v>
      </c>
      <c r="AU4" s="247">
        <f t="shared" ref="AU4:AU44" si="19">(AJ4-T4*6894)/(B4*0.001/0.0011)</f>
        <v>476.90762364229403</v>
      </c>
      <c r="AV4" s="247">
        <f t="shared" ref="AV4:AV44" si="20">T4*6894*(AJ4-T4*6894)/(AI4*(B4*0.001/0.0011)^2)</f>
        <v>1868.6795781113155</v>
      </c>
      <c r="AW4" s="248">
        <f t="shared" ref="AW4:AW44" si="21">AU4/SQRT(1.2*AI4*AV4)</f>
        <v>0.57785008744487998</v>
      </c>
      <c r="AX4" s="248">
        <f t="shared" ref="AX4:AX44" si="22">AV4*(1+0.1*(AW4)^2)</f>
        <v>1931.0767931142204</v>
      </c>
      <c r="AY4" s="248">
        <f t="shared" ref="AY4:AY44" si="23">LN((AV4/300)/(T4/47)^(0.2/1.2))+2</f>
        <v>3.8465855013558796</v>
      </c>
      <c r="AZ4" s="248">
        <f t="shared" si="0"/>
        <v>355.5228472092565</v>
      </c>
      <c r="BA4" s="248">
        <f t="shared" ref="BA4:BA44" si="24">T4*6894.8/(AI4*AV4)</f>
        <v>0.51436660013721525</v>
      </c>
      <c r="BB4" s="252">
        <f t="shared" ref="BB4:BB44" si="25">(AJ4-U4*6894)/(B4*0.001/0.0011)</f>
        <v>517.47119308381787</v>
      </c>
      <c r="BC4" s="252">
        <f t="shared" ref="BC4:BC44" si="26">U4*6894*(AJ4-U4*6894)/(AI4*(B4*0.001/0.0011)^2)</f>
        <v>1958.517334965444</v>
      </c>
      <c r="BD4" s="253">
        <f t="shared" ref="BD4:BD44" si="27">BB4/SQRT(1.2*AI4*BC4)</f>
        <v>0.61245023609538618</v>
      </c>
      <c r="BE4" s="253">
        <f t="shared" ref="BE4:BE44" si="28">BC4*(1+0.1*(BD4)^2)</f>
        <v>2031.9803980699678</v>
      </c>
      <c r="BF4" s="253">
        <f t="shared" ref="BF4:BF44" si="29">LN((BC4/300)/(U4/47)^(0.2/1.2))+2</f>
        <v>3.8993203856430494</v>
      </c>
      <c r="BG4" s="253">
        <f t="shared" ref="BG4:BG44" si="30">U4*6894*(1+0.1*BD4^2)^6*10^(-3)</f>
        <v>351.70011983324582</v>
      </c>
      <c r="BH4" s="253">
        <f t="shared" ref="BH4:BH44" si="31">U4*6894.8/(AI4*BC4)</f>
        <v>0.47404639375292118</v>
      </c>
      <c r="BI4" s="5">
        <f t="shared" si="1"/>
        <v>622.96506225864039</v>
      </c>
      <c r="BJ4" s="5">
        <f t="shared" ref="BJ4:BJ44" si="32">V4*6894*(AJ4-V4*6894)/(AI4*(B4*0.001/0.0011)^2)</f>
        <v>2141.4330286681438</v>
      </c>
      <c r="BK4" s="6">
        <f t="shared" ref="BK4:BK44" si="33">BI4/SQRT(1.2*AI4*BJ4)</f>
        <v>0.70511471904065004</v>
      </c>
      <c r="BL4" s="6">
        <f t="shared" ref="BL4:BL44" si="34">BJ4*(1+0.1*(BK4)^2)</f>
        <v>2247.9022450968623</v>
      </c>
      <c r="BM4" s="6">
        <f t="shared" ref="BM4:BM44" si="35">LN((BJ4/300)/(V4/47)^(0.2/1.2))+2</f>
        <v>4.0046494149143586</v>
      </c>
      <c r="BN4" s="6">
        <f t="shared" ref="BN4:BN44" si="36">V4*6894*(1+0.1*BK4^2)^6*10^(-3)</f>
        <v>342.65499008076142</v>
      </c>
      <c r="BO4" s="6">
        <f t="shared" ref="BO4:BO44" si="37">V4*6894.8/(AI4*BJ4)</f>
        <v>0.39377064271151757</v>
      </c>
      <c r="BP4" s="239">
        <f t="shared" si="2"/>
        <v>703.07131026609159</v>
      </c>
      <c r="BQ4" s="239">
        <f t="shared" si="3"/>
        <v>2231.382553027322</v>
      </c>
      <c r="BR4" s="239">
        <f t="shared" ref="BR4:BR44" si="38">BP4/SQRT(1.2*AI4*BQ4)</f>
        <v>0.77958001634099117</v>
      </c>
      <c r="BS4" s="239">
        <f t="shared" ref="BS4:BS44" si="39">BQ4*(1+0.1*BR4^2)</f>
        <v>2366.9937124153835</v>
      </c>
      <c r="BT4" s="239">
        <f t="shared" ref="BT4:BT44" si="40">LN((BQ4/300)/(W4/47)^(0.2/1.2))+2</f>
        <v>4.0590991691518576</v>
      </c>
      <c r="BU4" s="239">
        <f t="shared" si="4"/>
        <v>336.89284954050123</v>
      </c>
      <c r="BV4" s="239">
        <f t="shared" ref="BV4:BV44" si="41">W4*6894.8/(AI4*BQ4)</f>
        <v>0.34890536617055901</v>
      </c>
      <c r="BW4" s="236">
        <f t="shared" ref="BW4:BW44" si="42">(AJ4-X4*6894)/(B4*0.001/0.0011)</f>
        <v>1385.2572576307225</v>
      </c>
      <c r="BX4" s="236">
        <f t="shared" ref="BX4:BX44" si="43">X4*6894*(AJ4-X4*6894)/(AI4*(B4*0.001/0.0011)^2)</f>
        <v>1285.4002724590364</v>
      </c>
      <c r="BY4" s="236">
        <f t="shared" ref="BY4:BY44" si="44">BW4/SQRT(1.2*AI4*BX4)</f>
        <v>2.023762659592836</v>
      </c>
      <c r="BZ4" s="236">
        <f t="shared" ref="BZ4:BZ44" si="45">BX4*(1+0.1*BY4^2)</f>
        <v>1811.8507750134224</v>
      </c>
      <c r="CA4" s="236">
        <f t="shared" ref="CA4:CA44" si="46">LN((BX4/300)/(X4/47)^(0.2/1.2))+2</f>
        <v>3.7125036343692868</v>
      </c>
      <c r="CB4" s="236">
        <f t="shared" ref="CB4:CB44" si="47">X4*6894*(1+0.1*BY4^2)^6*10^(-3)</f>
        <v>542.23917828522758</v>
      </c>
      <c r="CC4" s="236">
        <f t="shared" ref="CC4:CC44" si="48">X4*6894.8/(AI4*BX4)</f>
        <v>0.17708288594131885</v>
      </c>
      <c r="CD4" s="6">
        <f t="shared" ref="CD4:CD44" si="49">(AJ4-Y4*6894)/(B4*0.001/0.0011)</f>
        <v>1416.2915999395987</v>
      </c>
      <c r="CE4" s="6">
        <f t="shared" ref="CE4:CE44" si="50">Y4*6894*(AJ4-Y4*6894)/(AI4*(B4*0.001/0.0011)^2)</f>
        <v>1169.4959499848671</v>
      </c>
      <c r="CF4" s="6">
        <f t="shared" ref="CF4:CF44" si="51">CD4/SQRT(1.2*AI4*CE4)</f>
        <v>2.1692102923004897</v>
      </c>
      <c r="CG4" s="6">
        <f t="shared" ref="CG4:CG44" si="52">CE4*(1+0.1*(CF4)^2)</f>
        <v>1719.7991457864698</v>
      </c>
      <c r="CH4" s="6">
        <f t="shared" ref="CH4:CH44" si="53">LN((CE4/300)/(Y4/47)^(0.2/1.2))+2</f>
        <v>3.6374485391501925</v>
      </c>
      <c r="CI4" s="6">
        <f t="shared" ref="CI4:CI44" si="54">Y4*6894*(1+0.1*CF4^2)^6*10^(-3)</f>
        <v>622.15528172975326</v>
      </c>
      <c r="CJ4" s="6">
        <f t="shared" ref="CJ4:CJ44" si="55">Y4*6894.8/(AI4*CE4)</f>
        <v>0.17320257562981173</v>
      </c>
    </row>
    <row r="5" spans="1:89">
      <c r="A5" s="30">
        <v>934</v>
      </c>
      <c r="B5" s="6">
        <v>269.10600142420071</v>
      </c>
      <c r="C5" s="6">
        <v>1.1601525357941762</v>
      </c>
      <c r="D5" s="6">
        <v>0.79166666666666652</v>
      </c>
      <c r="E5" s="8">
        <v>15.111039550204051</v>
      </c>
      <c r="F5" s="13">
        <v>301.17867753928471</v>
      </c>
      <c r="G5" s="5">
        <v>2</v>
      </c>
      <c r="H5" s="6">
        <v>1768.4213005591771</v>
      </c>
      <c r="I5" s="6">
        <v>2464.3663530704666</v>
      </c>
      <c r="J5" s="6">
        <v>0.71759675600010531</v>
      </c>
      <c r="K5" s="11">
        <v>15.811965811965813</v>
      </c>
      <c r="L5" s="8">
        <v>189.83749030147055</v>
      </c>
      <c r="M5" s="8">
        <v>202.98475567877153</v>
      </c>
      <c r="N5" s="8">
        <v>866.86208971486485</v>
      </c>
      <c r="O5" s="8">
        <v>796.43632384299769</v>
      </c>
      <c r="P5" s="8">
        <v>894.07222799211365</v>
      </c>
      <c r="Q5" s="8">
        <v>815.39233066721204</v>
      </c>
      <c r="R5" s="8">
        <v>54.417473030258115</v>
      </c>
      <c r="S5" s="8">
        <v>46.88516379963626</v>
      </c>
      <c r="T5" s="8">
        <v>42.195763145702983</v>
      </c>
      <c r="U5" s="8">
        <v>40.99605704951346</v>
      </c>
      <c r="V5" s="8">
        <v>36.995693202126311</v>
      </c>
      <c r="W5" s="8">
        <v>34.332104988109336</v>
      </c>
      <c r="X5" s="8">
        <v>9.8789618252743345</v>
      </c>
      <c r="Y5" s="15">
        <v>9.6078486922583295</v>
      </c>
      <c r="Z5" s="6">
        <v>0.8133714464777283</v>
      </c>
      <c r="AA5" s="58">
        <v>0.74037828812309758</v>
      </c>
      <c r="AB5" s="138">
        <v>303.4761235776142</v>
      </c>
      <c r="AC5" s="57">
        <v>301.40504459731676</v>
      </c>
      <c r="AD5" s="144">
        <v>299.84809999999999</v>
      </c>
      <c r="AE5" s="124">
        <v>294.57769999999999</v>
      </c>
      <c r="AG5" s="6">
        <f t="shared" si="5"/>
        <v>208.60313687047531</v>
      </c>
      <c r="AH5" s="6">
        <f t="shared" si="6"/>
        <v>60.502864553725395</v>
      </c>
      <c r="AI5" s="6">
        <f t="shared" si="7"/>
        <v>303.84054210342174</v>
      </c>
      <c r="AJ5" s="5">
        <f t="shared" si="8"/>
        <v>407354.38460255705</v>
      </c>
      <c r="AK5" s="5">
        <f t="shared" si="9"/>
        <v>169.90870174190093</v>
      </c>
      <c r="AL5" s="6">
        <f t="shared" si="10"/>
        <v>0.27768727044347974</v>
      </c>
      <c r="AM5" s="5">
        <f t="shared" si="11"/>
        <v>375.15405907059943</v>
      </c>
      <c r="AN5" s="242">
        <f t="shared" si="12"/>
        <v>343.88260170673749</v>
      </c>
      <c r="AO5" s="242">
        <f t="shared" si="13"/>
        <v>1495.341891811858</v>
      </c>
      <c r="AP5" s="243">
        <f t="shared" si="14"/>
        <v>0.46572169517210349</v>
      </c>
      <c r="AQ5" s="243">
        <f t="shared" si="15"/>
        <v>1527.7753635867623</v>
      </c>
      <c r="AR5" s="243">
        <f t="shared" si="16"/>
        <v>3.6067353940644038</v>
      </c>
      <c r="AS5" s="243">
        <f t="shared" si="17"/>
        <v>367.63828398848199</v>
      </c>
      <c r="AT5" s="243">
        <f t="shared" si="18"/>
        <v>0.71149342018812889</v>
      </c>
      <c r="AU5" s="247">
        <f t="shared" si="19"/>
        <v>476.0297880601949</v>
      </c>
      <c r="AV5" s="247">
        <f t="shared" si="20"/>
        <v>1862.9355684487339</v>
      </c>
      <c r="AW5" s="248">
        <f t="shared" si="21"/>
        <v>0.57759274367806712</v>
      </c>
      <c r="AX5" s="248">
        <f t="shared" si="22"/>
        <v>1925.0855911634726</v>
      </c>
      <c r="AY5" s="248">
        <f t="shared" si="23"/>
        <v>3.8440976080269151</v>
      </c>
      <c r="AZ5" s="248">
        <f t="shared" si="0"/>
        <v>354.20393178715318</v>
      </c>
      <c r="BA5" s="248">
        <f t="shared" si="24"/>
        <v>0.51398087802139747</v>
      </c>
      <c r="BB5" s="252">
        <f t="shared" si="25"/>
        <v>509.83747410842381</v>
      </c>
      <c r="BC5" s="252">
        <f t="shared" si="26"/>
        <v>1938.5129268909561</v>
      </c>
      <c r="BD5" s="253">
        <f t="shared" si="27"/>
        <v>0.60643452609663451</v>
      </c>
      <c r="BE5" s="253">
        <f t="shared" si="28"/>
        <v>2009.8042277505533</v>
      </c>
      <c r="BF5" s="253">
        <f t="shared" si="29"/>
        <v>3.88867256912686</v>
      </c>
      <c r="BG5" s="253">
        <f t="shared" si="30"/>
        <v>351.01339677547674</v>
      </c>
      <c r="BH5" s="253">
        <f t="shared" si="31"/>
        <v>0.4798984399084919</v>
      </c>
      <c r="BI5" s="5">
        <f t="shared" si="1"/>
        <v>622.56762148427322</v>
      </c>
      <c r="BJ5" s="5">
        <f t="shared" si="32"/>
        <v>2136.1539972676296</v>
      </c>
      <c r="BK5" s="6">
        <f t="shared" si="33"/>
        <v>0.70543461602962143</v>
      </c>
      <c r="BL5" s="6">
        <f t="shared" si="34"/>
        <v>2242.4571370212925</v>
      </c>
      <c r="BM5" s="6">
        <f t="shared" si="35"/>
        <v>4.0028708348880571</v>
      </c>
      <c r="BN5" s="6">
        <f t="shared" si="36"/>
        <v>341.32806815518938</v>
      </c>
      <c r="BO5" s="6">
        <f t="shared" si="37"/>
        <v>0.39300182018492485</v>
      </c>
      <c r="BP5" s="239">
        <f t="shared" si="2"/>
        <v>697.6274668807938</v>
      </c>
      <c r="BQ5" s="239">
        <f t="shared" si="3"/>
        <v>2221.3595635186011</v>
      </c>
      <c r="BR5" s="239">
        <f t="shared" si="38"/>
        <v>0.77517660318756798</v>
      </c>
      <c r="BS5" s="239">
        <f t="shared" si="39"/>
        <v>2354.8407856034119</v>
      </c>
      <c r="BT5" s="239">
        <f t="shared" si="40"/>
        <v>4.0544366753983283</v>
      </c>
      <c r="BU5" s="239">
        <f t="shared" si="4"/>
        <v>335.91379101867676</v>
      </c>
      <c r="BV5" s="239">
        <f t="shared" si="41"/>
        <v>0.35071756782381169</v>
      </c>
      <c r="BW5" s="236">
        <f t="shared" si="42"/>
        <v>1386.7163942166467</v>
      </c>
      <c r="BX5" s="236">
        <f t="shared" si="43"/>
        <v>1270.5560131928398</v>
      </c>
      <c r="BY5" s="236">
        <f t="shared" si="44"/>
        <v>2.0374044849650645</v>
      </c>
      <c r="BZ5" s="236">
        <f t="shared" si="45"/>
        <v>1797.9659787065573</v>
      </c>
      <c r="CA5" s="236">
        <f t="shared" si="46"/>
        <v>3.7033841102986416</v>
      </c>
      <c r="CB5" s="236">
        <f t="shared" si="47"/>
        <v>546.90073743050664</v>
      </c>
      <c r="CC5" s="236">
        <f t="shared" si="48"/>
        <v>0.17643853454962033</v>
      </c>
      <c r="CD5" s="6">
        <f t="shared" si="49"/>
        <v>1394.356355131798</v>
      </c>
      <c r="CE5" s="6">
        <f t="shared" si="50"/>
        <v>1242.4954133408266</v>
      </c>
      <c r="CF5" s="6">
        <f t="shared" si="51"/>
        <v>2.0716333753669627</v>
      </c>
      <c r="CG5" s="6">
        <f t="shared" si="52"/>
        <v>1775.7328015107737</v>
      </c>
      <c r="CH5" s="6">
        <f t="shared" si="53"/>
        <v>3.6856891360242487</v>
      </c>
      <c r="CI5" s="6">
        <f t="shared" si="54"/>
        <v>564.4095731773383</v>
      </c>
      <c r="CJ5" s="6">
        <f t="shared" si="55"/>
        <v>0.17547179207885624</v>
      </c>
    </row>
    <row r="6" spans="1:89">
      <c r="A6" s="30">
        <v>935</v>
      </c>
      <c r="B6" s="6">
        <v>268.9567087911779</v>
      </c>
      <c r="C6" s="6">
        <v>1.1613684694365825</v>
      </c>
      <c r="D6" s="6">
        <v>0.79166666666666652</v>
      </c>
      <c r="E6" s="8">
        <v>14.97804182546392</v>
      </c>
      <c r="F6" s="13">
        <v>301.92816542933878</v>
      </c>
      <c r="G6" s="5">
        <v>2</v>
      </c>
      <c r="H6" s="6">
        <v>1768.4213005591771</v>
      </c>
      <c r="I6" s="6">
        <v>2464.895284204913</v>
      </c>
      <c r="J6" s="6">
        <v>0.71744277004027235</v>
      </c>
      <c r="K6" s="11">
        <v>15.811965811965813</v>
      </c>
      <c r="L6" s="8">
        <v>189.42099617916614</v>
      </c>
      <c r="M6" s="8">
        <v>203.0684072356481</v>
      </c>
      <c r="N6" s="8">
        <v>865.67759719786011</v>
      </c>
      <c r="O6" s="8">
        <v>795.59304829462496</v>
      </c>
      <c r="P6" s="8">
        <v>893.50968148191885</v>
      </c>
      <c r="Q6" s="8">
        <v>815.43758588837431</v>
      </c>
      <c r="R6" s="8">
        <v>54.459513923076067</v>
      </c>
      <c r="S6" s="8">
        <v>46.809472320185208</v>
      </c>
      <c r="T6" s="8">
        <v>42.281609518359637</v>
      </c>
      <c r="U6" s="8">
        <v>40.806702278019401</v>
      </c>
      <c r="V6" s="8">
        <v>37.041679869640056</v>
      </c>
      <c r="W6" s="8">
        <v>34.343014390720803</v>
      </c>
      <c r="X6" s="8">
        <v>10.214004795363522</v>
      </c>
      <c r="Y6" s="15">
        <v>9.5776491006859583</v>
      </c>
      <c r="Z6" s="6">
        <v>0.79650696688230427</v>
      </c>
      <c r="AA6" s="58">
        <v>0.74096569179817995</v>
      </c>
      <c r="AB6" s="138">
        <v>303.77429448107648</v>
      </c>
      <c r="AC6" s="57">
        <v>301.62746397441907</v>
      </c>
      <c r="AD6" s="144">
        <v>299.95769999999999</v>
      </c>
      <c r="AE6" s="124">
        <v>294.62290000000002</v>
      </c>
      <c r="AG6" s="6">
        <f t="shared" si="5"/>
        <v>208.43829335868932</v>
      </c>
      <c r="AH6" s="6">
        <f t="shared" si="6"/>
        <v>60.518415432488595</v>
      </c>
      <c r="AI6" s="6">
        <f t="shared" si="7"/>
        <v>303.89137737771352</v>
      </c>
      <c r="AJ6" s="5">
        <f t="shared" si="8"/>
        <v>407688.73740929313</v>
      </c>
      <c r="AK6" s="5">
        <f t="shared" si="9"/>
        <v>170.14255169646674</v>
      </c>
      <c r="AL6" s="6">
        <f t="shared" si="10"/>
        <v>0.2750307659120933</v>
      </c>
      <c r="AM6" s="5">
        <f t="shared" si="11"/>
        <v>375.44388898568639</v>
      </c>
      <c r="AN6" s="242">
        <f t="shared" si="12"/>
        <v>347.57511414192419</v>
      </c>
      <c r="AO6" s="242">
        <f t="shared" si="13"/>
        <v>1509.5434720307005</v>
      </c>
      <c r="AP6" s="243">
        <f t="shared" si="14"/>
        <v>0.46846381415867944</v>
      </c>
      <c r="AQ6" s="243">
        <f t="shared" si="15"/>
        <v>1542.6716632650243</v>
      </c>
      <c r="AR6" s="243">
        <f t="shared" si="16"/>
        <v>3.6164570762468311</v>
      </c>
      <c r="AS6" s="243">
        <f t="shared" si="17"/>
        <v>367.59728174087405</v>
      </c>
      <c r="AT6" s="243">
        <f t="shared" si="18"/>
        <v>0.70354424743648192</v>
      </c>
      <c r="AU6" s="247">
        <f t="shared" si="19"/>
        <v>475.24099362747177</v>
      </c>
      <c r="AV6" s="247">
        <f t="shared" si="20"/>
        <v>1864.3549977132002</v>
      </c>
      <c r="AW6" s="248">
        <f t="shared" si="21"/>
        <v>0.57636788989542209</v>
      </c>
      <c r="AX6" s="248">
        <f t="shared" si="22"/>
        <v>1926.2888603905287</v>
      </c>
      <c r="AY6" s="248">
        <f t="shared" si="23"/>
        <v>3.8445205140987797</v>
      </c>
      <c r="AZ6" s="248">
        <f t="shared" si="0"/>
        <v>354.6333718820934</v>
      </c>
      <c r="BA6" s="248">
        <f t="shared" si="24"/>
        <v>0.51454835627734818</v>
      </c>
      <c r="BB6" s="252">
        <f t="shared" si="25"/>
        <v>516.8269113636984</v>
      </c>
      <c r="BC6" s="252">
        <f t="shared" si="26"/>
        <v>1956.7701912859131</v>
      </c>
      <c r="BD6" s="253">
        <f t="shared" si="27"/>
        <v>0.61182243156574034</v>
      </c>
      <c r="BE6" s="253">
        <f t="shared" si="28"/>
        <v>2030.0173217284416</v>
      </c>
      <c r="BF6" s="253">
        <f t="shared" si="29"/>
        <v>3.8988182671407188</v>
      </c>
      <c r="BG6" s="253">
        <f t="shared" si="30"/>
        <v>350.72142530341119</v>
      </c>
      <c r="BH6" s="253">
        <f t="shared" si="31"/>
        <v>0.47314578000863239</v>
      </c>
      <c r="BI6" s="5">
        <f t="shared" si="1"/>
        <v>622.98403627807215</v>
      </c>
      <c r="BJ6" s="5">
        <f t="shared" si="32"/>
        <v>2141.0696592401887</v>
      </c>
      <c r="BK6" s="6">
        <f t="shared" si="33"/>
        <v>0.70503667306544271</v>
      </c>
      <c r="BL6" s="6">
        <f t="shared" si="34"/>
        <v>2247.4972455283996</v>
      </c>
      <c r="BM6" s="6">
        <f t="shared" si="35"/>
        <v>4.0049623225987609</v>
      </c>
      <c r="BN6" s="6">
        <f t="shared" si="36"/>
        <v>341.64272624310206</v>
      </c>
      <c r="BO6" s="6">
        <f t="shared" si="37"/>
        <v>0.3925212491279314</v>
      </c>
      <c r="BP6" s="239">
        <f t="shared" si="2"/>
        <v>699.07457101437285</v>
      </c>
      <c r="BQ6" s="239">
        <f t="shared" si="3"/>
        <v>2227.5380009778373</v>
      </c>
      <c r="BR6" s="239">
        <f t="shared" si="38"/>
        <v>0.77564166904597109</v>
      </c>
      <c r="BS6" s="239">
        <f t="shared" si="39"/>
        <v>2361.5511419165446</v>
      </c>
      <c r="BT6" s="239">
        <f t="shared" si="40"/>
        <v>4.0571612393576304</v>
      </c>
      <c r="BU6" s="239">
        <f t="shared" si="4"/>
        <v>336.15772167266965</v>
      </c>
      <c r="BV6" s="239">
        <f t="shared" si="41"/>
        <v>0.34979740680855309</v>
      </c>
      <c r="BW6" s="236">
        <f t="shared" si="42"/>
        <v>1379.4068526958119</v>
      </c>
      <c r="BX6" s="236">
        <f t="shared" si="43"/>
        <v>1307.2289028642024</v>
      </c>
      <c r="BY6" s="236">
        <f t="shared" si="44"/>
        <v>1.9978677965269622</v>
      </c>
      <c r="BZ6" s="236">
        <f t="shared" si="45"/>
        <v>1829.006147111571</v>
      </c>
      <c r="CA6" s="236">
        <f t="shared" si="46"/>
        <v>3.7262803270519069</v>
      </c>
      <c r="CB6" s="236">
        <f t="shared" si="47"/>
        <v>528.2609131527654</v>
      </c>
      <c r="CC6" s="236">
        <f t="shared" si="48"/>
        <v>0.17727508865765679</v>
      </c>
      <c r="CD6" s="6">
        <f t="shared" si="49"/>
        <v>1397.3492933090506</v>
      </c>
      <c r="CE6" s="6">
        <f t="shared" si="50"/>
        <v>1241.7298069410886</v>
      </c>
      <c r="CF6" s="6">
        <f t="shared" si="51"/>
        <v>2.0765462801588241</v>
      </c>
      <c r="CG6" s="6">
        <f t="shared" si="52"/>
        <v>1777.1692196352476</v>
      </c>
      <c r="CH6" s="6">
        <f t="shared" si="53"/>
        <v>3.6855974568292025</v>
      </c>
      <c r="CI6" s="6">
        <f t="shared" si="54"/>
        <v>567.46654090441984</v>
      </c>
      <c r="CJ6" s="6">
        <f t="shared" si="55"/>
        <v>0.17499881617111601</v>
      </c>
    </row>
    <row r="7" spans="1:89">
      <c r="A7" s="30">
        <v>937</v>
      </c>
      <c r="B7" s="6">
        <v>271.11836485849801</v>
      </c>
      <c r="C7" s="6">
        <v>1.1514781372867458</v>
      </c>
      <c r="D7" s="6">
        <v>0.79583333333333317</v>
      </c>
      <c r="E7" s="8">
        <v>14.8724668810022</v>
      </c>
      <c r="F7" s="13">
        <v>293.29665999017408</v>
      </c>
      <c r="G7" s="5">
        <v>2</v>
      </c>
      <c r="H7" s="6">
        <v>1768.4213005591771</v>
      </c>
      <c r="I7" s="6">
        <v>2460.5929897197343</v>
      </c>
      <c r="J7" s="6">
        <v>0.71869720345769306</v>
      </c>
      <c r="K7" s="11">
        <v>15.811965811965813</v>
      </c>
      <c r="L7" s="8">
        <v>189.77499119507939</v>
      </c>
      <c r="M7" s="8">
        <v>202.82933696657824</v>
      </c>
      <c r="N7" s="8">
        <v>868.04523904510393</v>
      </c>
      <c r="O7" s="8">
        <v>797.16387427505879</v>
      </c>
      <c r="P7" s="8">
        <v>897.18112513115739</v>
      </c>
      <c r="Q7" s="8">
        <v>816.12692328970911</v>
      </c>
      <c r="R7" s="8">
        <v>53.432852400323334</v>
      </c>
      <c r="S7" s="8">
        <v>46.917934207544654</v>
      </c>
      <c r="T7" s="8">
        <v>42.348320784151561</v>
      </c>
      <c r="U7" s="8">
        <v>40.868327359972255</v>
      </c>
      <c r="V7" s="8">
        <v>37.076533855876356</v>
      </c>
      <c r="W7" s="8">
        <v>34.605003407963764</v>
      </c>
      <c r="X7" s="8">
        <v>9.9503395307861364</v>
      </c>
      <c r="Y7" s="15">
        <v>8.5607346709930798</v>
      </c>
      <c r="Z7" s="6">
        <v>0.81758508980665512</v>
      </c>
      <c r="AA7" s="58">
        <v>0.74615428276879447</v>
      </c>
      <c r="AB7" s="138">
        <v>302.5090828090357</v>
      </c>
      <c r="AC7" s="57">
        <v>300.60884769650744</v>
      </c>
      <c r="AD7" s="144">
        <v>296.56819999999999</v>
      </c>
      <c r="AE7" s="124">
        <v>294.98070000000001</v>
      </c>
      <c r="AG7" s="6">
        <f t="shared" si="5"/>
        <v>210.51694883154025</v>
      </c>
      <c r="AH7" s="6">
        <f t="shared" si="6"/>
        <v>60.601416026957779</v>
      </c>
      <c r="AI7" s="6">
        <f t="shared" si="7"/>
        <v>303.47719000726187</v>
      </c>
      <c r="AJ7" s="5">
        <f t="shared" si="8"/>
        <v>400936.58807238878</v>
      </c>
      <c r="AK7" s="5">
        <f t="shared" si="9"/>
        <v>165.9905496987507</v>
      </c>
      <c r="AL7" s="6">
        <f t="shared" si="10"/>
        <v>0.27833937760942373</v>
      </c>
      <c r="AM7" s="5">
        <f t="shared" si="11"/>
        <v>368.36608444782905</v>
      </c>
      <c r="AN7" s="242">
        <f t="shared" si="12"/>
        <v>314.37481062789004</v>
      </c>
      <c r="AO7" s="242">
        <f t="shared" si="13"/>
        <v>1359.4573786021099</v>
      </c>
      <c r="AP7" s="243">
        <f t="shared" si="14"/>
        <v>0.44679807424059304</v>
      </c>
      <c r="AQ7" s="243">
        <f t="shared" si="15"/>
        <v>1386.5960249352322</v>
      </c>
      <c r="AR7" s="243">
        <f t="shared" si="16"/>
        <v>3.5113497059467376</v>
      </c>
      <c r="AS7" s="243">
        <f t="shared" si="17"/>
        <v>364.1801652221879</v>
      </c>
      <c r="AT7" s="243">
        <f t="shared" si="18"/>
        <v>0.7840953972569199</v>
      </c>
      <c r="AU7" s="247">
        <f t="shared" si="19"/>
        <v>442.19059489999347</v>
      </c>
      <c r="AV7" s="247">
        <f t="shared" si="20"/>
        <v>1725.9359261113427</v>
      </c>
      <c r="AW7" s="248">
        <f t="shared" si="21"/>
        <v>0.55775505708374151</v>
      </c>
      <c r="AX7" s="248">
        <f t="shared" si="22"/>
        <v>1779.628188291281</v>
      </c>
      <c r="AY7" s="248">
        <f t="shared" si="23"/>
        <v>3.7671120789192054</v>
      </c>
      <c r="AZ7" s="248">
        <f t="shared" si="0"/>
        <v>350.86101600745565</v>
      </c>
      <c r="BA7" s="248">
        <f t="shared" si="24"/>
        <v>0.55745157149394642</v>
      </c>
      <c r="BB7" s="252">
        <f t="shared" si="25"/>
        <v>483.58720828979102</v>
      </c>
      <c r="BC7" s="252">
        <f t="shared" si="26"/>
        <v>1821.5480905568677</v>
      </c>
      <c r="BD7" s="253">
        <f t="shared" si="27"/>
        <v>0.59374618704230853</v>
      </c>
      <c r="BE7" s="253">
        <f t="shared" si="28"/>
        <v>1885.7639513974352</v>
      </c>
      <c r="BF7" s="253">
        <f t="shared" si="29"/>
        <v>3.8269582482063034</v>
      </c>
      <c r="BG7" s="253">
        <f t="shared" si="30"/>
        <v>346.84726163211792</v>
      </c>
      <c r="BH7" s="253">
        <f t="shared" si="31"/>
        <v>0.50973193211332557</v>
      </c>
      <c r="BI7" s="5">
        <f t="shared" si="1"/>
        <v>589.64674016240508</v>
      </c>
      <c r="BJ7" s="5">
        <f t="shared" si="32"/>
        <v>2014.9765778839269</v>
      </c>
      <c r="BK7" s="6">
        <f t="shared" si="33"/>
        <v>0.6883403854393193</v>
      </c>
      <c r="BL7" s="6">
        <f t="shared" si="34"/>
        <v>2110.448684089512</v>
      </c>
      <c r="BM7" s="6">
        <f t="shared" si="35"/>
        <v>3.9441075995846102</v>
      </c>
      <c r="BN7" s="6">
        <f t="shared" si="36"/>
        <v>337.44202793317669</v>
      </c>
      <c r="BO7" s="6">
        <f t="shared" si="37"/>
        <v>0.41804664596119279</v>
      </c>
      <c r="BP7" s="239">
        <f t="shared" si="2"/>
        <v>658.77744626002595</v>
      </c>
      <c r="BQ7" s="239">
        <f t="shared" si="3"/>
        <v>2101.147748651229</v>
      </c>
      <c r="BR7" s="239">
        <f t="shared" si="38"/>
        <v>0.75310715925006633</v>
      </c>
      <c r="BS7" s="239">
        <f t="shared" si="39"/>
        <v>2220.3186281525013</v>
      </c>
      <c r="BT7" s="239">
        <f t="shared" si="40"/>
        <v>3.9974814338854223</v>
      </c>
      <c r="BU7" s="239">
        <f t="shared" si="4"/>
        <v>332.17155358635796</v>
      </c>
      <c r="BV7" s="239">
        <f t="shared" si="41"/>
        <v>0.37417771878235878</v>
      </c>
      <c r="BW7" s="236">
        <f t="shared" si="42"/>
        <v>1348.3883405414595</v>
      </c>
      <c r="BX7" s="236">
        <f t="shared" si="43"/>
        <v>1236.6074605169747</v>
      </c>
      <c r="BY7" s="236">
        <f t="shared" si="44"/>
        <v>2.0093028826241044</v>
      </c>
      <c r="BZ7" s="236">
        <f t="shared" si="45"/>
        <v>1735.8627523959251</v>
      </c>
      <c r="CA7" s="236">
        <f t="shared" si="46"/>
        <v>3.6751013367757976</v>
      </c>
      <c r="CB7" s="236">
        <f t="shared" si="47"/>
        <v>524.81992077517759</v>
      </c>
      <c r="CC7" s="236">
        <f t="shared" si="48"/>
        <v>0.18281071900092213</v>
      </c>
      <c r="CD7" s="6">
        <f t="shared" si="49"/>
        <v>1387.2567126609749</v>
      </c>
      <c r="CE7" s="6">
        <f t="shared" si="50"/>
        <v>1094.5783285600867</v>
      </c>
      <c r="CF7" s="6">
        <f t="shared" si="51"/>
        <v>2.1972514623989063</v>
      </c>
      <c r="CG7" s="6">
        <f t="shared" si="52"/>
        <v>1623.0313310127815</v>
      </c>
      <c r="CH7" s="6">
        <f t="shared" si="53"/>
        <v>3.5781689368874101</v>
      </c>
      <c r="CI7" s="6">
        <f t="shared" si="54"/>
        <v>627.28176823262629</v>
      </c>
      <c r="CJ7" s="6">
        <f t="shared" si="55"/>
        <v>0.1776887001354055</v>
      </c>
    </row>
    <row r="8" spans="1:89" ht="15.9" thickBot="1">
      <c r="A8" s="60">
        <v>922</v>
      </c>
      <c r="B8" s="23">
        <v>271.86413443935601</v>
      </c>
      <c r="C8" s="23">
        <v>1.1523085615936877</v>
      </c>
      <c r="D8" s="23">
        <v>0.79583333333333317</v>
      </c>
      <c r="E8" s="24">
        <v>14.924540279092831</v>
      </c>
      <c r="F8" s="25">
        <v>293.09422700479763</v>
      </c>
      <c r="G8" s="22">
        <v>2</v>
      </c>
      <c r="H8" s="23">
        <v>1777.8437769868669</v>
      </c>
      <c r="I8" s="23">
        <v>2460.9542242932539</v>
      </c>
      <c r="J8" s="23">
        <v>0.72242049829164734</v>
      </c>
      <c r="K8" s="26">
        <v>15.896214896214897</v>
      </c>
      <c r="L8" s="24">
        <v>189.46863447426799</v>
      </c>
      <c r="M8" s="24">
        <v>204.32662435223142</v>
      </c>
      <c r="N8" s="24">
        <v>872.02085172441548</v>
      </c>
      <c r="O8" s="24">
        <v>797.66457706310769</v>
      </c>
      <c r="P8" s="24">
        <v>897.18541145166409</v>
      </c>
      <c r="Q8" s="24">
        <v>815.06528953630311</v>
      </c>
      <c r="R8" s="24">
        <v>53.21719996057297</v>
      </c>
      <c r="S8" s="24">
        <v>45.890997831752365</v>
      </c>
      <c r="T8" s="24">
        <v>42.305028213306535</v>
      </c>
      <c r="U8" s="24">
        <v>40.753637695262348</v>
      </c>
      <c r="V8" s="24">
        <v>37.013849933274678</v>
      </c>
      <c r="W8" s="24">
        <v>34.273315823355716</v>
      </c>
      <c r="X8" s="24">
        <v>10.043571354102363</v>
      </c>
      <c r="Y8" s="27">
        <v>8.2563244285452679</v>
      </c>
      <c r="Z8" s="23">
        <v>0.84360478650050486</v>
      </c>
      <c r="AA8" s="23">
        <v>0.7433651070484848</v>
      </c>
      <c r="AB8" s="139">
        <v>302.83948840512517</v>
      </c>
      <c r="AC8" s="22">
        <v>300.51214361939174</v>
      </c>
      <c r="AD8" s="145">
        <v>296.20400000000001</v>
      </c>
      <c r="AE8" s="125">
        <v>292.89190000000002</v>
      </c>
      <c r="AG8" s="6">
        <f t="shared" si="5"/>
        <v>211.06199769624379</v>
      </c>
      <c r="AH8" s="6">
        <f t="shared" si="6"/>
        <v>60.802136743112221</v>
      </c>
      <c r="AI8" s="6">
        <f t="shared" si="7"/>
        <v>303.51202767142047</v>
      </c>
      <c r="AJ8" s="5">
        <f t="shared" si="8"/>
        <v>399625.16348623659</v>
      </c>
      <c r="AK8" s="5">
        <f t="shared" si="9"/>
        <v>164.9937598055642</v>
      </c>
      <c r="AL8" s="6">
        <f t="shared" si="10"/>
        <v>0.28044580117236489</v>
      </c>
      <c r="AM8" s="5">
        <f t="shared" si="11"/>
        <v>366.87937652819005</v>
      </c>
      <c r="AN8" s="242">
        <f t="shared" si="12"/>
        <v>336.85166697844579</v>
      </c>
      <c r="AO8" s="242">
        <f t="shared" si="13"/>
        <v>1420.6998762823393</v>
      </c>
      <c r="AP8" s="243">
        <f t="shared" si="14"/>
        <v>0.46828360548639814</v>
      </c>
      <c r="AQ8" s="243">
        <f t="shared" si="15"/>
        <v>1451.8543378305644</v>
      </c>
      <c r="AR8" s="243">
        <f t="shared" si="16"/>
        <v>3.5591021967310743</v>
      </c>
      <c r="AS8" s="243">
        <f t="shared" si="17"/>
        <v>360.34873605106884</v>
      </c>
      <c r="AT8" s="243">
        <f t="shared" si="18"/>
        <v>0.73378854041056818</v>
      </c>
      <c r="AU8" s="247">
        <f t="shared" si="19"/>
        <v>436.87899151171609</v>
      </c>
      <c r="AV8" s="247">
        <f t="shared" si="20"/>
        <v>1698.5928470410554</v>
      </c>
      <c r="AW8" s="248">
        <f t="shared" si="21"/>
        <v>0.55544100682981568</v>
      </c>
      <c r="AX8" s="248">
        <f t="shared" si="22"/>
        <v>1750.9969353536394</v>
      </c>
      <c r="AY8" s="248">
        <f t="shared" si="23"/>
        <v>3.7513132509952096</v>
      </c>
      <c r="AZ8" s="248">
        <f t="shared" si="0"/>
        <v>349.97726955433092</v>
      </c>
      <c r="BA8" s="248">
        <f t="shared" si="24"/>
        <v>0.56578113814006037</v>
      </c>
      <c r="BB8" s="252">
        <f t="shared" si="25"/>
        <v>480.15360321729435</v>
      </c>
      <c r="BC8" s="252">
        <f t="shared" si="26"/>
        <v>1798.3851731986845</v>
      </c>
      <c r="BD8" s="253">
        <f t="shared" si="27"/>
        <v>0.59328075325648555</v>
      </c>
      <c r="BE8" s="253">
        <f t="shared" si="28"/>
        <v>1861.6851035867644</v>
      </c>
      <c r="BF8" s="253">
        <f t="shared" si="29"/>
        <v>3.8146290234709515</v>
      </c>
      <c r="BG8" s="253">
        <f t="shared" si="30"/>
        <v>345.76316222879137</v>
      </c>
      <c r="BH8" s="253">
        <f t="shared" si="31"/>
        <v>0.51478920785088778</v>
      </c>
      <c r="BI8" s="5">
        <f t="shared" si="1"/>
        <v>584.47154339996155</v>
      </c>
      <c r="BJ8" s="5">
        <f t="shared" si="32"/>
        <v>1988.2169499034699</v>
      </c>
      <c r="BK8" s="6">
        <f t="shared" si="33"/>
        <v>0.68683577676864183</v>
      </c>
      <c r="BL8" s="6">
        <f t="shared" si="34"/>
        <v>2082.0097691604146</v>
      </c>
      <c r="BM8" s="6">
        <f t="shared" si="35"/>
        <v>3.9310202757672337</v>
      </c>
      <c r="BN8" s="6">
        <f t="shared" si="36"/>
        <v>336.47243046054029</v>
      </c>
      <c r="BO8" s="6">
        <f t="shared" si="37"/>
        <v>0.42290834487699502</v>
      </c>
      <c r="BP8" s="239">
        <f t="shared" si="2"/>
        <v>660.91622195977857</v>
      </c>
      <c r="BQ8" s="239">
        <f t="shared" si="3"/>
        <v>2081.7984239334628</v>
      </c>
      <c r="BR8" s="239">
        <f t="shared" si="38"/>
        <v>0.75901174775100866</v>
      </c>
      <c r="BS8" s="239">
        <f t="shared" si="39"/>
        <v>2201.7305882370342</v>
      </c>
      <c r="BT8" s="239">
        <f t="shared" si="40"/>
        <v>3.9898350371295912</v>
      </c>
      <c r="BU8" s="239">
        <f t="shared" si="4"/>
        <v>330.65904398201212</v>
      </c>
      <c r="BV8" s="239">
        <f t="shared" si="41"/>
        <v>0.37399277674564785</v>
      </c>
      <c r="BW8" s="236">
        <f t="shared" si="42"/>
        <v>1336.782660124034</v>
      </c>
      <c r="BX8" s="236">
        <f t="shared" si="43"/>
        <v>1233.9146306823827</v>
      </c>
      <c r="BY8" s="236">
        <f t="shared" si="44"/>
        <v>1.9940666520112773</v>
      </c>
      <c r="BZ8" s="236">
        <f t="shared" si="45"/>
        <v>1724.5563289478157</v>
      </c>
      <c r="CA8" s="236">
        <f t="shared" si="46"/>
        <v>3.6713670194683674</v>
      </c>
      <c r="CB8" s="236">
        <f t="shared" si="47"/>
        <v>516.07529722995218</v>
      </c>
      <c r="CC8" s="236">
        <f t="shared" si="48"/>
        <v>0.1849050712731761</v>
      </c>
      <c r="CD8" s="6">
        <f t="shared" si="49"/>
        <v>1386.6362694028742</v>
      </c>
      <c r="CE8" s="6">
        <f t="shared" si="50"/>
        <v>1052.1688653581364</v>
      </c>
      <c r="CF8" s="6">
        <f t="shared" si="51"/>
        <v>2.2399651229537665</v>
      </c>
      <c r="CG8" s="6">
        <f t="shared" si="52"/>
        <v>1580.0886753173329</v>
      </c>
      <c r="CH8" s="6">
        <f t="shared" si="53"/>
        <v>3.5446877737693159</v>
      </c>
      <c r="CI8" s="6">
        <f t="shared" si="54"/>
        <v>652.88112457298257</v>
      </c>
      <c r="CJ8" s="6">
        <f t="shared" si="55"/>
        <v>0.17825719584950889</v>
      </c>
    </row>
    <row r="9" spans="1:89">
      <c r="A9" s="30">
        <v>928</v>
      </c>
      <c r="B9" s="6">
        <v>363.60819636826966</v>
      </c>
      <c r="C9" s="6">
        <v>1.1609057264498572</v>
      </c>
      <c r="D9" s="6">
        <v>0.79583333333333317</v>
      </c>
      <c r="E9" s="8">
        <v>14.248968138344539</v>
      </c>
      <c r="F9" s="13">
        <v>293.33359376121479</v>
      </c>
      <c r="G9" s="5">
        <v>3</v>
      </c>
      <c r="H9" s="6">
        <v>1601.9120311268614</v>
      </c>
      <c r="I9" s="6">
        <v>2464.6939910056876</v>
      </c>
      <c r="J9" s="6">
        <v>0.64994357797465196</v>
      </c>
      <c r="K9" s="11">
        <v>21.484737484737487</v>
      </c>
      <c r="L9" s="8">
        <v>249.15356968376204</v>
      </c>
      <c r="M9" s="8">
        <v>267.99576747128003</v>
      </c>
      <c r="N9" s="8">
        <v>1155.1884864638121</v>
      </c>
      <c r="O9" s="8">
        <v>1060.4348548006737</v>
      </c>
      <c r="P9" s="8">
        <v>1194.7887865757571</v>
      </c>
      <c r="Q9" s="8">
        <v>1086.4970769224362</v>
      </c>
      <c r="R9" s="8">
        <v>77.802295212096467</v>
      </c>
      <c r="S9" s="8">
        <v>65.426894109399854</v>
      </c>
      <c r="T9" s="8">
        <v>62.11800011602287</v>
      </c>
      <c r="U9" s="8">
        <v>56.840459440725773</v>
      </c>
      <c r="V9" s="8">
        <v>49.885174671106221</v>
      </c>
      <c r="W9" s="8">
        <v>46.826967536189521</v>
      </c>
      <c r="X9" s="8">
        <v>12.999990168425114</v>
      </c>
      <c r="Y9" s="15">
        <v>9.4357556779829785</v>
      </c>
      <c r="Z9" s="6">
        <v>0.86526590866035769</v>
      </c>
      <c r="AA9" s="58">
        <v>0.76310829541081582</v>
      </c>
      <c r="AB9" s="137">
        <v>303.59378020440801</v>
      </c>
      <c r="AC9" s="126">
        <v>301.2180833817709</v>
      </c>
      <c r="AD9" s="143">
        <v>298.19119999999998</v>
      </c>
      <c r="AE9" s="123">
        <v>296.39089999999999</v>
      </c>
      <c r="AG9" s="6">
        <f t="shared" si="5"/>
        <v>281.81735194639379</v>
      </c>
      <c r="AH9" s="6">
        <f t="shared" si="6"/>
        <v>81.790844421875846</v>
      </c>
      <c r="AI9" s="6">
        <f t="shared" si="7"/>
        <v>303.87203402479048</v>
      </c>
      <c r="AJ9" s="5">
        <f t="shared" si="8"/>
        <v>581092.9956811798</v>
      </c>
      <c r="AK9" s="5">
        <f t="shared" si="9"/>
        <v>179.38188593243225</v>
      </c>
      <c r="AL9" s="6">
        <f t="shared" si="10"/>
        <v>0.18314328773335664</v>
      </c>
      <c r="AM9" s="5">
        <f t="shared" si="11"/>
        <v>536.36902319219303</v>
      </c>
      <c r="AN9" s="242">
        <f t="shared" si="12"/>
        <v>393.40143563539783</v>
      </c>
      <c r="AO9" s="242">
        <f t="shared" si="13"/>
        <v>1766.5739079947491</v>
      </c>
      <c r="AP9" s="243">
        <f t="shared" si="14"/>
        <v>0.4901556861632585</v>
      </c>
      <c r="AQ9" s="243">
        <f t="shared" si="15"/>
        <v>1809.016304856714</v>
      </c>
      <c r="AR9" s="243">
        <f t="shared" si="16"/>
        <v>3.7178838637392269</v>
      </c>
      <c r="AS9" s="243">
        <f t="shared" si="17"/>
        <v>520.10568467618839</v>
      </c>
      <c r="AT9" s="243">
        <f t="shared" si="18"/>
        <v>0.84034076689384429</v>
      </c>
      <c r="AU9" s="247">
        <f t="shared" si="19"/>
        <v>462.4116146137635</v>
      </c>
      <c r="AV9" s="247">
        <f t="shared" si="20"/>
        <v>1971.4499959048653</v>
      </c>
      <c r="AW9" s="248">
        <f t="shared" si="21"/>
        <v>0.54538082108843022</v>
      </c>
      <c r="AX9" s="248">
        <f t="shared" si="22"/>
        <v>2030.0888519000462</v>
      </c>
      <c r="AY9" s="248">
        <f t="shared" si="23"/>
        <v>3.8362607478344137</v>
      </c>
      <c r="AZ9" s="248">
        <f t="shared" si="0"/>
        <v>510.58073694434501</v>
      </c>
      <c r="BA9" s="248">
        <f t="shared" si="24"/>
        <v>0.71492854779420079</v>
      </c>
      <c r="BB9" s="252">
        <f t="shared" si="25"/>
        <v>572.47982087750017</v>
      </c>
      <c r="BC9" s="252">
        <f t="shared" si="26"/>
        <v>2233.3527800716142</v>
      </c>
      <c r="BD9" s="253">
        <f t="shared" si="27"/>
        <v>0.63437422458095682</v>
      </c>
      <c r="BE9" s="253">
        <f t="shared" si="28"/>
        <v>2323.2297426894811</v>
      </c>
      <c r="BF9" s="253">
        <f t="shared" si="29"/>
        <v>3.975793285421747</v>
      </c>
      <c r="BG9" s="253">
        <f t="shared" si="30"/>
        <v>496.52124466680795</v>
      </c>
      <c r="BH9" s="253">
        <f t="shared" si="31"/>
        <v>0.57747234411207282</v>
      </c>
      <c r="BI9" s="5">
        <f t="shared" si="1"/>
        <v>717.53900009498955</v>
      </c>
      <c r="BJ9" s="5">
        <f t="shared" si="32"/>
        <v>2456.7251691857446</v>
      </c>
      <c r="BK9" s="6">
        <f t="shared" si="33"/>
        <v>0.75810826952714294</v>
      </c>
      <c r="BL9" s="6">
        <f t="shared" si="34"/>
        <v>2597.9200799288069</v>
      </c>
      <c r="BM9" s="6">
        <f t="shared" si="35"/>
        <v>4.0928726593345424</v>
      </c>
      <c r="BN9" s="6">
        <f t="shared" si="36"/>
        <v>480.90361888626279</v>
      </c>
      <c r="BO9" s="6">
        <f t="shared" si="37"/>
        <v>0.46072933189028759</v>
      </c>
      <c r="BP9" s="239">
        <f t="shared" si="2"/>
        <v>781.32086260129677</v>
      </c>
      <c r="BQ9" s="239">
        <f t="shared" si="3"/>
        <v>2511.1058629012009</v>
      </c>
      <c r="BR9" s="239">
        <f t="shared" si="38"/>
        <v>0.81650889519472647</v>
      </c>
      <c r="BS9" s="239">
        <f t="shared" si="39"/>
        <v>2678.5179700773838</v>
      </c>
      <c r="BT9" s="239">
        <f t="shared" si="40"/>
        <v>4.1253107658268613</v>
      </c>
      <c r="BU9" s="239">
        <f t="shared" si="4"/>
        <v>475.49348130046997</v>
      </c>
      <c r="BV9" s="239">
        <f t="shared" si="41"/>
        <v>0.42311843948251038</v>
      </c>
      <c r="BW9" s="236">
        <f t="shared" si="42"/>
        <v>1486.8151356481355</v>
      </c>
      <c r="BX9" s="236">
        <f t="shared" si="43"/>
        <v>1326.5986906057847</v>
      </c>
      <c r="BY9" s="236">
        <f t="shared" si="44"/>
        <v>2.13772187779997</v>
      </c>
      <c r="BZ9" s="236">
        <f t="shared" si="45"/>
        <v>1932.8350335581927</v>
      </c>
      <c r="CA9" s="236">
        <f t="shared" si="46"/>
        <v>3.7007909288252367</v>
      </c>
      <c r="CB9" s="236">
        <f t="shared" si="47"/>
        <v>857.32531946559789</v>
      </c>
      <c r="CC9" s="236">
        <f t="shared" si="48"/>
        <v>0.2223486001673487</v>
      </c>
      <c r="CD9" s="6">
        <f t="shared" si="49"/>
        <v>1561.1506872247653</v>
      </c>
      <c r="CE9" s="6">
        <f t="shared" si="50"/>
        <v>1011.0231000845306</v>
      </c>
      <c r="CF9" s="6">
        <f t="shared" si="51"/>
        <v>2.5711552207837038</v>
      </c>
      <c r="CG9" s="6">
        <f t="shared" si="52"/>
        <v>1679.3942112015229</v>
      </c>
      <c r="CH9" s="6">
        <f t="shared" si="53"/>
        <v>3.4825424816916848</v>
      </c>
      <c r="CI9" s="6">
        <f t="shared" si="54"/>
        <v>1366.4615187318955</v>
      </c>
      <c r="CJ9" s="6">
        <f t="shared" si="55"/>
        <v>0.21176127764237601</v>
      </c>
    </row>
    <row r="10" spans="1:89">
      <c r="A10" s="30">
        <v>929</v>
      </c>
      <c r="B10" s="6">
        <v>363.99174865574173</v>
      </c>
      <c r="C10" s="6">
        <v>1.1554847382284783</v>
      </c>
      <c r="D10" s="6">
        <v>0.79166666666666652</v>
      </c>
      <c r="E10" s="8">
        <v>14.42286978494559</v>
      </c>
      <c r="F10" s="13">
        <v>299.9456527559222</v>
      </c>
      <c r="G10" s="5">
        <v>3</v>
      </c>
      <c r="H10" s="6">
        <v>1606.0997984280568</v>
      </c>
      <c r="I10" s="6">
        <v>2462.3358611293879</v>
      </c>
      <c r="J10" s="6">
        <v>0.65226674548426333</v>
      </c>
      <c r="K10" s="11">
        <v>21.540903540903543</v>
      </c>
      <c r="L10" s="8">
        <v>253.43686012827951</v>
      </c>
      <c r="M10" s="8">
        <v>271.01243234035161</v>
      </c>
      <c r="N10" s="8">
        <v>1160.2074035338351</v>
      </c>
      <c r="O10" s="8">
        <v>1057.5686730884245</v>
      </c>
      <c r="P10" s="8">
        <v>1197.9129740599822</v>
      </c>
      <c r="Q10" s="8">
        <v>1082.478914379793</v>
      </c>
      <c r="R10" s="8">
        <v>75.888626516090198</v>
      </c>
      <c r="S10" s="8">
        <v>64.5446777233701</v>
      </c>
      <c r="T10" s="8">
        <v>62.243246711127789</v>
      </c>
      <c r="U10" s="8">
        <v>57.065087590463641</v>
      </c>
      <c r="V10" s="8">
        <v>49.628600290472278</v>
      </c>
      <c r="W10" s="8">
        <v>46.349429626908233</v>
      </c>
      <c r="X10" s="8">
        <v>13.0696142381973</v>
      </c>
      <c r="Y10" s="15">
        <v>9.542029428551988</v>
      </c>
      <c r="Z10" s="6">
        <v>0.87025912509707304</v>
      </c>
      <c r="AA10" s="58">
        <v>0.74742433315643109</v>
      </c>
      <c r="AB10" s="138">
        <v>304.3093903724693</v>
      </c>
      <c r="AC10" s="57">
        <v>301.87244763601007</v>
      </c>
      <c r="AD10" s="144">
        <v>298.9649</v>
      </c>
      <c r="AE10" s="124">
        <v>296.21690000000001</v>
      </c>
      <c r="AG10" s="6">
        <f t="shared" si="5"/>
        <v>282.41127043337235</v>
      </c>
      <c r="AH10" s="6">
        <f t="shared" si="6"/>
        <v>81.580478222369322</v>
      </c>
      <c r="AI10" s="6">
        <f t="shared" si="7"/>
        <v>303.6451699476637</v>
      </c>
      <c r="AJ10" s="5">
        <f t="shared" si="8"/>
        <v>567387.63094066619</v>
      </c>
      <c r="AK10" s="5">
        <f t="shared" si="9"/>
        <v>174.96651221748354</v>
      </c>
      <c r="AL10" s="6">
        <f t="shared" si="10"/>
        <v>0.19005311397864866</v>
      </c>
      <c r="AM10" s="5">
        <f t="shared" si="11"/>
        <v>523.1761912019258</v>
      </c>
      <c r="AN10" s="242">
        <f t="shared" si="12"/>
        <v>369.94872956498233</v>
      </c>
      <c r="AO10" s="242">
        <f t="shared" si="13"/>
        <v>1638.3550540569649</v>
      </c>
      <c r="AP10" s="243">
        <f t="shared" si="14"/>
        <v>0.47881055554335405</v>
      </c>
      <c r="AQ10" s="243">
        <f t="shared" si="15"/>
        <v>1675.9159079889669</v>
      </c>
      <c r="AR10" s="243">
        <f t="shared" si="16"/>
        <v>3.6447971836223449</v>
      </c>
      <c r="AS10" s="243">
        <f t="shared" si="17"/>
        <v>509.79656472704602</v>
      </c>
      <c r="AT10" s="243">
        <f t="shared" si="18"/>
        <v>0.89455635884502827</v>
      </c>
      <c r="AU10" s="247">
        <f t="shared" si="19"/>
        <v>417.89671740452218</v>
      </c>
      <c r="AV10" s="247">
        <f t="shared" si="20"/>
        <v>1784.7083112426756</v>
      </c>
      <c r="AW10" s="248">
        <f t="shared" si="21"/>
        <v>0.51821684396000867</v>
      </c>
      <c r="AX10" s="248">
        <f t="shared" si="22"/>
        <v>1832.6364204585454</v>
      </c>
      <c r="AY10" s="248">
        <f t="shared" si="23"/>
        <v>3.7364107216057265</v>
      </c>
      <c r="AZ10" s="248">
        <f t="shared" si="0"/>
        <v>503.05783728911121</v>
      </c>
      <c r="BA10" s="248">
        <f t="shared" si="24"/>
        <v>0.7919181335866925</v>
      </c>
      <c r="BB10" s="252">
        <f t="shared" si="25"/>
        <v>525.77842631870874</v>
      </c>
      <c r="BC10" s="252">
        <f t="shared" si="26"/>
        <v>2058.6347464606256</v>
      </c>
      <c r="BD10" s="253">
        <f t="shared" si="27"/>
        <v>0.60707074036383801</v>
      </c>
      <c r="BE10" s="253">
        <f t="shared" si="28"/>
        <v>2134.5026181691906</v>
      </c>
      <c r="BF10" s="253">
        <f t="shared" si="29"/>
        <v>3.8936750059421987</v>
      </c>
      <c r="BG10" s="253">
        <f t="shared" si="30"/>
        <v>488.81680284579932</v>
      </c>
      <c r="BH10" s="253">
        <f t="shared" si="31"/>
        <v>0.62942861843173126</v>
      </c>
      <c r="BI10" s="5">
        <f t="shared" si="1"/>
        <v>680.71011913598466</v>
      </c>
      <c r="BJ10" s="5">
        <f t="shared" si="32"/>
        <v>2317.9298143145861</v>
      </c>
      <c r="BK10" s="6">
        <f t="shared" si="33"/>
        <v>0.74069302371855983</v>
      </c>
      <c r="BL10" s="6">
        <f t="shared" si="34"/>
        <v>2445.0975065626335</v>
      </c>
      <c r="BM10" s="6">
        <f t="shared" si="35"/>
        <v>4.0355773227990106</v>
      </c>
      <c r="BN10" s="6">
        <f t="shared" si="36"/>
        <v>471.38820626751692</v>
      </c>
      <c r="BO10" s="6">
        <f t="shared" si="37"/>
        <v>0.48616875109635782</v>
      </c>
      <c r="BP10" s="239">
        <f t="shared" si="2"/>
        <v>749.02832388075956</v>
      </c>
      <c r="BQ10" s="239">
        <f t="shared" si="3"/>
        <v>2382.0379862718837</v>
      </c>
      <c r="BR10" s="239">
        <f t="shared" si="38"/>
        <v>0.80398896398106634</v>
      </c>
      <c r="BS10" s="239">
        <f t="shared" si="39"/>
        <v>2536.0125058491044</v>
      </c>
      <c r="BT10" s="239">
        <f t="shared" si="40"/>
        <v>4.0742523249423019</v>
      </c>
      <c r="BU10" s="239">
        <f t="shared" si="4"/>
        <v>465.2987877107858</v>
      </c>
      <c r="BV10" s="239">
        <f t="shared" si="41"/>
        <v>0.44182573332390851</v>
      </c>
      <c r="BW10" s="236">
        <f t="shared" si="42"/>
        <v>1442.3796236033322</v>
      </c>
      <c r="BX10" s="236">
        <f t="shared" si="43"/>
        <v>1293.4462795141233</v>
      </c>
      <c r="BY10" s="236">
        <f t="shared" si="44"/>
        <v>2.1010266874562458</v>
      </c>
      <c r="BZ10" s="236">
        <f t="shared" si="45"/>
        <v>1864.4139704499717</v>
      </c>
      <c r="CA10" s="236">
        <f t="shared" si="46"/>
        <v>3.6745925932624197</v>
      </c>
      <c r="CB10" s="236">
        <f t="shared" si="47"/>
        <v>808.16076775876104</v>
      </c>
      <c r="CC10" s="236">
        <f t="shared" si="48"/>
        <v>0.22944028261592123</v>
      </c>
      <c r="CD10" s="6">
        <f t="shared" si="49"/>
        <v>1515.8732858752344</v>
      </c>
      <c r="CE10" s="6">
        <f t="shared" si="50"/>
        <v>992.45242990551594</v>
      </c>
      <c r="CF10" s="6">
        <f t="shared" si="51"/>
        <v>2.5207759003245789</v>
      </c>
      <c r="CG10" s="6">
        <f t="shared" si="52"/>
        <v>1623.0875829983627</v>
      </c>
      <c r="CH10" s="6">
        <f t="shared" si="53"/>
        <v>3.4621368422758527</v>
      </c>
      <c r="CI10" s="6">
        <f t="shared" si="54"/>
        <v>1258.6516984979703</v>
      </c>
      <c r="CJ10" s="6">
        <f t="shared" si="55"/>
        <v>0.21831639330454761</v>
      </c>
    </row>
    <row r="11" spans="1:89">
      <c r="A11" s="30">
        <v>930</v>
      </c>
      <c r="B11" s="6">
        <v>362.3215717631432</v>
      </c>
      <c r="C11" s="6">
        <v>1.1592631850679651</v>
      </c>
      <c r="D11" s="6">
        <v>0.78749999999999987</v>
      </c>
      <c r="E11" s="8">
        <v>14.61886850360461</v>
      </c>
      <c r="F11" s="13">
        <v>299.72415112756124</v>
      </c>
      <c r="G11" s="5">
        <v>3</v>
      </c>
      <c r="H11" s="6">
        <v>1604.0059147774591</v>
      </c>
      <c r="I11" s="6">
        <v>2463.9794855045648</v>
      </c>
      <c r="J11" s="6">
        <v>0.65098184632369072</v>
      </c>
      <c r="K11" s="11">
        <v>21.512820512820511</v>
      </c>
      <c r="L11" s="8">
        <v>249.89595956185411</v>
      </c>
      <c r="M11" s="8">
        <v>267.27235828203072</v>
      </c>
      <c r="N11" s="8">
        <v>1156.1607958955829</v>
      </c>
      <c r="O11" s="8">
        <v>1055.4650993077503</v>
      </c>
      <c r="P11" s="8">
        <v>1192.6454262414313</v>
      </c>
      <c r="Q11" s="8">
        <v>1080.9725906612277</v>
      </c>
      <c r="R11" s="8">
        <v>78.705409492526272</v>
      </c>
      <c r="S11" s="8">
        <v>65.465176817792653</v>
      </c>
      <c r="T11" s="8">
        <v>62.285068848304071</v>
      </c>
      <c r="U11" s="8">
        <v>57.086321214300888</v>
      </c>
      <c r="V11" s="8">
        <v>49.947512269639844</v>
      </c>
      <c r="W11" s="8">
        <v>46.90733347835716</v>
      </c>
      <c r="X11" s="8">
        <v>13.071920645701434</v>
      </c>
      <c r="Y11" s="15">
        <v>9.5163898689384077</v>
      </c>
      <c r="Z11" s="6">
        <v>0.86379902608977277</v>
      </c>
      <c r="AA11" s="58">
        <v>0.74721524526174798</v>
      </c>
      <c r="AB11" s="138">
        <v>304.00316079608996</v>
      </c>
      <c r="AC11" s="57">
        <v>302.19479455917349</v>
      </c>
      <c r="AD11" s="144">
        <v>299.89319999999998</v>
      </c>
      <c r="AE11" s="124">
        <v>296.21530000000001</v>
      </c>
      <c r="AG11" s="6">
        <f t="shared" si="5"/>
        <v>280.90954755848156</v>
      </c>
      <c r="AH11" s="6">
        <f t="shared" si="6"/>
        <v>81.412024204661591</v>
      </c>
      <c r="AI11" s="6">
        <f t="shared" si="7"/>
        <v>303.80334530662117</v>
      </c>
      <c r="AJ11" s="5">
        <f t="shared" si="8"/>
        <v>587018.82879806904</v>
      </c>
      <c r="AK11" s="5">
        <f t="shared" si="9"/>
        <v>181.85466633389493</v>
      </c>
      <c r="AL11" s="6">
        <f t="shared" si="10"/>
        <v>0.18574159765972365</v>
      </c>
      <c r="AM11" s="5">
        <f t="shared" si="11"/>
        <v>542.59509304147616</v>
      </c>
      <c r="AN11" s="242">
        <f t="shared" si="12"/>
        <v>411.98786225019262</v>
      </c>
      <c r="AO11" s="242">
        <f t="shared" si="13"/>
        <v>1858.1124245863371</v>
      </c>
      <c r="AP11" s="243">
        <f t="shared" si="14"/>
        <v>0.50056620871696278</v>
      </c>
      <c r="AQ11" s="243">
        <f t="shared" si="15"/>
        <v>1904.6705027158407</v>
      </c>
      <c r="AR11" s="243">
        <f t="shared" si="16"/>
        <v>3.768305493289537</v>
      </c>
      <c r="AS11" s="243">
        <f t="shared" si="17"/>
        <v>523.56286602207842</v>
      </c>
      <c r="AT11" s="243">
        <f t="shared" si="18"/>
        <v>0.79959023029754117</v>
      </c>
      <c r="AU11" s="247">
        <f t="shared" si="19"/>
        <v>478.54760545969947</v>
      </c>
      <c r="AV11" s="247">
        <f t="shared" si="20"/>
        <v>2053.4603291269955</v>
      </c>
      <c r="AW11" s="248">
        <f t="shared" si="21"/>
        <v>0.5530890876532677</v>
      </c>
      <c r="AX11" s="248">
        <f t="shared" si="22"/>
        <v>2116.277228674322</v>
      </c>
      <c r="AY11" s="248">
        <f t="shared" si="23"/>
        <v>3.8765701182243948</v>
      </c>
      <c r="AZ11" s="248">
        <f t="shared" si="0"/>
        <v>514.48495432341247</v>
      </c>
      <c r="BA11" s="248">
        <f t="shared" si="24"/>
        <v>0.68837763661982243</v>
      </c>
      <c r="BB11" s="252">
        <f t="shared" si="25"/>
        <v>587.3575297925297</v>
      </c>
      <c r="BC11" s="252">
        <f t="shared" si="26"/>
        <v>2309.9991409216086</v>
      </c>
      <c r="BD11" s="253">
        <f t="shared" si="27"/>
        <v>0.64004385540874997</v>
      </c>
      <c r="BE11" s="253">
        <f t="shared" si="28"/>
        <v>2404.6296733404761</v>
      </c>
      <c r="BF11" s="253">
        <f t="shared" si="29"/>
        <v>4.0088171356583855</v>
      </c>
      <c r="BG11" s="253">
        <f t="shared" si="30"/>
        <v>500.75078397367679</v>
      </c>
      <c r="BH11" s="253">
        <f t="shared" si="31"/>
        <v>0.56085340350158386</v>
      </c>
      <c r="BI11" s="5">
        <f t="shared" si="1"/>
        <v>736.77298824150284</v>
      </c>
      <c r="BJ11" s="5">
        <f t="shared" si="32"/>
        <v>2535.2732743514484</v>
      </c>
      <c r="BK11" s="6">
        <f t="shared" si="33"/>
        <v>0.76636278535616653</v>
      </c>
      <c r="BL11" s="6">
        <f t="shared" si="34"/>
        <v>2684.1728954902601</v>
      </c>
      <c r="BM11" s="6">
        <f t="shared" si="35"/>
        <v>4.1241367198033707</v>
      </c>
      <c r="BN11" s="6">
        <f t="shared" si="36"/>
        <v>484.95271034235367</v>
      </c>
      <c r="BO11" s="6">
        <f t="shared" si="37"/>
        <v>0.44711393456846427</v>
      </c>
      <c r="BP11" s="239">
        <f t="shared" si="2"/>
        <v>800.40401008108734</v>
      </c>
      <c r="BQ11" s="239">
        <f t="shared" si="3"/>
        <v>2586.5877838572405</v>
      </c>
      <c r="BR11" s="239">
        <f t="shared" si="38"/>
        <v>0.82424960151522775</v>
      </c>
      <c r="BS11" s="239">
        <f t="shared" si="39"/>
        <v>2762.3173002398685</v>
      </c>
      <c r="BT11" s="239">
        <f t="shared" si="40"/>
        <v>4.1546412825126886</v>
      </c>
      <c r="BU11" s="239">
        <f t="shared" si="4"/>
        <v>479.72248222301431</v>
      </c>
      <c r="BV11" s="239">
        <f t="shared" si="41"/>
        <v>0.41156898954448035</v>
      </c>
      <c r="BW11" s="236">
        <f t="shared" si="42"/>
        <v>1508.5800881063221</v>
      </c>
      <c r="BX11" s="236">
        <f t="shared" si="43"/>
        <v>1358.5793047992136</v>
      </c>
      <c r="BY11" s="236">
        <f t="shared" si="44"/>
        <v>2.1435764389700704</v>
      </c>
      <c r="BZ11" s="236">
        <f t="shared" si="45"/>
        <v>1982.8356198873935</v>
      </c>
      <c r="CA11" s="236">
        <f t="shared" si="46"/>
        <v>3.7236925182725029</v>
      </c>
      <c r="CB11" s="236">
        <f t="shared" si="47"/>
        <v>871.00567712467966</v>
      </c>
      <c r="CC11" s="236">
        <f t="shared" si="48"/>
        <v>0.21836525104208201</v>
      </c>
      <c r="CD11" s="6">
        <f t="shared" si="49"/>
        <v>1582.9974405187006</v>
      </c>
      <c r="CE11" s="6">
        <f t="shared" si="50"/>
        <v>1037.8382181796312</v>
      </c>
      <c r="CF11" s="6">
        <f t="shared" si="51"/>
        <v>2.5735255485275434</v>
      </c>
      <c r="CG11" s="6">
        <f t="shared" si="52"/>
        <v>1725.2019726723154</v>
      </c>
      <c r="CH11" s="6">
        <f t="shared" si="53"/>
        <v>3.5073013911296229</v>
      </c>
      <c r="CI11" s="6">
        <f t="shared" si="54"/>
        <v>1384.2203340386516</v>
      </c>
      <c r="CJ11" s="6">
        <f t="shared" si="55"/>
        <v>0.20809981192924837</v>
      </c>
    </row>
    <row r="12" spans="1:89" ht="15.9" thickBot="1">
      <c r="A12" s="60">
        <v>931</v>
      </c>
      <c r="B12" s="23">
        <v>362.33322021890598</v>
      </c>
      <c r="C12" s="23">
        <v>1.1609148006341903</v>
      </c>
      <c r="D12" s="23">
        <v>0.79166666666666652</v>
      </c>
      <c r="E12" s="24">
        <v>14.405016312902744</v>
      </c>
      <c r="F12" s="25">
        <v>300.13435870003076</v>
      </c>
      <c r="G12" s="22">
        <v>3</v>
      </c>
      <c r="H12" s="23">
        <v>1606.0997984280568</v>
      </c>
      <c r="I12" s="23">
        <v>2464.6979382758727</v>
      </c>
      <c r="J12" s="23">
        <v>0.65164163668330488</v>
      </c>
      <c r="K12" s="26">
        <v>21.540903540903543</v>
      </c>
      <c r="L12" s="24">
        <v>253.73180547783019</v>
      </c>
      <c r="M12" s="24">
        <v>271.59008035909989</v>
      </c>
      <c r="N12" s="24">
        <v>1157.8598025684316</v>
      </c>
      <c r="O12" s="24">
        <v>1058.3634920110762</v>
      </c>
      <c r="P12" s="24">
        <v>1196.3224604654592</v>
      </c>
      <c r="Q12" s="24">
        <v>1083.8867591391841</v>
      </c>
      <c r="R12" s="24">
        <v>75.380263276683422</v>
      </c>
      <c r="S12" s="24">
        <v>64.764698114263354</v>
      </c>
      <c r="T12" s="24">
        <v>62.712795483619594</v>
      </c>
      <c r="U12" s="24">
        <v>57.339942654598971</v>
      </c>
      <c r="V12" s="24">
        <v>49.971206526471803</v>
      </c>
      <c r="W12" s="24">
        <v>46.492942653176215</v>
      </c>
      <c r="X12" s="24">
        <v>13.079183397034422</v>
      </c>
      <c r="Y12" s="27">
        <v>9.6336507135257108</v>
      </c>
      <c r="Z12" s="23">
        <v>0.85323963967049465</v>
      </c>
      <c r="AA12" s="23">
        <v>0.74778512805835029</v>
      </c>
      <c r="AB12" s="139">
        <v>304.09180619978457</v>
      </c>
      <c r="AC12" s="22">
        <v>301.76929662063418</v>
      </c>
      <c r="AD12" s="145">
        <v>300.37509999999997</v>
      </c>
      <c r="AE12" s="125">
        <v>296.47800000000001</v>
      </c>
      <c r="AG12" s="6">
        <f t="shared" si="5"/>
        <v>280.82867802768709</v>
      </c>
      <c r="AH12" s="6">
        <f t="shared" si="6"/>
        <v>81.504542191218903</v>
      </c>
      <c r="AI12" s="6">
        <f t="shared" si="7"/>
        <v>303.87241337268892</v>
      </c>
      <c r="AJ12" s="5">
        <f t="shared" si="8"/>
        <v>563415.65707958175</v>
      </c>
      <c r="AK12" s="5">
        <f t="shared" si="9"/>
        <v>174.53694391945871</v>
      </c>
      <c r="AL12" s="6">
        <f t="shared" si="10"/>
        <v>0.19109798356672089</v>
      </c>
      <c r="AM12" s="5">
        <f t="shared" si="11"/>
        <v>519.67153502945553</v>
      </c>
      <c r="AN12" s="242">
        <f t="shared" si="12"/>
        <v>354.97879832858894</v>
      </c>
      <c r="AO12" s="242">
        <f t="shared" si="13"/>
        <v>1583.4534324394183</v>
      </c>
      <c r="AP12" s="243">
        <f t="shared" si="14"/>
        <v>0.46715769449840755</v>
      </c>
      <c r="AQ12" s="243">
        <f t="shared" si="15"/>
        <v>1618.0101360967803</v>
      </c>
      <c r="AR12" s="243">
        <f t="shared" si="16"/>
        <v>3.6101454710592309</v>
      </c>
      <c r="AS12" s="243">
        <f t="shared" si="17"/>
        <v>508.2358282054517</v>
      </c>
      <c r="AT12" s="243">
        <f t="shared" si="18"/>
        <v>0.92803305983800732</v>
      </c>
      <c r="AU12" s="247">
        <f t="shared" si="19"/>
        <v>397.92379354548621</v>
      </c>
      <c r="AV12" s="247">
        <f t="shared" si="20"/>
        <v>1718.7812363368873</v>
      </c>
      <c r="AW12" s="248">
        <f t="shared" si="21"/>
        <v>0.50263571659542128</v>
      </c>
      <c r="AX12" s="248">
        <f t="shared" si="22"/>
        <v>1762.2049833058245</v>
      </c>
      <c r="AY12" s="248">
        <f t="shared" si="23"/>
        <v>3.6975186104943911</v>
      </c>
      <c r="AZ12" s="248">
        <f t="shared" si="0"/>
        <v>502.16028964451743</v>
      </c>
      <c r="BA12" s="248">
        <f t="shared" si="24"/>
        <v>0.82787726125967964</v>
      </c>
      <c r="BB12" s="252">
        <f t="shared" si="25"/>
        <v>510.3741289549165</v>
      </c>
      <c r="BC12" s="252">
        <f t="shared" si="26"/>
        <v>2015.6282723535921</v>
      </c>
      <c r="BD12" s="253">
        <f t="shared" si="27"/>
        <v>0.59531547289380515</v>
      </c>
      <c r="BE12" s="253">
        <f t="shared" si="28"/>
        <v>2087.0622415797429</v>
      </c>
      <c r="BF12" s="253">
        <f t="shared" si="29"/>
        <v>3.8717621057114613</v>
      </c>
      <c r="BG12" s="253">
        <f t="shared" si="30"/>
        <v>487.16748136801908</v>
      </c>
      <c r="BH12" s="253">
        <f t="shared" si="31"/>
        <v>0.6454717073239411</v>
      </c>
      <c r="BI12" s="5">
        <f t="shared" si="1"/>
        <v>664.59701119651538</v>
      </c>
      <c r="BJ12" s="5">
        <f t="shared" si="32"/>
        <v>2287.4033593966974</v>
      </c>
      <c r="BK12" s="6">
        <f t="shared" si="33"/>
        <v>0.7276972705973509</v>
      </c>
      <c r="BL12" s="6">
        <f t="shared" si="34"/>
        <v>2408.5312757670968</v>
      </c>
      <c r="BM12" s="6">
        <f t="shared" si="35"/>
        <v>4.0211735129475912</v>
      </c>
      <c r="BN12" s="6">
        <f t="shared" si="36"/>
        <v>469.5137635583821</v>
      </c>
      <c r="BO12" s="6">
        <f t="shared" si="37"/>
        <v>0.4956869423733975</v>
      </c>
      <c r="BP12" s="239">
        <f t="shared" si="2"/>
        <v>737.39482487977034</v>
      </c>
      <c r="BQ12" s="239">
        <f t="shared" si="3"/>
        <v>2361.3026546328483</v>
      </c>
      <c r="BR12" s="239">
        <f t="shared" si="38"/>
        <v>0.79467215745911735</v>
      </c>
      <c r="BS12" s="239">
        <f t="shared" si="39"/>
        <v>2510.4198235032627</v>
      </c>
      <c r="BT12" s="239">
        <f t="shared" si="40"/>
        <v>4.0649940886405904</v>
      </c>
      <c r="BU12" s="239">
        <f t="shared" si="4"/>
        <v>462.83534339541029</v>
      </c>
      <c r="BV12" s="239">
        <f t="shared" si="41"/>
        <v>0.44675125085697753</v>
      </c>
      <c r="BW12" s="236">
        <f t="shared" si="42"/>
        <v>1436.723199434934</v>
      </c>
      <c r="BX12" s="236">
        <f t="shared" si="43"/>
        <v>1294.2502855670082</v>
      </c>
      <c r="BY12" s="236">
        <f t="shared" si="44"/>
        <v>2.0913547605577834</v>
      </c>
      <c r="BZ12" s="236">
        <f t="shared" si="45"/>
        <v>1860.3249112309586</v>
      </c>
      <c r="CA12" s="236">
        <f t="shared" si="46"/>
        <v>3.6750920166101873</v>
      </c>
      <c r="CB12" s="236">
        <f t="shared" si="47"/>
        <v>795.19767509328108</v>
      </c>
      <c r="CC12" s="236">
        <f t="shared" si="48"/>
        <v>0.22929403556653472</v>
      </c>
      <c r="CD12" s="6">
        <f t="shared" si="49"/>
        <v>1508.835970481249</v>
      </c>
      <c r="CE12" s="6">
        <f t="shared" si="50"/>
        <v>1001.1461014447543</v>
      </c>
      <c r="CF12" s="6">
        <f t="shared" si="51"/>
        <v>2.497221344018286</v>
      </c>
      <c r="CG12" s="6">
        <f t="shared" si="52"/>
        <v>1625.4722675238545</v>
      </c>
      <c r="CH12" s="6">
        <f t="shared" si="53"/>
        <v>3.4692658077914453</v>
      </c>
      <c r="CI12" s="6">
        <f t="shared" si="54"/>
        <v>1216.6195697582111</v>
      </c>
      <c r="CJ12" s="6">
        <f t="shared" si="55"/>
        <v>0.2183352377829551</v>
      </c>
    </row>
    <row r="13" spans="1:89">
      <c r="A13" s="30">
        <v>940</v>
      </c>
      <c r="B13" s="6">
        <v>268.45511992007289</v>
      </c>
      <c r="C13" s="6">
        <v>1.7675446666527335</v>
      </c>
      <c r="D13" s="6">
        <v>0.79166666666666652</v>
      </c>
      <c r="E13" s="8">
        <v>14.044353368420921</v>
      </c>
      <c r="F13" s="13">
        <v>302.19470621250741</v>
      </c>
      <c r="G13" s="5">
        <v>3</v>
      </c>
      <c r="H13" s="6">
        <v>1472.0912447898015</v>
      </c>
      <c r="I13" s="6">
        <v>2626.1948239984949</v>
      </c>
      <c r="J13" s="6">
        <v>0.56054152241016109</v>
      </c>
      <c r="K13" s="11">
        <v>19.743589743589741</v>
      </c>
      <c r="L13" s="8">
        <v>164.95125714269875</v>
      </c>
      <c r="M13" s="8">
        <v>256.26949307188494</v>
      </c>
      <c r="N13" s="8">
        <v>776.30616043983514</v>
      </c>
      <c r="O13" s="8">
        <v>1072.6120830874984</v>
      </c>
      <c r="P13" s="8">
        <v>801.26781338750084</v>
      </c>
      <c r="Q13" s="8">
        <v>1100.7416944516083</v>
      </c>
      <c r="R13" s="8">
        <v>57.225329418860774</v>
      </c>
      <c r="S13" s="8">
        <v>49.481226525299839</v>
      </c>
      <c r="T13" s="8">
        <v>44.719613723731662</v>
      </c>
      <c r="U13" s="8">
        <v>41.531039081760831</v>
      </c>
      <c r="V13" s="8">
        <v>37.820221476012129</v>
      </c>
      <c r="W13" s="8">
        <v>34.357187885998421</v>
      </c>
      <c r="X13" s="8">
        <v>9.5942220739469661</v>
      </c>
      <c r="Y13" s="15">
        <v>10.581746724356517</v>
      </c>
      <c r="Z13" s="6">
        <v>0.8035526404743607</v>
      </c>
      <c r="AA13" s="58">
        <v>0.76864317562076312</v>
      </c>
      <c r="AB13" s="137">
        <v>303.31333838167728</v>
      </c>
      <c r="AC13" s="126">
        <v>302.29149863608507</v>
      </c>
      <c r="AD13" s="143">
        <v>299.64179999999999</v>
      </c>
      <c r="AE13" s="123">
        <v>298.2928</v>
      </c>
      <c r="AG13" s="6">
        <f t="shared" si="5"/>
        <v>186.18329666157516</v>
      </c>
      <c r="AH13" s="6">
        <f t="shared" si="6"/>
        <v>82.271823258497719</v>
      </c>
      <c r="AI13" s="6">
        <f t="shared" si="7"/>
        <v>326.56525240272259</v>
      </c>
      <c r="AJ13" s="5">
        <f t="shared" si="8"/>
        <v>429080.80574134924</v>
      </c>
      <c r="AK13" s="5">
        <f t="shared" si="9"/>
        <v>179.40477824010719</v>
      </c>
      <c r="AL13" s="6">
        <f t="shared" si="10"/>
        <v>0.2454219750422629</v>
      </c>
      <c r="AM13" s="5">
        <f t="shared" si="11"/>
        <v>394.5114210136262</v>
      </c>
      <c r="AN13" s="242">
        <f t="shared" si="12"/>
        <v>360.4064363247445</v>
      </c>
      <c r="AO13" s="242">
        <f t="shared" si="13"/>
        <v>1542.6069903141642</v>
      </c>
      <c r="AP13" s="243">
        <f t="shared" si="14"/>
        <v>0.46354220406198537</v>
      </c>
      <c r="AQ13" s="243">
        <f t="shared" si="15"/>
        <v>1575.753198815275</v>
      </c>
      <c r="AR13" s="243">
        <f t="shared" si="16"/>
        <v>3.628872351379302</v>
      </c>
      <c r="AS13" s="243">
        <f t="shared" si="17"/>
        <v>387.5334098721043</v>
      </c>
      <c r="AT13" s="243">
        <f t="shared" si="18"/>
        <v>0.67723105002895911</v>
      </c>
      <c r="AU13" s="247">
        <f t="shared" si="19"/>
        <v>494.91388967546806</v>
      </c>
      <c r="AV13" s="247">
        <f t="shared" si="20"/>
        <v>1914.4762651049687</v>
      </c>
      <c r="AW13" s="248">
        <f t="shared" si="21"/>
        <v>0.57138526937646983</v>
      </c>
      <c r="AX13" s="248">
        <f t="shared" si="22"/>
        <v>1976.9803017897104</v>
      </c>
      <c r="AY13" s="248">
        <f t="shared" si="23"/>
        <v>3.8617061338401513</v>
      </c>
      <c r="AZ13" s="248">
        <f t="shared" si="0"/>
        <v>373.83801006806533</v>
      </c>
      <c r="BA13" s="248">
        <f t="shared" si="24"/>
        <v>0.4931735285696921</v>
      </c>
      <c r="BB13" s="252">
        <f t="shared" si="25"/>
        <v>584.98569365939204</v>
      </c>
      <c r="BC13" s="252">
        <f t="shared" si="26"/>
        <v>2101.552978712391</v>
      </c>
      <c r="BD13" s="253">
        <f t="shared" si="27"/>
        <v>0.64461360077178276</v>
      </c>
      <c r="BE13" s="253">
        <f t="shared" si="28"/>
        <v>2188.878114926451</v>
      </c>
      <c r="BF13" s="253">
        <f t="shared" si="29"/>
        <v>3.9672671434811182</v>
      </c>
      <c r="BG13" s="253">
        <f t="shared" si="30"/>
        <v>365.5371269517272</v>
      </c>
      <c r="BH13" s="253">
        <f t="shared" si="31"/>
        <v>0.41723828797002438</v>
      </c>
      <c r="BI13" s="5">
        <f t="shared" si="1"/>
        <v>689.80997207066991</v>
      </c>
      <c r="BJ13" s="5">
        <f t="shared" si="32"/>
        <v>2256.7104328084897</v>
      </c>
      <c r="BK13" s="6">
        <f t="shared" si="33"/>
        <v>0.73352672393146545</v>
      </c>
      <c r="BL13" s="6">
        <f t="shared" si="34"/>
        <v>2378.1353226447309</v>
      </c>
      <c r="BM13" s="6">
        <f t="shared" si="35"/>
        <v>4.054098276955302</v>
      </c>
      <c r="BN13" s="6">
        <f t="shared" si="36"/>
        <v>357.07521660988948</v>
      </c>
      <c r="BO13" s="6">
        <f t="shared" si="37"/>
        <v>0.35383430102746688</v>
      </c>
      <c r="BP13" s="239">
        <f t="shared" si="2"/>
        <v>787.63477397546808</v>
      </c>
      <c r="BQ13" s="239">
        <f t="shared" si="3"/>
        <v>2340.8026065269314</v>
      </c>
      <c r="BR13" s="239">
        <f t="shared" si="38"/>
        <v>0.8223692758091905</v>
      </c>
      <c r="BS13" s="239">
        <f t="shared" si="39"/>
        <v>2499.1090329381382</v>
      </c>
      <c r="BT13" s="239">
        <f t="shared" si="40"/>
        <v>4.1066893942302851</v>
      </c>
      <c r="BU13" s="239">
        <f t="shared" si="4"/>
        <v>350.76104899799276</v>
      </c>
      <c r="BV13" s="239">
        <f t="shared" si="41"/>
        <v>0.30988782793000968</v>
      </c>
      <c r="BW13" s="236">
        <f t="shared" si="42"/>
        <v>1487.1463906472641</v>
      </c>
      <c r="BX13" s="236">
        <f t="shared" si="43"/>
        <v>1234.2007007203806</v>
      </c>
      <c r="BY13" s="236">
        <f t="shared" si="44"/>
        <v>2.1383816441456047</v>
      </c>
      <c r="BZ13" s="236">
        <f t="shared" si="45"/>
        <v>1798.5606999709587</v>
      </c>
      <c r="CA13" s="236">
        <f t="shared" si="46"/>
        <v>3.6792274509380176</v>
      </c>
      <c r="CB13" s="236">
        <f t="shared" si="47"/>
        <v>633.45666619457097</v>
      </c>
      <c r="CC13" s="236">
        <f t="shared" si="48"/>
        <v>0.16412535500501027</v>
      </c>
      <c r="CD13" s="6">
        <f t="shared" si="49"/>
        <v>1459.2505008756498</v>
      </c>
      <c r="CE13" s="6">
        <f t="shared" si="50"/>
        <v>1335.7018085885904</v>
      </c>
      <c r="CF13" s="6">
        <f t="shared" si="51"/>
        <v>2.0169702140969172</v>
      </c>
      <c r="CG13" s="6">
        <f t="shared" si="52"/>
        <v>1879.0878569200659</v>
      </c>
      <c r="CH13" s="6">
        <f t="shared" si="53"/>
        <v>3.7419325060451003</v>
      </c>
      <c r="CI13" s="6">
        <f t="shared" si="54"/>
        <v>565.52794974445942</v>
      </c>
      <c r="CJ13" s="6">
        <f t="shared" si="55"/>
        <v>0.16726287170224594</v>
      </c>
    </row>
    <row r="14" spans="1:89">
      <c r="A14" s="30">
        <v>941</v>
      </c>
      <c r="B14" s="6">
        <v>270.39423251596361</v>
      </c>
      <c r="C14" s="6">
        <v>1.7590281976912583</v>
      </c>
      <c r="D14" s="6">
        <v>0.79583333333333317</v>
      </c>
      <c r="E14" s="8">
        <v>13.795669439831567</v>
      </c>
      <c r="F14" s="13">
        <v>301.06093583178659</v>
      </c>
      <c r="G14" s="5">
        <v>3</v>
      </c>
      <c r="H14" s="6">
        <v>1476.279012090997</v>
      </c>
      <c r="I14" s="6">
        <v>2625.275045350656</v>
      </c>
      <c r="J14" s="6">
        <v>0.56233308380600988</v>
      </c>
      <c r="K14" s="11">
        <v>19.7997557997558</v>
      </c>
      <c r="L14" s="8">
        <v>166.24952272956091</v>
      </c>
      <c r="M14" s="8">
        <v>256.91376717628799</v>
      </c>
      <c r="N14" s="8">
        <v>782.76561509943758</v>
      </c>
      <c r="O14" s="8">
        <v>1075.9846209185109</v>
      </c>
      <c r="P14" s="8">
        <v>806.89476581160227</v>
      </c>
      <c r="Q14" s="8">
        <v>1102.9428899193974</v>
      </c>
      <c r="R14" s="8">
        <v>57.482940995492811</v>
      </c>
      <c r="S14" s="8">
        <v>49.754674858187194</v>
      </c>
      <c r="T14" s="8">
        <v>45.161844887388924</v>
      </c>
      <c r="U14" s="8">
        <v>41.772829616753327</v>
      </c>
      <c r="V14" s="8">
        <v>38.068495323878103</v>
      </c>
      <c r="W14" s="8">
        <v>34.571538000548792</v>
      </c>
      <c r="X14" s="8">
        <v>9.703763947059528</v>
      </c>
      <c r="Y14" s="15">
        <v>10.90609257551605</v>
      </c>
      <c r="Z14" s="6">
        <v>0.80567072967801701</v>
      </c>
      <c r="AA14" s="58">
        <v>0.76195873617344412</v>
      </c>
      <c r="AB14" s="138">
        <v>303.4132659276566</v>
      </c>
      <c r="AC14" s="57">
        <v>302.53648229757357</v>
      </c>
      <c r="AD14" s="144">
        <v>299.77069999999998</v>
      </c>
      <c r="AE14" s="124">
        <v>298.5539</v>
      </c>
      <c r="AG14" s="6">
        <f t="shared" si="5"/>
        <v>187.80545830587334</v>
      </c>
      <c r="AH14" s="6">
        <f t="shared" si="6"/>
        <v>82.588774210090293</v>
      </c>
      <c r="AI14" s="6">
        <f t="shared" si="7"/>
        <v>326.27975504245939</v>
      </c>
      <c r="AJ14" s="5">
        <f t="shared" si="8"/>
        <v>431146.3628197792</v>
      </c>
      <c r="AK14" s="5">
        <f t="shared" si="9"/>
        <v>178.97563513053925</v>
      </c>
      <c r="AL14" s="6">
        <f t="shared" si="10"/>
        <v>0.23999588749144332</v>
      </c>
      <c r="AM14" s="5">
        <f t="shared" si="11"/>
        <v>396.28739522292744</v>
      </c>
      <c r="AN14" s="242">
        <f t="shared" si="12"/>
        <v>358.55571651831178</v>
      </c>
      <c r="AO14" s="242">
        <f t="shared" si="13"/>
        <v>1533.4405948776239</v>
      </c>
      <c r="AP14" s="243">
        <f t="shared" si="14"/>
        <v>0.46274047284314246</v>
      </c>
      <c r="AQ14" s="243">
        <f t="shared" si="15"/>
        <v>1566.2759659207009</v>
      </c>
      <c r="AR14" s="243">
        <f t="shared" si="16"/>
        <v>3.6219939658075484</v>
      </c>
      <c r="AS14" s="243">
        <f t="shared" si="17"/>
        <v>389.50509023547028</v>
      </c>
      <c r="AT14" s="243">
        <f t="shared" si="18"/>
        <v>0.68564368710434587</v>
      </c>
      <c r="AU14" s="247">
        <f t="shared" si="19"/>
        <v>487.36492400943439</v>
      </c>
      <c r="AV14" s="247">
        <f t="shared" si="20"/>
        <v>1891.9182085058162</v>
      </c>
      <c r="AW14" s="248">
        <f t="shared" si="21"/>
        <v>0.56626198129174088</v>
      </c>
      <c r="AX14" s="248">
        <f t="shared" si="22"/>
        <v>1952.5830637115921</v>
      </c>
      <c r="AY14" s="248">
        <f t="shared" si="23"/>
        <v>3.8482132123475288</v>
      </c>
      <c r="AZ14" s="248">
        <f t="shared" si="0"/>
        <v>376.25815341682801</v>
      </c>
      <c r="BA14" s="248">
        <f t="shared" si="24"/>
        <v>0.50442994847367584</v>
      </c>
      <c r="BB14" s="252">
        <f t="shared" si="25"/>
        <v>582.41228564951928</v>
      </c>
      <c r="BC14" s="252">
        <f t="shared" si="26"/>
        <v>2091.2253504935907</v>
      </c>
      <c r="BD14" s="253">
        <f t="shared" si="27"/>
        <v>0.64364207062747458</v>
      </c>
      <c r="BE14" s="253">
        <f t="shared" si="28"/>
        <v>2177.859612767325</v>
      </c>
      <c r="BF14" s="253">
        <f t="shared" si="29"/>
        <v>3.9613732377186981</v>
      </c>
      <c r="BG14" s="253">
        <f t="shared" si="30"/>
        <v>367.40025335152427</v>
      </c>
      <c r="BH14" s="253">
        <f t="shared" si="31"/>
        <v>0.42210899317102829</v>
      </c>
      <c r="BI14" s="5">
        <f t="shared" si="1"/>
        <v>686.30299520794711</v>
      </c>
      <c r="BJ14" s="5">
        <f t="shared" si="32"/>
        <v>2245.7324708200758</v>
      </c>
      <c r="BK14" s="6">
        <f t="shared" si="33"/>
        <v>0.73189907490521477</v>
      </c>
      <c r="BL14" s="6">
        <f t="shared" si="34"/>
        <v>2366.0310269803931</v>
      </c>
      <c r="BM14" s="6">
        <f t="shared" si="35"/>
        <v>4.0481312992705725</v>
      </c>
      <c r="BN14" s="6">
        <f t="shared" si="36"/>
        <v>358.93143273255845</v>
      </c>
      <c r="BO14" s="6">
        <f t="shared" si="37"/>
        <v>0.35821126415376781</v>
      </c>
      <c r="BP14" s="239">
        <f t="shared" si="2"/>
        <v>784.3776690609476</v>
      </c>
      <c r="BQ14" s="239">
        <f t="shared" si="3"/>
        <v>2330.8822482811352</v>
      </c>
      <c r="BR14" s="239">
        <f t="shared" si="38"/>
        <v>0.82106845478476309</v>
      </c>
      <c r="BS14" s="239">
        <f t="shared" si="39"/>
        <v>2488.019469283764</v>
      </c>
      <c r="BT14" s="239">
        <f t="shared" si="40"/>
        <v>4.1014057907837884</v>
      </c>
      <c r="BU14" s="239">
        <f t="shared" si="4"/>
        <v>352.52556758726854</v>
      </c>
      <c r="BV14" s="239">
        <f t="shared" si="41"/>
        <v>0.31342231325921849</v>
      </c>
      <c r="BW14" s="236">
        <f t="shared" si="42"/>
        <v>1481.812211220041</v>
      </c>
      <c r="BX14" s="236">
        <f t="shared" si="43"/>
        <v>1235.9753389240816</v>
      </c>
      <c r="BY14" s="236">
        <f t="shared" si="44"/>
        <v>2.1301126907362331</v>
      </c>
      <c r="BZ14" s="236">
        <f t="shared" si="45"/>
        <v>1796.7843265557456</v>
      </c>
      <c r="CA14" s="236">
        <f t="shared" si="46"/>
        <v>3.6787721701168903</v>
      </c>
      <c r="CB14" s="236">
        <f t="shared" si="47"/>
        <v>631.43459589665713</v>
      </c>
      <c r="CC14" s="236">
        <f t="shared" si="48"/>
        <v>0.16590595059514585</v>
      </c>
      <c r="CD14" s="6">
        <f t="shared" si="49"/>
        <v>1448.0920433148365</v>
      </c>
      <c r="CE14" s="6">
        <f t="shared" si="50"/>
        <v>1357.5060064397949</v>
      </c>
      <c r="CF14" s="6">
        <f t="shared" si="51"/>
        <v>1.9862760248766347</v>
      </c>
      <c r="CG14" s="6">
        <f t="shared" si="52"/>
        <v>1893.0818258361633</v>
      </c>
      <c r="CH14" s="6">
        <f t="shared" si="53"/>
        <v>3.7530930045668294</v>
      </c>
      <c r="CI14" s="6">
        <f t="shared" si="54"/>
        <v>552.97591598255519</v>
      </c>
      <c r="CJ14" s="6">
        <f t="shared" si="55"/>
        <v>0.16976922471253877</v>
      </c>
    </row>
    <row r="15" spans="1:89">
      <c r="A15" s="30">
        <v>942</v>
      </c>
      <c r="B15" s="6">
        <v>269.60853469334791</v>
      </c>
      <c r="C15" s="6">
        <v>1.7392118432868664</v>
      </c>
      <c r="D15" s="6">
        <v>0.79583333333333317</v>
      </c>
      <c r="E15" s="8">
        <v>13.792494033237054</v>
      </c>
      <c r="F15" s="13">
        <v>301.77610244131063</v>
      </c>
      <c r="G15" s="5">
        <v>3</v>
      </c>
      <c r="H15" s="6">
        <v>1476.279012090997</v>
      </c>
      <c r="I15" s="6">
        <v>2623.1348790749817</v>
      </c>
      <c r="J15" s="6">
        <v>0.56279188076351983</v>
      </c>
      <c r="K15" s="11">
        <v>19.7997557997558</v>
      </c>
      <c r="L15" s="8">
        <v>166.8008586757353</v>
      </c>
      <c r="M15" s="8">
        <v>255.01613678545098</v>
      </c>
      <c r="N15" s="8">
        <v>782.73989547780741</v>
      </c>
      <c r="O15" s="8">
        <v>1065.4512011068348</v>
      </c>
      <c r="P15" s="8">
        <v>809.02113854907441</v>
      </c>
      <c r="Q15" s="8">
        <v>1093.7007028172502</v>
      </c>
      <c r="R15" s="8">
        <v>57.539825899978226</v>
      </c>
      <c r="S15" s="8">
        <v>49.730992031808064</v>
      </c>
      <c r="T15" s="8">
        <v>45.084476144204395</v>
      </c>
      <c r="U15" s="8">
        <v>41.788767936629405</v>
      </c>
      <c r="V15" s="8">
        <v>38.070279284110775</v>
      </c>
      <c r="W15" s="8">
        <v>34.602062060655371</v>
      </c>
      <c r="X15" s="8">
        <v>9.6864915380112162</v>
      </c>
      <c r="Y15" s="15">
        <v>10.227261884469456</v>
      </c>
      <c r="Z15" s="6">
        <v>0.80716910157032984</v>
      </c>
      <c r="AA15" s="58">
        <v>0.75804807807540464</v>
      </c>
      <c r="AB15" s="138">
        <v>303.71304856573016</v>
      </c>
      <c r="AC15" s="57">
        <v>302.45911903607163</v>
      </c>
      <c r="AD15" s="144">
        <v>299.62729999999999</v>
      </c>
      <c r="AE15" s="124">
        <v>298.5942</v>
      </c>
      <c r="AG15" s="6">
        <f t="shared" si="5"/>
        <v>187.90631330934957</v>
      </c>
      <c r="AH15" s="6">
        <f t="shared" si="6"/>
        <v>81.702221383998335</v>
      </c>
      <c r="AI15" s="6">
        <f t="shared" si="7"/>
        <v>325.61217245427451</v>
      </c>
      <c r="AJ15" s="5">
        <f t="shared" si="8"/>
        <v>431317.9237788415</v>
      </c>
      <c r="AK15" s="5">
        <f t="shared" si="9"/>
        <v>179.56863419619904</v>
      </c>
      <c r="AL15" s="6">
        <f t="shared" si="10"/>
        <v>0.23970343701096031</v>
      </c>
      <c r="AM15" s="5">
        <f t="shared" si="11"/>
        <v>396.67955975444988</v>
      </c>
      <c r="AN15" s="242">
        <f t="shared" si="12"/>
        <v>360.96673012745543</v>
      </c>
      <c r="AO15" s="242">
        <f t="shared" si="13"/>
        <v>1550.6864580153222</v>
      </c>
      <c r="AP15" s="243">
        <f t="shared" si="14"/>
        <v>0.46372898210815111</v>
      </c>
      <c r="AQ15" s="243">
        <f t="shared" si="15"/>
        <v>1584.0331280934106</v>
      </c>
      <c r="AR15" s="243">
        <f t="shared" si="16"/>
        <v>3.6332570601594982</v>
      </c>
      <c r="AS15" s="243">
        <f t="shared" si="17"/>
        <v>389.52917999318089</v>
      </c>
      <c r="AT15" s="243">
        <f t="shared" si="18"/>
        <v>0.67908504970941719</v>
      </c>
      <c r="AU15" s="247">
        <f t="shared" si="19"/>
        <v>491.66136344880567</v>
      </c>
      <c r="AV15" s="247">
        <f t="shared" si="20"/>
        <v>1914.7972949025373</v>
      </c>
      <c r="AW15" s="248">
        <f t="shared" si="21"/>
        <v>0.56841265656292195</v>
      </c>
      <c r="AX15" s="248">
        <f t="shared" si="22"/>
        <v>1976.6630452127686</v>
      </c>
      <c r="AY15" s="248">
        <f t="shared" si="23"/>
        <v>3.8605195074830871</v>
      </c>
      <c r="AZ15" s="248">
        <f t="shared" si="0"/>
        <v>376.14676673602821</v>
      </c>
      <c r="BA15" s="248">
        <f t="shared" si="24"/>
        <v>0.49856899096683388</v>
      </c>
      <c r="BB15" s="252">
        <f t="shared" si="25"/>
        <v>584.36122419227502</v>
      </c>
      <c r="BC15" s="252">
        <f t="shared" si="26"/>
        <v>2109.4568859526694</v>
      </c>
      <c r="BD15" s="253">
        <f t="shared" si="27"/>
        <v>0.64365793043089747</v>
      </c>
      <c r="BE15" s="253">
        <f t="shared" si="28"/>
        <v>2196.8507421071736</v>
      </c>
      <c r="BF15" s="253">
        <f t="shared" si="29"/>
        <v>3.9699899866481196</v>
      </c>
      <c r="BG15" s="253">
        <f t="shared" si="30"/>
        <v>367.54475722687181</v>
      </c>
      <c r="BH15" s="253">
        <f t="shared" si="31"/>
        <v>0.41947873973135757</v>
      </c>
      <c r="BI15" s="5">
        <f t="shared" si="1"/>
        <v>688.95281985367728</v>
      </c>
      <c r="BJ15" s="5">
        <f t="shared" si="32"/>
        <v>2265.7147978992289</v>
      </c>
      <c r="BK15" s="6">
        <f t="shared" si="33"/>
        <v>0.73222730948152659</v>
      </c>
      <c r="BL15" s="6">
        <f t="shared" si="34"/>
        <v>2387.1926448950007</v>
      </c>
      <c r="BM15" s="6">
        <f t="shared" si="35"/>
        <v>4.0569820467486455</v>
      </c>
      <c r="BN15" s="6">
        <f t="shared" si="36"/>
        <v>359.04650304635851</v>
      </c>
      <c r="BO15" s="6">
        <f t="shared" si="37"/>
        <v>0.35579665661882331</v>
      </c>
      <c r="BP15" s="239">
        <f t="shared" si="2"/>
        <v>786.50491894529648</v>
      </c>
      <c r="BQ15" s="239">
        <f t="shared" si="3"/>
        <v>2350.8943929349566</v>
      </c>
      <c r="BR15" s="239">
        <f t="shared" si="38"/>
        <v>0.82062348958788423</v>
      </c>
      <c r="BS15" s="239">
        <f t="shared" si="39"/>
        <v>2509.2090076452978</v>
      </c>
      <c r="BT15" s="239">
        <f t="shared" si="40"/>
        <v>4.1098077068621466</v>
      </c>
      <c r="BU15" s="239">
        <f t="shared" si="4"/>
        <v>352.69196552710395</v>
      </c>
      <c r="BV15" s="239">
        <f t="shared" si="41"/>
        <v>0.31166634049888003</v>
      </c>
      <c r="BW15" s="236">
        <f t="shared" si="42"/>
        <v>1487.316329519984</v>
      </c>
      <c r="BX15" s="236">
        <f t="shared" si="43"/>
        <v>1244.5133104299457</v>
      </c>
      <c r="BY15" s="236">
        <f t="shared" si="44"/>
        <v>2.1328613985824054</v>
      </c>
      <c r="BZ15" s="236">
        <f t="shared" si="45"/>
        <v>1810.654579909934</v>
      </c>
      <c r="CA15" s="236">
        <f t="shared" si="46"/>
        <v>3.6859532277898781</v>
      </c>
      <c r="CB15" s="236">
        <f t="shared" si="47"/>
        <v>633.36513385271587</v>
      </c>
      <c r="CC15" s="236">
        <f t="shared" si="48"/>
        <v>0.16481168464758339</v>
      </c>
      <c r="CD15" s="6">
        <f t="shared" si="49"/>
        <v>1472.1058398001546</v>
      </c>
      <c r="CE15" s="6">
        <f t="shared" si="50"/>
        <v>1300.5531601504892</v>
      </c>
      <c r="CF15" s="6">
        <f t="shared" si="51"/>
        <v>2.0650665033553417</v>
      </c>
      <c r="CG15" s="6">
        <f t="shared" si="52"/>
        <v>1855.1740115044727</v>
      </c>
      <c r="CH15" s="6">
        <f t="shared" si="53"/>
        <v>3.7209442716070082</v>
      </c>
      <c r="CI15" s="6">
        <f t="shared" si="54"/>
        <v>593.97739110351051</v>
      </c>
      <c r="CJ15" s="6">
        <f t="shared" si="55"/>
        <v>0.1665145964676874</v>
      </c>
    </row>
    <row r="16" spans="1:89" s="31" customFormat="1" ht="15.9" thickBot="1">
      <c r="A16" s="60">
        <v>946</v>
      </c>
      <c r="B16" s="61">
        <v>272.79772669614727</v>
      </c>
      <c r="C16" s="61">
        <v>1.7712589439461686</v>
      </c>
      <c r="D16" s="61">
        <v>0.79583333333333317</v>
      </c>
      <c r="E16" s="62">
        <v>14.971138023427862</v>
      </c>
      <c r="F16" s="63">
        <v>295.38244401265155</v>
      </c>
      <c r="G16" s="60">
        <v>3</v>
      </c>
      <c r="H16" s="61">
        <v>1472.0912447898015</v>
      </c>
      <c r="I16" s="61">
        <v>2626.595965946186</v>
      </c>
      <c r="J16" s="61">
        <v>0.56045591475638545</v>
      </c>
      <c r="K16" s="64">
        <v>19.743589743589741</v>
      </c>
      <c r="L16" s="62">
        <v>166.7319747379785</v>
      </c>
      <c r="M16" s="62">
        <v>259.22893941193024</v>
      </c>
      <c r="N16" s="62">
        <v>786.3616964330588</v>
      </c>
      <c r="O16" s="62">
        <v>1078.2752989282367</v>
      </c>
      <c r="P16" s="62">
        <v>809.02985790192088</v>
      </c>
      <c r="Q16" s="62">
        <v>1104.5731173283305</v>
      </c>
      <c r="R16" s="62">
        <v>56.999619613980542</v>
      </c>
      <c r="S16" s="62">
        <v>50.105295670987836</v>
      </c>
      <c r="T16" s="62">
        <v>45.26890863196509</v>
      </c>
      <c r="U16" s="62">
        <v>42.163702749429248</v>
      </c>
      <c r="V16" s="62">
        <v>38.416827839784915</v>
      </c>
      <c r="W16" s="62">
        <v>34.917794075870134</v>
      </c>
      <c r="X16" s="62">
        <v>9.7362590980060819</v>
      </c>
      <c r="Y16" s="65">
        <v>11.035748353907721</v>
      </c>
      <c r="Z16" s="61">
        <v>0.84148458707134399</v>
      </c>
      <c r="AA16" s="61">
        <v>0.74572236258113411</v>
      </c>
      <c r="AB16" s="149">
        <v>302.64930372058518</v>
      </c>
      <c r="AC16" s="60">
        <v>301.81120172060366</v>
      </c>
      <c r="AD16" s="145">
        <v>298.59739999999999</v>
      </c>
      <c r="AE16" s="125">
        <v>294.16030000000001</v>
      </c>
      <c r="AG16" s="31">
        <f t="shared" si="5"/>
        <v>189.07328840775838</v>
      </c>
      <c r="AH16" s="31">
        <f t="shared" si="6"/>
        <v>83.724438288388868</v>
      </c>
      <c r="AI16" s="31">
        <f t="shared" si="7"/>
        <v>326.68950214506509</v>
      </c>
      <c r="AJ16" s="30">
        <f t="shared" si="8"/>
        <v>428204.0045351244</v>
      </c>
      <c r="AK16" s="30">
        <f t="shared" si="9"/>
        <v>176.18810602587646</v>
      </c>
      <c r="AL16" s="31">
        <f t="shared" si="10"/>
        <v>0.26265329707140406</v>
      </c>
      <c r="AM16" s="30">
        <f t="shared" si="11"/>
        <v>392.95537761878188</v>
      </c>
      <c r="AN16" s="242">
        <f t="shared" si="12"/>
        <v>333.78542739356959</v>
      </c>
      <c r="AO16" s="242">
        <f t="shared" si="13"/>
        <v>1423.1118651435986</v>
      </c>
      <c r="AP16" s="243">
        <f t="shared" si="14"/>
        <v>0.44687868431105315</v>
      </c>
      <c r="AQ16" s="243">
        <f t="shared" si="15"/>
        <v>1451.5314885701155</v>
      </c>
      <c r="AR16" s="243">
        <f t="shared" si="16"/>
        <v>3.5461555487301908</v>
      </c>
      <c r="AS16" s="243">
        <f t="shared" si="17"/>
        <v>388.9371613963969</v>
      </c>
      <c r="AT16" s="243">
        <f t="shared" si="18"/>
        <v>0.74307231955924802</v>
      </c>
      <c r="AU16" s="247">
        <f t="shared" si="19"/>
        <v>468.23030681361161</v>
      </c>
      <c r="AV16" s="247">
        <f t="shared" si="20"/>
        <v>1803.6305517566307</v>
      </c>
      <c r="AW16" s="248">
        <f t="shared" si="21"/>
        <v>0.55683627091728261</v>
      </c>
      <c r="AX16" s="248">
        <f t="shared" si="22"/>
        <v>1859.5551169220316</v>
      </c>
      <c r="AY16" s="248">
        <f t="shared" si="23"/>
        <v>3.8000289358214054</v>
      </c>
      <c r="AZ16" s="248">
        <f t="shared" si="0"/>
        <v>374.83499988097805</v>
      </c>
      <c r="BA16" s="248">
        <f t="shared" si="24"/>
        <v>0.52971093105074618</v>
      </c>
      <c r="BB16" s="252">
        <f t="shared" si="25"/>
        <v>554.55074127914884</v>
      </c>
      <c r="BC16" s="252">
        <f t="shared" si="26"/>
        <v>1989.6105327255673</v>
      </c>
      <c r="BD16" s="253">
        <f t="shared" si="27"/>
        <v>0.62791237447015313</v>
      </c>
      <c r="BE16" s="253">
        <f t="shared" si="28"/>
        <v>2068.0556930980347</v>
      </c>
      <c r="BF16" s="253">
        <f t="shared" si="29"/>
        <v>3.9100096909114077</v>
      </c>
      <c r="BG16" s="253">
        <f t="shared" si="30"/>
        <v>366.58524024002259</v>
      </c>
      <c r="BH16" s="253">
        <f t="shared" si="31"/>
        <v>0.44725701961250008</v>
      </c>
      <c r="BI16" s="30">
        <f t="shared" si="1"/>
        <v>658.70868839226944</v>
      </c>
      <c r="BJ16" s="30">
        <f t="shared" si="32"/>
        <v>2153.2920227852187</v>
      </c>
      <c r="BK16" s="31">
        <f t="shared" si="33"/>
        <v>0.71694148908399258</v>
      </c>
      <c r="BL16" s="31">
        <f t="shared" si="34"/>
        <v>2263.9723306704495</v>
      </c>
      <c r="BM16" s="31">
        <f t="shared" si="35"/>
        <v>4.0045793176556614</v>
      </c>
      <c r="BN16" s="31">
        <f t="shared" si="36"/>
        <v>357.76831883431856</v>
      </c>
      <c r="BO16" s="31">
        <f t="shared" si="37"/>
        <v>0.37653475070107423</v>
      </c>
      <c r="BP16" s="239">
        <f t="shared" si="2"/>
        <v>755.97699398495706</v>
      </c>
      <c r="BQ16" s="239">
        <f t="shared" si="3"/>
        <v>2246.1741087082978</v>
      </c>
      <c r="BR16" s="239">
        <f t="shared" si="38"/>
        <v>0.80561706701315516</v>
      </c>
      <c r="BS16" s="239">
        <f t="shared" si="39"/>
        <v>2391.9550443474945</v>
      </c>
      <c r="BT16" s="239">
        <f t="shared" si="40"/>
        <v>4.0627263510195686</v>
      </c>
      <c r="BU16" s="239">
        <f t="shared" si="4"/>
        <v>351.05539800945428</v>
      </c>
      <c r="BV16" s="239">
        <f t="shared" si="41"/>
        <v>0.32808764518216288</v>
      </c>
      <c r="BW16" s="236">
        <f t="shared" si="42"/>
        <v>1455.988884347353</v>
      </c>
      <c r="BX16" s="236">
        <f t="shared" si="43"/>
        <v>1206.2524830543152</v>
      </c>
      <c r="BY16" s="236">
        <f t="shared" si="44"/>
        <v>2.1172919029597206</v>
      </c>
      <c r="BZ16" s="236">
        <f t="shared" si="45"/>
        <v>1747.0064245960596</v>
      </c>
      <c r="CA16" s="236">
        <f t="shared" si="46"/>
        <v>3.6538730088208062</v>
      </c>
      <c r="CB16" s="236">
        <f t="shared" si="47"/>
        <v>619.44263302217098</v>
      </c>
      <c r="CC16" s="236">
        <f t="shared" si="48"/>
        <v>0.17034931683533605</v>
      </c>
      <c r="CD16" s="31">
        <f t="shared" si="49"/>
        <v>1419.8648779542173</v>
      </c>
      <c r="CE16" s="31">
        <f t="shared" si="50"/>
        <v>1333.3275215587155</v>
      </c>
      <c r="CF16" s="6">
        <f t="shared" si="51"/>
        <v>1.9639045765308596</v>
      </c>
      <c r="CG16" s="31">
        <f t="shared" si="52"/>
        <v>1847.5814380988979</v>
      </c>
      <c r="CH16" s="31">
        <f t="shared" si="53"/>
        <v>3.7331518092550526</v>
      </c>
      <c r="CI16" s="31">
        <f t="shared" si="54"/>
        <v>538.60892900396095</v>
      </c>
      <c r="CJ16" s="31">
        <f t="shared" si="55"/>
        <v>0.17468332065920161</v>
      </c>
    </row>
    <row r="17" spans="1:88" s="31" customFormat="1">
      <c r="A17" s="30">
        <v>921</v>
      </c>
      <c r="B17" s="31">
        <v>298.83920496807207</v>
      </c>
      <c r="C17" s="31">
        <v>1.1373458093030044</v>
      </c>
      <c r="D17" s="31">
        <v>0.78749999999999987</v>
      </c>
      <c r="E17" s="66">
        <v>13.712694037915579</v>
      </c>
      <c r="F17" s="67">
        <v>304.0753264634908</v>
      </c>
      <c r="G17" s="30">
        <v>2</v>
      </c>
      <c r="H17" s="31">
        <v>1784.1254279386601</v>
      </c>
      <c r="I17" s="31">
        <v>2454.4454270468068</v>
      </c>
      <c r="J17" s="31">
        <v>0.72689553749228109</v>
      </c>
      <c r="K17" s="32">
        <v>15.952380952380953</v>
      </c>
      <c r="L17" s="66">
        <v>208.05729895706997</v>
      </c>
      <c r="M17" s="66">
        <v>222.4443524962449</v>
      </c>
      <c r="N17" s="66">
        <v>957.69642263123114</v>
      </c>
      <c r="O17" s="66">
        <v>862.9499564697893</v>
      </c>
      <c r="P17" s="66">
        <v>987.85378232481492</v>
      </c>
      <c r="Q17" s="66">
        <v>883.89471400745799</v>
      </c>
      <c r="R17" s="66">
        <v>60.082340494169301</v>
      </c>
      <c r="S17" s="66">
        <v>50.882257359762022</v>
      </c>
      <c r="T17" s="66">
        <v>46.921303129308718</v>
      </c>
      <c r="U17" s="66">
        <v>45.147525151310617</v>
      </c>
      <c r="V17" s="66">
        <v>40.69432170408318</v>
      </c>
      <c r="W17" s="66">
        <v>37.457089353922001</v>
      </c>
      <c r="X17" s="66">
        <v>11.045517759268318</v>
      </c>
      <c r="Y17" s="68">
        <v>7.1012408352706924</v>
      </c>
      <c r="Z17" s="31">
        <v>0.84795082327946514</v>
      </c>
      <c r="AA17" s="69">
        <v>0.73721057976225379</v>
      </c>
      <c r="AB17" s="150">
        <v>303.52769908523828</v>
      </c>
      <c r="AC17" s="151">
        <v>301.63713438211931</v>
      </c>
      <c r="AD17" s="143">
        <v>296.95670000000001</v>
      </c>
      <c r="AE17" s="123">
        <v>293.19810000000001</v>
      </c>
      <c r="AG17" s="31">
        <f t="shared" si="5"/>
        <v>232.67984368653293</v>
      </c>
      <c r="AH17" s="31">
        <f t="shared" si="6"/>
        <v>66.159361281539091</v>
      </c>
      <c r="AI17" s="31">
        <f t="shared" si="7"/>
        <v>302.88258885383101</v>
      </c>
      <c r="AJ17" s="30">
        <f t="shared" si="8"/>
        <v>450369.78312124719</v>
      </c>
      <c r="AK17" s="30">
        <f t="shared" si="9"/>
        <v>169.16023570516796</v>
      </c>
      <c r="AL17" s="31">
        <f t="shared" si="10"/>
        <v>0.22823168879791442</v>
      </c>
      <c r="AM17" s="30">
        <f t="shared" si="11"/>
        <v>414.20765536680318</v>
      </c>
      <c r="AN17" s="242">
        <f t="shared" si="12"/>
        <v>366.57255524105847</v>
      </c>
      <c r="AO17" s="242">
        <f t="shared" si="13"/>
        <v>1562.7100324316355</v>
      </c>
      <c r="AP17" s="243">
        <f t="shared" si="14"/>
        <v>0.48639933143150854</v>
      </c>
      <c r="AQ17" s="243">
        <f t="shared" si="15"/>
        <v>1599.6812998470782</v>
      </c>
      <c r="AR17" s="243">
        <f t="shared" si="16"/>
        <v>3.6371665382294127</v>
      </c>
      <c r="AS17" s="243">
        <f t="shared" si="17"/>
        <v>403.6157038820408</v>
      </c>
      <c r="AT17" s="243">
        <f t="shared" si="18"/>
        <v>0.74119986957222939</v>
      </c>
      <c r="AU17" s="247">
        <f t="shared" si="19"/>
        <v>467.0864764798356</v>
      </c>
      <c r="AV17" s="247">
        <f t="shared" si="20"/>
        <v>1836.1977110116941</v>
      </c>
      <c r="AW17" s="248">
        <f t="shared" si="21"/>
        <v>0.57175476823375249</v>
      </c>
      <c r="AX17" s="248">
        <f t="shared" si="22"/>
        <v>1896.2236596078003</v>
      </c>
      <c r="AY17" s="248">
        <f t="shared" si="23"/>
        <v>3.8119490772762643</v>
      </c>
      <c r="AZ17" s="248">
        <f t="shared" si="0"/>
        <v>392.33952374830091</v>
      </c>
      <c r="BA17" s="248">
        <f t="shared" si="24"/>
        <v>0.58169855865043674</v>
      </c>
      <c r="BB17" s="252">
        <f t="shared" si="25"/>
        <v>512.09820082767646</v>
      </c>
      <c r="BC17" s="252">
        <f t="shared" si="26"/>
        <v>1937.0430899313717</v>
      </c>
      <c r="BD17" s="253">
        <f t="shared" si="27"/>
        <v>0.61031751238344334</v>
      </c>
      <c r="BE17" s="253">
        <f t="shared" si="28"/>
        <v>2009.1955171263808</v>
      </c>
      <c r="BF17" s="253">
        <f t="shared" si="29"/>
        <v>3.8718374570877461</v>
      </c>
      <c r="BG17" s="253">
        <f t="shared" si="30"/>
        <v>387.61693210387034</v>
      </c>
      <c r="BH17" s="253">
        <f t="shared" si="31"/>
        <v>0.5305691949206065</v>
      </c>
      <c r="BI17" s="30">
        <f t="shared" si="1"/>
        <v>625.10353098612279</v>
      </c>
      <c r="BJ17" s="30">
        <f t="shared" si="32"/>
        <v>2131.2669449920422</v>
      </c>
      <c r="BK17" s="31">
        <f t="shared" si="33"/>
        <v>0.71024020013828215</v>
      </c>
      <c r="BL17" s="31">
        <f t="shared" si="34"/>
        <v>2238.7768181329875</v>
      </c>
      <c r="BM17" s="31">
        <f t="shared" si="35"/>
        <v>3.9846992562175805</v>
      </c>
      <c r="BN17" s="31">
        <f t="shared" si="36"/>
        <v>376.91446513469737</v>
      </c>
      <c r="BO17" s="31">
        <f t="shared" si="37"/>
        <v>0.43465364802020812</v>
      </c>
      <c r="BP17" s="239">
        <f t="shared" si="2"/>
        <v>707.25214936045916</v>
      </c>
      <c r="BQ17" s="239">
        <f t="shared" si="3"/>
        <v>2219.5267631567144</v>
      </c>
      <c r="BR17" s="239">
        <f t="shared" si="38"/>
        <v>0.78743788481538102</v>
      </c>
      <c r="BS17" s="239">
        <f t="shared" si="39"/>
        <v>2357.1503894899056</v>
      </c>
      <c r="BT17" s="239">
        <f t="shared" si="40"/>
        <v>4.0390920757072939</v>
      </c>
      <c r="BU17" s="239">
        <f t="shared" si="4"/>
        <v>370.48168334187631</v>
      </c>
      <c r="BV17" s="239">
        <f t="shared" si="41"/>
        <v>0.38416783940370131</v>
      </c>
      <c r="BW17" s="236">
        <f t="shared" si="42"/>
        <v>1377.4771690405096</v>
      </c>
      <c r="BX17" s="236">
        <f t="shared" si="43"/>
        <v>1274.7428092461132</v>
      </c>
      <c r="BY17" s="236">
        <f t="shared" si="44"/>
        <v>2.0236963416677285</v>
      </c>
      <c r="BZ17" s="236">
        <f t="shared" si="45"/>
        <v>1796.7942083289961</v>
      </c>
      <c r="CA17" s="236">
        <f t="shared" si="46"/>
        <v>3.6880710591306016</v>
      </c>
      <c r="CB17" s="236">
        <f t="shared" si="47"/>
        <v>597.1892297985454</v>
      </c>
      <c r="CC17" s="236">
        <f t="shared" si="48"/>
        <v>0.19724721123522376</v>
      </c>
      <c r="CD17" s="31">
        <f t="shared" si="49"/>
        <v>1477.5678838067975</v>
      </c>
      <c r="CE17" s="31">
        <f t="shared" si="50"/>
        <v>879.09086620891787</v>
      </c>
      <c r="CF17" s="6">
        <f t="shared" si="51"/>
        <v>2.6139831366106776</v>
      </c>
      <c r="CG17" s="31">
        <f t="shared" si="52"/>
        <v>1479.7655532548661</v>
      </c>
      <c r="CH17" s="31">
        <f t="shared" si="53"/>
        <v>3.3900854701130765</v>
      </c>
      <c r="CI17" s="31">
        <f t="shared" si="54"/>
        <v>1113.6799338374437</v>
      </c>
      <c r="CJ17" s="31">
        <f t="shared" si="55"/>
        <v>0.1838856495942616</v>
      </c>
    </row>
    <row r="18" spans="1:88" s="31" customFormat="1">
      <c r="A18" s="30">
        <v>936</v>
      </c>
      <c r="B18" s="31">
        <v>293.32108626367312</v>
      </c>
      <c r="C18" s="31">
        <v>1.1565471448988649</v>
      </c>
      <c r="D18" s="31">
        <v>0.79583333333333317</v>
      </c>
      <c r="E18" s="66">
        <v>14.858530213395522</v>
      </c>
      <c r="F18" s="67">
        <v>305.60080832691159</v>
      </c>
      <c r="G18" s="30">
        <v>3</v>
      </c>
      <c r="H18" s="31">
        <v>1580.973194620884</v>
      </c>
      <c r="I18" s="31">
        <v>2462.7980080310062</v>
      </c>
      <c r="J18" s="31">
        <v>0.64194188458226975</v>
      </c>
      <c r="K18" s="32">
        <v>21.203907203907207</v>
      </c>
      <c r="L18" s="66">
        <v>205.15063502009292</v>
      </c>
      <c r="M18" s="66">
        <v>219.68539757762508</v>
      </c>
      <c r="N18" s="66">
        <v>942.9856718115625</v>
      </c>
      <c r="O18" s="66">
        <v>862.36598690779931</v>
      </c>
      <c r="P18" s="66">
        <v>975.28556123139606</v>
      </c>
      <c r="Q18" s="66">
        <v>883.56538034543075</v>
      </c>
      <c r="R18" s="66">
        <v>60.451922511338125</v>
      </c>
      <c r="S18" s="66">
        <v>51.587521858827728</v>
      </c>
      <c r="T18" s="66">
        <v>49.814337273960646</v>
      </c>
      <c r="U18" s="66">
        <v>45.646001894658319</v>
      </c>
      <c r="V18" s="66">
        <v>39.888151554478199</v>
      </c>
      <c r="W18" s="66">
        <v>37.117396929474069</v>
      </c>
      <c r="X18" s="66">
        <v>10.537994683729579</v>
      </c>
      <c r="Y18" s="68">
        <v>10.279345947391624</v>
      </c>
      <c r="Z18" s="31">
        <v>0.82420046226988908</v>
      </c>
      <c r="AA18" s="69">
        <v>0.73752342078802458</v>
      </c>
      <c r="AB18" s="148">
        <v>304.04023069217067</v>
      </c>
      <c r="AC18" s="59">
        <v>302.27538128990517</v>
      </c>
      <c r="AD18" s="144">
        <v>300.1592</v>
      </c>
      <c r="AE18" s="124">
        <v>295.33359999999999</v>
      </c>
      <c r="AG18" s="31">
        <f t="shared" si="5"/>
        <v>227.53294250695811</v>
      </c>
      <c r="AH18" s="31">
        <f t="shared" si="6"/>
        <v>65.788143756715002</v>
      </c>
      <c r="AI18" s="31">
        <f t="shared" si="7"/>
        <v>303.68966840868211</v>
      </c>
      <c r="AJ18" s="30">
        <f t="shared" si="8"/>
        <v>452204.07021610177</v>
      </c>
      <c r="AK18" s="30">
        <f t="shared" si="9"/>
        <v>173.04449661183475</v>
      </c>
      <c r="AL18" s="31">
        <f t="shared" si="10"/>
        <v>0.24579086315424814</v>
      </c>
      <c r="AM18" s="30">
        <f t="shared" si="11"/>
        <v>416.75555379316506</v>
      </c>
      <c r="AN18" s="242">
        <f t="shared" si="12"/>
        <v>362.11397321090652</v>
      </c>
      <c r="AO18" s="242">
        <f t="shared" si="13"/>
        <v>1590.3056860575521</v>
      </c>
      <c r="AP18" s="243">
        <f t="shared" si="14"/>
        <v>0.47566297308786137</v>
      </c>
      <c r="AQ18" s="243">
        <f t="shared" si="15"/>
        <v>1626.2871893362349</v>
      </c>
      <c r="AR18" s="243">
        <f t="shared" si="16"/>
        <v>3.6523770212795048</v>
      </c>
      <c r="AS18" s="243">
        <f t="shared" si="17"/>
        <v>406.73890987234722</v>
      </c>
      <c r="AT18" s="243">
        <f t="shared" si="18"/>
        <v>0.73647110077844136</v>
      </c>
      <c r="AU18" s="247">
        <f t="shared" si="19"/>
        <v>407.95714170644874</v>
      </c>
      <c r="AV18" s="247">
        <f t="shared" si="20"/>
        <v>1730.0536033924509</v>
      </c>
      <c r="AW18" s="248">
        <f t="shared" si="21"/>
        <v>0.51378228856137642</v>
      </c>
      <c r="AX18" s="248">
        <f t="shared" si="22"/>
        <v>1775.7222159000189</v>
      </c>
      <c r="AY18" s="248">
        <f t="shared" si="23"/>
        <v>3.7424326573165869</v>
      </c>
      <c r="AZ18" s="248">
        <f t="shared" si="0"/>
        <v>401.53041585977689</v>
      </c>
      <c r="BA18" s="248">
        <f t="shared" si="24"/>
        <v>0.65371199372160849</v>
      </c>
      <c r="BB18" s="252">
        <f t="shared" si="25"/>
        <v>515.72353149468972</v>
      </c>
      <c r="BC18" s="252">
        <f t="shared" si="26"/>
        <v>2004.0583120783374</v>
      </c>
      <c r="BD18" s="253">
        <f t="shared" si="27"/>
        <v>0.60347063093460973</v>
      </c>
      <c r="BE18" s="253">
        <f t="shared" si="28"/>
        <v>2077.0414668700437</v>
      </c>
      <c r="BF18" s="253">
        <f t="shared" si="29"/>
        <v>3.9040190150054892</v>
      </c>
      <c r="BG18" s="253">
        <f t="shared" si="30"/>
        <v>390.01642851698494</v>
      </c>
      <c r="BH18" s="253">
        <f t="shared" si="31"/>
        <v>0.51711132064300103</v>
      </c>
      <c r="BI18" s="30">
        <f t="shared" si="1"/>
        <v>664.58457256717259</v>
      </c>
      <c r="BJ18" s="30">
        <f t="shared" si="32"/>
        <v>2256.7571596772732</v>
      </c>
      <c r="BK18" s="31">
        <f t="shared" si="33"/>
        <v>0.73282826112155297</v>
      </c>
      <c r="BL18" s="31">
        <f t="shared" si="34"/>
        <v>2377.9534278964702</v>
      </c>
      <c r="BM18" s="31">
        <f t="shared" si="35"/>
        <v>4.0452464146507214</v>
      </c>
      <c r="BN18" s="31">
        <f t="shared" si="36"/>
        <v>376.37978078509281</v>
      </c>
      <c r="BO18" s="31">
        <f t="shared" si="37"/>
        <v>0.40128297806813173</v>
      </c>
      <c r="BP18" s="239">
        <f t="shared" si="2"/>
        <v>736.21849732486419</v>
      </c>
      <c r="BQ18" s="239">
        <f t="shared" si="3"/>
        <v>2326.349159997852</v>
      </c>
      <c r="BR18" s="239">
        <f t="shared" si="38"/>
        <v>0.79958316939484209</v>
      </c>
      <c r="BS18" s="239">
        <f t="shared" si="39"/>
        <v>2475.0803956930013</v>
      </c>
      <c r="BT18" s="239">
        <f t="shared" si="40"/>
        <v>4.087616595947944</v>
      </c>
      <c r="BU18" s="239">
        <f t="shared" si="4"/>
        <v>371.13786289471381</v>
      </c>
      <c r="BV18" s="239">
        <f t="shared" si="41"/>
        <v>0.3622382179026033</v>
      </c>
      <c r="BW18" s="236">
        <f t="shared" si="42"/>
        <v>1423.3911842867208</v>
      </c>
      <c r="BX18" s="236">
        <f t="shared" si="43"/>
        <v>1276.9471085392554</v>
      </c>
      <c r="BY18" s="236">
        <f t="shared" si="44"/>
        <v>2.0865662838476018</v>
      </c>
      <c r="BZ18" s="236">
        <f t="shared" si="45"/>
        <v>1832.899086897489</v>
      </c>
      <c r="CA18" s="236">
        <f t="shared" si="46"/>
        <v>3.6976383510583184</v>
      </c>
      <c r="CB18" s="236">
        <f t="shared" si="47"/>
        <v>635.36476836848567</v>
      </c>
      <c r="CC18" s="236">
        <f t="shared" si="48"/>
        <v>0.18735993267481932</v>
      </c>
      <c r="CD18" s="31">
        <f t="shared" si="49"/>
        <v>1430.078179934153</v>
      </c>
      <c r="CE18" s="31">
        <f t="shared" si="50"/>
        <v>1251.4569795474931</v>
      </c>
      <c r="CF18" s="6">
        <f t="shared" si="51"/>
        <v>2.1176110092784408</v>
      </c>
      <c r="CG18" s="31">
        <f t="shared" si="52"/>
        <v>1812.644877772711</v>
      </c>
      <c r="CH18" s="31">
        <f t="shared" si="53"/>
        <v>3.6816164217632035</v>
      </c>
      <c r="CI18" s="31">
        <f t="shared" si="54"/>
        <v>654.36126236257019</v>
      </c>
      <c r="CJ18" s="31">
        <f t="shared" si="55"/>
        <v>0.18648384417009342</v>
      </c>
    </row>
    <row r="19" spans="1:88" s="31" customFormat="1" ht="15.9" thickBot="1">
      <c r="A19" s="60">
        <v>944</v>
      </c>
      <c r="B19" s="61">
        <v>292.74957863235079</v>
      </c>
      <c r="C19" s="61">
        <v>1.155970683888093</v>
      </c>
      <c r="D19" s="61">
        <v>0.79583333333333317</v>
      </c>
      <c r="E19" s="62">
        <v>13.401604129407108</v>
      </c>
      <c r="F19" s="63">
        <v>299.6273766810005</v>
      </c>
      <c r="G19" s="60">
        <v>3</v>
      </c>
      <c r="H19" s="61">
        <v>1580.973194620884</v>
      </c>
      <c r="I19" s="61">
        <v>2462.5472474913204</v>
      </c>
      <c r="J19" s="61">
        <v>0.64200725335583897</v>
      </c>
      <c r="K19" s="64">
        <v>21.203907203907207</v>
      </c>
      <c r="L19" s="62">
        <v>203.85782587807626</v>
      </c>
      <c r="M19" s="62">
        <v>219.64344341924024</v>
      </c>
      <c r="N19" s="62">
        <v>943.44122954713396</v>
      </c>
      <c r="O19" s="62">
        <v>865.02630756657629</v>
      </c>
      <c r="P19" s="62">
        <v>973.53019685171159</v>
      </c>
      <c r="Q19" s="62">
        <v>886.08537113275156</v>
      </c>
      <c r="R19" s="62">
        <v>60.101479511557038</v>
      </c>
      <c r="S19" s="62">
        <v>51.62988020597151</v>
      </c>
      <c r="T19" s="62">
        <v>49.697711439718418</v>
      </c>
      <c r="U19" s="62">
        <v>45.591260242043042</v>
      </c>
      <c r="V19" s="62">
        <v>39.766526991272627</v>
      </c>
      <c r="W19" s="62">
        <v>37.017902958303672</v>
      </c>
      <c r="X19" s="62">
        <v>10.520063475627435</v>
      </c>
      <c r="Y19" s="65">
        <v>10.641605464912081</v>
      </c>
      <c r="Z19" s="61">
        <v>0.8346905404721745</v>
      </c>
      <c r="AA19" s="61">
        <v>0.72485057276175657</v>
      </c>
      <c r="AB19" s="149">
        <v>304.40931791840711</v>
      </c>
      <c r="AC19" s="60">
        <v>302.19157108994142</v>
      </c>
      <c r="AD19" s="145">
        <v>300.86189999999999</v>
      </c>
      <c r="AE19" s="125">
        <v>296.67939999999999</v>
      </c>
      <c r="AG19" s="31">
        <f t="shared" si="5"/>
        <v>227.11500633404668</v>
      </c>
      <c r="AH19" s="31">
        <f t="shared" si="6"/>
        <v>65.634572298304121</v>
      </c>
      <c r="AI19" s="31">
        <f t="shared" si="7"/>
        <v>303.66552585490467</v>
      </c>
      <c r="AJ19" s="30">
        <f t="shared" si="8"/>
        <v>449838.6385675589</v>
      </c>
      <c r="AK19" s="30">
        <f t="shared" si="9"/>
        <v>172.47537065637994</v>
      </c>
      <c r="AL19" s="31">
        <f t="shared" si="10"/>
        <v>0.22298293217274437</v>
      </c>
      <c r="AM19" s="30">
        <f t="shared" si="11"/>
        <v>414.33959975267425</v>
      </c>
      <c r="AN19" s="242">
        <f t="shared" si="12"/>
        <v>352.83558511990276</v>
      </c>
      <c r="AO19" s="242">
        <f t="shared" si="13"/>
        <v>1553.980953626153</v>
      </c>
      <c r="AP19" s="243">
        <f t="shared" si="14"/>
        <v>0.46887941351048906</v>
      </c>
      <c r="AQ19" s="243">
        <f t="shared" si="15"/>
        <v>1588.1448992415417</v>
      </c>
      <c r="AR19" s="243">
        <f t="shared" si="16"/>
        <v>3.6291339703527741</v>
      </c>
      <c r="AS19" s="243">
        <f t="shared" si="17"/>
        <v>405.54494417894313</v>
      </c>
      <c r="AT19" s="243">
        <f t="shared" si="18"/>
        <v>0.7543651349252225</v>
      </c>
      <c r="AU19" s="247">
        <f t="shared" si="19"/>
        <v>402.88658328173051</v>
      </c>
      <c r="AV19" s="247">
        <f t="shared" si="20"/>
        <v>1708.0138577949344</v>
      </c>
      <c r="AW19" s="248">
        <f t="shared" si="21"/>
        <v>0.51067987290242656</v>
      </c>
      <c r="AX19" s="248">
        <f t="shared" si="22"/>
        <v>1752.5578228837871</v>
      </c>
      <c r="AY19" s="248">
        <f t="shared" si="23"/>
        <v>3.7300021326488548</v>
      </c>
      <c r="AZ19" s="248">
        <f t="shared" si="0"/>
        <v>399.84665185416395</v>
      </c>
      <c r="BA19" s="248">
        <f t="shared" si="24"/>
        <v>0.66064960914637871</v>
      </c>
      <c r="BB19" s="252">
        <f t="shared" si="25"/>
        <v>509.26030432322079</v>
      </c>
      <c r="BC19" s="252">
        <f t="shared" si="26"/>
        <v>1980.5856008348221</v>
      </c>
      <c r="BD19" s="253">
        <f t="shared" si="27"/>
        <v>0.59945232393348025</v>
      </c>
      <c r="BE19" s="253">
        <f t="shared" si="28"/>
        <v>2051.7565755526048</v>
      </c>
      <c r="BF19" s="253">
        <f t="shared" si="29"/>
        <v>3.8924372907882914</v>
      </c>
      <c r="BG19" s="253">
        <f t="shared" si="30"/>
        <v>388.45988379866998</v>
      </c>
      <c r="BH19" s="253">
        <f t="shared" si="31"/>
        <v>0.52265385995304792</v>
      </c>
      <c r="BI19" s="30">
        <f t="shared" si="1"/>
        <v>660.14449121171765</v>
      </c>
      <c r="BJ19" s="30">
        <f t="shared" si="32"/>
        <v>2239.3855006482654</v>
      </c>
      <c r="BK19" s="31">
        <f t="shared" si="33"/>
        <v>0.73077924466030442</v>
      </c>
      <c r="BL19" s="31">
        <f t="shared" si="34"/>
        <v>2358.9772642205662</v>
      </c>
      <c r="BM19" s="31">
        <f t="shared" si="35"/>
        <v>4.0380279814321298</v>
      </c>
      <c r="BN19" s="31">
        <f t="shared" si="36"/>
        <v>374.59183084972204</v>
      </c>
      <c r="BO19" s="31">
        <f t="shared" si="37"/>
        <v>0.40319485706354508</v>
      </c>
      <c r="BP19" s="239">
        <f t="shared" si="2"/>
        <v>731.34498819960095</v>
      </c>
      <c r="BQ19" s="239">
        <f t="shared" si="3"/>
        <v>2309.437944434469</v>
      </c>
      <c r="BR19" s="239">
        <f t="shared" si="38"/>
        <v>0.79722474941452748</v>
      </c>
      <c r="BS19" s="239">
        <f t="shared" si="39"/>
        <v>2456.2182685698472</v>
      </c>
      <c r="BT19" s="239">
        <f t="shared" si="40"/>
        <v>4.0807679755483628</v>
      </c>
      <c r="BU19" s="239">
        <f t="shared" si="4"/>
        <v>369.35761087382167</v>
      </c>
      <c r="BV19" s="239">
        <f t="shared" si="41"/>
        <v>0.36394159811040122</v>
      </c>
      <c r="BW19" s="236">
        <f t="shared" si="42"/>
        <v>1417.7463721800093</v>
      </c>
      <c r="BX19" s="236">
        <f t="shared" si="43"/>
        <v>1272.2987479724036</v>
      </c>
      <c r="BY19" s="236">
        <f t="shared" si="44"/>
        <v>2.0821673225000792</v>
      </c>
      <c r="BZ19" s="236">
        <f t="shared" si="45"/>
        <v>1823.8937883189724</v>
      </c>
      <c r="CA19" s="236">
        <f t="shared" si="46"/>
        <v>3.6942753331946037</v>
      </c>
      <c r="CB19" s="236">
        <f t="shared" si="47"/>
        <v>629.43705460695935</v>
      </c>
      <c r="CC19" s="236">
        <f t="shared" si="48"/>
        <v>0.18773940741327488</v>
      </c>
      <c r="CD19" s="31">
        <f t="shared" si="49"/>
        <v>1414.5979422972162</v>
      </c>
      <c r="CE19" s="31">
        <f t="shared" si="50"/>
        <v>1284.1399890218659</v>
      </c>
      <c r="CF19" s="6">
        <f t="shared" si="51"/>
        <v>2.0679425456150136</v>
      </c>
      <c r="CG19" s="31">
        <f t="shared" si="52"/>
        <v>1833.2878638966667</v>
      </c>
      <c r="CH19" s="31">
        <f t="shared" si="53"/>
        <v>3.7016247359721044</v>
      </c>
      <c r="CI19" s="31">
        <f t="shared" si="54"/>
        <v>621.13813104198573</v>
      </c>
      <c r="CJ19" s="31">
        <f t="shared" si="55"/>
        <v>0.18815725360320923</v>
      </c>
    </row>
    <row r="20" spans="1:88" s="31" customFormat="1">
      <c r="A20" s="30">
        <v>923</v>
      </c>
      <c r="B20" s="31">
        <v>316.60200800224322</v>
      </c>
      <c r="C20" s="31">
        <v>1.1524114299436241</v>
      </c>
      <c r="D20" s="31">
        <v>0.79583333333333317</v>
      </c>
      <c r="E20" s="66">
        <v>15.020127016265839</v>
      </c>
      <c r="F20" s="67">
        <v>304.06357379828228</v>
      </c>
      <c r="G20" s="30">
        <v>3</v>
      </c>
      <c r="H20" s="31">
        <v>1578.8793109702863</v>
      </c>
      <c r="I20" s="31">
        <v>2460.9989720254762</v>
      </c>
      <c r="J20" s="31">
        <v>0.64156032932871199</v>
      </c>
      <c r="K20" s="32">
        <v>21.175824175824175</v>
      </c>
      <c r="L20" s="66">
        <v>219.72299042268392</v>
      </c>
      <c r="M20" s="66">
        <v>237.22909903980536</v>
      </c>
      <c r="N20" s="66">
        <v>1011.7573436485992</v>
      </c>
      <c r="O20" s="66">
        <v>922.07931421064347</v>
      </c>
      <c r="P20" s="66">
        <v>1042.7871806046026</v>
      </c>
      <c r="Q20" s="66">
        <v>944.06753542341187</v>
      </c>
      <c r="R20" s="66">
        <v>64.897229344128093</v>
      </c>
      <c r="S20" s="66">
        <v>55.082336497398366</v>
      </c>
      <c r="T20" s="66">
        <v>53.425036672011743</v>
      </c>
      <c r="U20" s="66">
        <v>48.876100707447435</v>
      </c>
      <c r="V20" s="66">
        <v>42.666581009077412</v>
      </c>
      <c r="W20" s="66">
        <v>39.763675654574108</v>
      </c>
      <c r="X20" s="66">
        <v>11.318237252443923</v>
      </c>
      <c r="Y20" s="68">
        <v>10.714138635585618</v>
      </c>
      <c r="Z20" s="31">
        <v>0.81644518180496861</v>
      </c>
      <c r="AA20" s="69">
        <v>0.73443327461610197</v>
      </c>
      <c r="AB20" s="150">
        <v>303.85004600785197</v>
      </c>
      <c r="AC20" s="151">
        <v>301.75317927447765</v>
      </c>
      <c r="AD20" s="143">
        <v>297.54329999999999</v>
      </c>
      <c r="AE20" s="123">
        <v>293.80889999999999</v>
      </c>
      <c r="AG20" s="31">
        <f t="shared" si="5"/>
        <v>245.78938410258698</v>
      </c>
      <c r="AH20" s="31">
        <f t="shared" si="6"/>
        <v>70.812623899656231</v>
      </c>
      <c r="AI20" s="31">
        <f t="shared" si="7"/>
        <v>303.5163423860285</v>
      </c>
      <c r="AJ20" s="30">
        <f t="shared" si="8"/>
        <v>485820.54930572049</v>
      </c>
      <c r="AK20" s="30">
        <f t="shared" si="9"/>
        <v>172.23794102692102</v>
      </c>
      <c r="AL20" s="31">
        <f t="shared" si="10"/>
        <v>0.23144481155919888</v>
      </c>
      <c r="AM20" s="30">
        <f t="shared" si="11"/>
        <v>447.40149909841909</v>
      </c>
      <c r="AN20" s="242">
        <f t="shared" si="12"/>
        <v>368.57382673673692</v>
      </c>
      <c r="AO20" s="242">
        <f t="shared" si="13"/>
        <v>1602.1569756363795</v>
      </c>
      <c r="AP20" s="243">
        <f t="shared" si="14"/>
        <v>0.48249219924729897</v>
      </c>
      <c r="AQ20" s="243">
        <f t="shared" si="15"/>
        <v>1639.4549853271242</v>
      </c>
      <c r="AR20" s="243">
        <f t="shared" si="16"/>
        <v>3.6488767202403469</v>
      </c>
      <c r="AS20" s="243">
        <f t="shared" si="17"/>
        <v>435.96359310921349</v>
      </c>
      <c r="AT20" s="243">
        <f t="shared" si="18"/>
        <v>0.78099253357733411</v>
      </c>
      <c r="AU20" s="247">
        <f t="shared" si="19"/>
        <v>408.27025056910844</v>
      </c>
      <c r="AV20" s="247">
        <f t="shared" si="20"/>
        <v>1721.3167051589276</v>
      </c>
      <c r="AW20" s="248">
        <f t="shared" si="21"/>
        <v>0.51562703576412117</v>
      </c>
      <c r="AX20" s="248">
        <f t="shared" si="22"/>
        <v>1767.0815658441347</v>
      </c>
      <c r="AY20" s="248">
        <f t="shared" si="23"/>
        <v>3.7257070142214941</v>
      </c>
      <c r="AZ20" s="248">
        <f t="shared" si="0"/>
        <v>431.1128668580223</v>
      </c>
      <c r="BA20" s="248">
        <f t="shared" si="24"/>
        <v>0.70505604156110868</v>
      </c>
      <c r="BB20" s="252">
        <f t="shared" si="25"/>
        <v>517.22850137537785</v>
      </c>
      <c r="BC20" s="252">
        <f t="shared" si="26"/>
        <v>1995.0198376624151</v>
      </c>
      <c r="BD20" s="253">
        <f t="shared" si="27"/>
        <v>0.60677429731213606</v>
      </c>
      <c r="BE20" s="253">
        <f t="shared" si="28"/>
        <v>2068.4714900874337</v>
      </c>
      <c r="BF20" s="253">
        <f t="shared" si="29"/>
        <v>3.8881033087736965</v>
      </c>
      <c r="BG20" s="253">
        <f t="shared" si="30"/>
        <v>418.58316286482142</v>
      </c>
      <c r="BH20" s="253">
        <f t="shared" si="31"/>
        <v>0.55653044251810946</v>
      </c>
      <c r="BI20" s="30">
        <f t="shared" si="1"/>
        <v>665.96183373088707</v>
      </c>
      <c r="BJ20" s="30">
        <f t="shared" si="32"/>
        <v>2242.3603358481519</v>
      </c>
      <c r="BK20" s="31">
        <f t="shared" si="33"/>
        <v>0.7369108926058805</v>
      </c>
      <c r="BL20" s="31">
        <f t="shared" si="34"/>
        <v>2364.1289476302186</v>
      </c>
      <c r="BM20" s="31">
        <f t="shared" si="35"/>
        <v>4.027623775789051</v>
      </c>
      <c r="BN20" s="31">
        <f t="shared" si="36"/>
        <v>403.97423760073241</v>
      </c>
      <c r="BO20" s="31">
        <f t="shared" si="37"/>
        <v>0.43223709253845632</v>
      </c>
      <c r="BP20" s="239">
        <f t="shared" si="2"/>
        <v>735.49358624328545</v>
      </c>
      <c r="BQ20" s="239">
        <f t="shared" si="3"/>
        <v>2307.9884537087901</v>
      </c>
      <c r="BR20" s="239">
        <f t="shared" si="38"/>
        <v>0.8021958500772951</v>
      </c>
      <c r="BS20" s="239">
        <f t="shared" si="39"/>
        <v>2456.5117070621459</v>
      </c>
      <c r="BT20" s="239">
        <f t="shared" si="40"/>
        <v>4.0682147799257748</v>
      </c>
      <c r="BU20" s="239">
        <f t="shared" si="4"/>
        <v>398.5373603929757</v>
      </c>
      <c r="BV20" s="239">
        <f t="shared" si="41"/>
        <v>0.39137446218083244</v>
      </c>
      <c r="BW20" s="236">
        <f t="shared" si="42"/>
        <v>1416.8320873471246</v>
      </c>
      <c r="BX20" s="236">
        <f t="shared" si="43"/>
        <v>1265.5094615280834</v>
      </c>
      <c r="BY20" s="236">
        <f t="shared" si="44"/>
        <v>2.0869114536287507</v>
      </c>
      <c r="BZ20" s="236">
        <f t="shared" si="45"/>
        <v>1816.664068216794</v>
      </c>
      <c r="CA20" s="236">
        <f t="shared" si="46"/>
        <v>3.6767362919496209</v>
      </c>
      <c r="CB20" s="236">
        <f t="shared" si="47"/>
        <v>682.8187712099018</v>
      </c>
      <c r="CC20" s="236">
        <f t="shared" si="48"/>
        <v>0.2031669167603298</v>
      </c>
      <c r="CD20" s="31">
        <f t="shared" si="49"/>
        <v>1431.3017411563033</v>
      </c>
      <c r="CE20" s="31">
        <f t="shared" si="50"/>
        <v>1210.1986955577165</v>
      </c>
      <c r="CF20" s="6">
        <f t="shared" si="51"/>
        <v>2.1558631853218295</v>
      </c>
      <c r="CG20" s="31">
        <f t="shared" si="52"/>
        <v>1772.668319140487</v>
      </c>
      <c r="CH20" s="31">
        <f t="shared" si="53"/>
        <v>3.64118792243623</v>
      </c>
      <c r="CI20" s="31">
        <f t="shared" si="54"/>
        <v>729.54713544664412</v>
      </c>
      <c r="CJ20" s="31">
        <f t="shared" si="55"/>
        <v>0.2011130137526905</v>
      </c>
    </row>
    <row r="21" spans="1:88" s="31" customFormat="1">
      <c r="A21" s="30">
        <v>925</v>
      </c>
      <c r="B21" s="31">
        <v>316.19874574742641</v>
      </c>
      <c r="C21" s="31">
        <v>1.1529269398031576</v>
      </c>
      <c r="D21" s="31">
        <v>0.79583333333333317</v>
      </c>
      <c r="E21" s="66">
        <v>14.896627636806659</v>
      </c>
      <c r="F21" s="67">
        <v>304.60259441579092</v>
      </c>
      <c r="G21" s="30">
        <v>2</v>
      </c>
      <c r="H21" s="31">
        <v>1746.4355222279009</v>
      </c>
      <c r="I21" s="31">
        <v>2461.2232188143735</v>
      </c>
      <c r="J21" s="31">
        <v>0.70958030497908198</v>
      </c>
      <c r="K21" s="32">
        <v>15.615384615384615</v>
      </c>
      <c r="L21" s="66">
        <v>217.13024796327733</v>
      </c>
      <c r="M21" s="66">
        <v>233.69860303000507</v>
      </c>
      <c r="N21" s="66">
        <v>1011.2046764239243</v>
      </c>
      <c r="O21" s="66">
        <v>922.08151432277157</v>
      </c>
      <c r="P21" s="66">
        <v>1046.3581067093323</v>
      </c>
      <c r="Q21" s="66">
        <v>945.27978799126754</v>
      </c>
      <c r="R21" s="66">
        <v>65.803190445379386</v>
      </c>
      <c r="S21" s="66">
        <v>56.421064522659513</v>
      </c>
      <c r="T21" s="66">
        <v>51.392841647735835</v>
      </c>
      <c r="U21" s="66">
        <v>48.282529909712864</v>
      </c>
      <c r="V21" s="66">
        <v>44.212628027969174</v>
      </c>
      <c r="W21" s="66">
        <v>39.555898351318163</v>
      </c>
      <c r="X21" s="66">
        <v>11.565318509867971</v>
      </c>
      <c r="Y21" s="68">
        <v>8.5180135810064126</v>
      </c>
      <c r="Z21" s="31">
        <v>0.84619516477832091</v>
      </c>
      <c r="AA21" s="69">
        <v>0.73624908169905656</v>
      </c>
      <c r="AB21" s="148">
        <v>304.00316079607109</v>
      </c>
      <c r="AC21" s="59">
        <v>301.89501192063381</v>
      </c>
      <c r="AD21" s="144">
        <v>298.09129999999999</v>
      </c>
      <c r="AE21" s="124">
        <v>294.2441</v>
      </c>
      <c r="AG21" s="31">
        <f t="shared" si="5"/>
        <v>245.4517593137117</v>
      </c>
      <c r="AH21" s="31">
        <f t="shared" si="6"/>
        <v>70.74698643371471</v>
      </c>
      <c r="AI21" s="31">
        <f t="shared" si="7"/>
        <v>303.53796235949835</v>
      </c>
      <c r="AJ21" s="30">
        <f t="shared" si="8"/>
        <v>492481.15930939984</v>
      </c>
      <c r="AK21" s="30">
        <f t="shared" si="9"/>
        <v>174.82200108933856</v>
      </c>
      <c r="AL21" s="31">
        <f t="shared" si="10"/>
        <v>0.226381540712251</v>
      </c>
      <c r="AM21" s="30">
        <f t="shared" si="11"/>
        <v>453.64719493044549</v>
      </c>
      <c r="AN21" s="242">
        <f t="shared" si="12"/>
        <v>360.10824227037727</v>
      </c>
      <c r="AO21" s="242">
        <f t="shared" si="13"/>
        <v>1605.3330416445478</v>
      </c>
      <c r="AP21" s="243">
        <f t="shared" si="14"/>
        <v>0.47092674880370389</v>
      </c>
      <c r="AQ21" s="243">
        <f t="shared" si="15"/>
        <v>1640.9348340153804</v>
      </c>
      <c r="AR21" s="243">
        <f t="shared" si="16"/>
        <v>3.6468548800461189</v>
      </c>
      <c r="AS21" s="243">
        <f t="shared" si="17"/>
        <v>443.67983791425615</v>
      </c>
      <c r="AT21" s="243">
        <f t="shared" si="18"/>
        <v>0.7983343017907224</v>
      </c>
      <c r="AU21" s="247">
        <f t="shared" si="19"/>
        <v>480.70019863491831</v>
      </c>
      <c r="AV21" s="247">
        <f t="shared" si="20"/>
        <v>1951.9457361802361</v>
      </c>
      <c r="AW21" s="248">
        <f t="shared" si="21"/>
        <v>0.5700898401245541</v>
      </c>
      <c r="AX21" s="248">
        <f t="shared" si="22"/>
        <v>2015.3844461116746</v>
      </c>
      <c r="AY21" s="248">
        <f t="shared" si="23"/>
        <v>3.8579076105926648</v>
      </c>
      <c r="AZ21" s="248">
        <f t="shared" si="0"/>
        <v>429.2545278891659</v>
      </c>
      <c r="BA21" s="248">
        <f t="shared" si="24"/>
        <v>0.59805833860357127</v>
      </c>
      <c r="BB21" s="252">
        <f t="shared" si="25"/>
        <v>555.29485895961182</v>
      </c>
      <c r="BC21" s="252">
        <f t="shared" si="26"/>
        <v>2118.3829768986029</v>
      </c>
      <c r="BD21" s="253">
        <f t="shared" si="27"/>
        <v>0.6321560280004368</v>
      </c>
      <c r="BE21" s="253">
        <f t="shared" si="28"/>
        <v>2203.0380608926148</v>
      </c>
      <c r="BF21" s="253">
        <f t="shared" si="29"/>
        <v>3.9501388229033587</v>
      </c>
      <c r="BG21" s="253">
        <f t="shared" si="30"/>
        <v>421.08176267035515</v>
      </c>
      <c r="BH21" s="253">
        <f t="shared" si="31"/>
        <v>0.51771911359063316</v>
      </c>
      <c r="BI21" s="30">
        <f t="shared" si="1"/>
        <v>652.90338633393742</v>
      </c>
      <c r="BJ21" s="30">
        <f t="shared" si="32"/>
        <v>2280.7939823994707</v>
      </c>
      <c r="BK21" s="31">
        <f t="shared" si="33"/>
        <v>0.71632277859016646</v>
      </c>
      <c r="BL21" s="31">
        <f t="shared" si="34"/>
        <v>2397.8257007641987</v>
      </c>
      <c r="BM21" s="31">
        <f t="shared" si="35"/>
        <v>4.0386859498062471</v>
      </c>
      <c r="BN21" s="31">
        <f t="shared" si="36"/>
        <v>411.53513910323335</v>
      </c>
      <c r="BO21" s="31">
        <f t="shared" si="37"/>
        <v>0.44032052548578199</v>
      </c>
      <c r="BP21" s="239">
        <f t="shared" si="2"/>
        <v>764.58581488513516</v>
      </c>
      <c r="BQ21" s="239">
        <f t="shared" si="3"/>
        <v>2389.6169798103911</v>
      </c>
      <c r="BR21" s="239">
        <f t="shared" si="38"/>
        <v>0.8195301930416129</v>
      </c>
      <c r="BS21" s="239">
        <f t="shared" si="39"/>
        <v>2550.1107622517884</v>
      </c>
      <c r="BT21" s="239">
        <f t="shared" si="40"/>
        <v>4.1038446949406691</v>
      </c>
      <c r="BU21" s="239">
        <f t="shared" si="4"/>
        <v>402.77918854521471</v>
      </c>
      <c r="BV21" s="239">
        <f t="shared" si="41"/>
        <v>0.37600326420546454</v>
      </c>
      <c r="BW21" s="236">
        <f t="shared" si="42"/>
        <v>1435.8843763892523</v>
      </c>
      <c r="BX21" s="236">
        <f t="shared" si="43"/>
        <v>1312.1028377325438</v>
      </c>
      <c r="BY21" s="236">
        <f t="shared" si="44"/>
        <v>2.0770091149803611</v>
      </c>
      <c r="BZ21" s="236">
        <f t="shared" si="45"/>
        <v>1878.1396541085462</v>
      </c>
      <c r="CA21" s="236">
        <f t="shared" si="46"/>
        <v>3.7092933351210702</v>
      </c>
      <c r="CB21" s="236">
        <f t="shared" si="47"/>
        <v>685.78648465645358</v>
      </c>
      <c r="CC21" s="236">
        <f t="shared" si="48"/>
        <v>0.20021581604288688</v>
      </c>
      <c r="CD21" s="31">
        <f t="shared" si="49"/>
        <v>1508.9679433177173</v>
      </c>
      <c r="CE21" s="31">
        <f t="shared" si="50"/>
        <v>1015.5683291204917</v>
      </c>
      <c r="CF21" s="6">
        <f t="shared" si="51"/>
        <v>2.4810088249620743</v>
      </c>
      <c r="CG21" s="31">
        <f t="shared" si="52"/>
        <v>1640.6917448378017</v>
      </c>
      <c r="CH21" s="31">
        <f t="shared" si="53"/>
        <v>3.5040819295887879</v>
      </c>
      <c r="CI21" s="31">
        <f t="shared" si="54"/>
        <v>1044.0388803424617</v>
      </c>
      <c r="CJ21" s="31">
        <f t="shared" si="55"/>
        <v>0.19051880024032741</v>
      </c>
    </row>
    <row r="22" spans="1:88" s="31" customFormat="1" ht="15.9" thickBot="1">
      <c r="A22" s="60">
        <v>947</v>
      </c>
      <c r="B22" s="61">
        <v>314.7312640525671</v>
      </c>
      <c r="C22" s="61">
        <v>1.1675707350995925</v>
      </c>
      <c r="D22" s="61">
        <v>0.79166666666666652</v>
      </c>
      <c r="E22" s="62">
        <v>13.251942020612695</v>
      </c>
      <c r="F22" s="63">
        <v>297.20738250560584</v>
      </c>
      <c r="G22" s="60">
        <v>2</v>
      </c>
      <c r="H22" s="61">
        <v>1765.2804750832806</v>
      </c>
      <c r="I22" s="61">
        <v>2467.5932697683224</v>
      </c>
      <c r="J22" s="61">
        <v>0.7153855121549344</v>
      </c>
      <c r="K22" s="64">
        <v>15.783882783882785</v>
      </c>
      <c r="L22" s="62">
        <v>218.61358253720863</v>
      </c>
      <c r="M22" s="62">
        <v>235.63962786104889</v>
      </c>
      <c r="N22" s="62">
        <v>1009.4994874126065</v>
      </c>
      <c r="O22" s="62">
        <v>923.8764972007408</v>
      </c>
      <c r="P22" s="62">
        <v>1042.6553963080032</v>
      </c>
      <c r="Q22" s="62">
        <v>945.81464946857227</v>
      </c>
      <c r="R22" s="62">
        <v>64.352434124823432</v>
      </c>
      <c r="S22" s="62">
        <v>56.292315214015836</v>
      </c>
      <c r="T22" s="62">
        <v>50.497762768998207</v>
      </c>
      <c r="U22" s="62">
        <v>48.512812422885588</v>
      </c>
      <c r="V22" s="62">
        <v>43.119202145455525</v>
      </c>
      <c r="W22" s="62">
        <v>39.829457471208897</v>
      </c>
      <c r="X22" s="62">
        <v>11.560656304584365</v>
      </c>
      <c r="Y22" s="65">
        <v>8.6505699763259667</v>
      </c>
      <c r="Z22" s="61">
        <v>0.87438105369160435</v>
      </c>
      <c r="AA22" s="61">
        <v>0.756777670305947</v>
      </c>
      <c r="AB22" s="149">
        <v>303.82909345787368</v>
      </c>
      <c r="AC22" s="60">
        <v>301.87405937065739</v>
      </c>
      <c r="AD22" s="145">
        <v>300.83769999999998</v>
      </c>
      <c r="AE22" s="125">
        <v>292.92090000000002</v>
      </c>
      <c r="AG22" s="31">
        <f t="shared" si="5"/>
        <v>243.62028518725359</v>
      </c>
      <c r="AH22" s="31">
        <f t="shared" si="6"/>
        <v>71.110978865313513</v>
      </c>
      <c r="AI22" s="31">
        <f t="shared" si="7"/>
        <v>304.15030701961638</v>
      </c>
      <c r="AJ22" s="30">
        <f t="shared" si="8"/>
        <v>481882.98665001395</v>
      </c>
      <c r="AK22" s="30">
        <f t="shared" si="9"/>
        <v>171.85743153804842</v>
      </c>
      <c r="AL22" s="31">
        <f t="shared" si="10"/>
        <v>0.20592759544896322</v>
      </c>
      <c r="AM22" s="30">
        <f t="shared" si="11"/>
        <v>443.64568085653275</v>
      </c>
      <c r="AN22" s="242">
        <f t="shared" si="12"/>
        <v>327.84840245109427</v>
      </c>
      <c r="AO22" s="242">
        <f t="shared" si="13"/>
        <v>1462.035781856833</v>
      </c>
      <c r="AP22" s="243">
        <f t="shared" si="14"/>
        <v>0.44880668621264513</v>
      </c>
      <c r="AQ22" s="243">
        <f t="shared" si="15"/>
        <v>1491.485194561958</v>
      </c>
      <c r="AR22" s="243">
        <f t="shared" si="16"/>
        <v>3.5537342354429251</v>
      </c>
      <c r="AS22" s="243">
        <f t="shared" si="17"/>
        <v>437.40733313628886</v>
      </c>
      <c r="AT22" s="243">
        <f t="shared" si="18"/>
        <v>0.87281966587207349</v>
      </c>
      <c r="AU22" s="247">
        <f t="shared" si="19"/>
        <v>467.46722660517429</v>
      </c>
      <c r="AV22" s="247">
        <f t="shared" si="20"/>
        <v>1870.0754346457638</v>
      </c>
      <c r="AW22" s="248">
        <f t="shared" si="21"/>
        <v>0.56583115106776616</v>
      </c>
      <c r="AX22" s="248">
        <f t="shared" si="22"/>
        <v>1929.9486845122735</v>
      </c>
      <c r="AY22" s="248">
        <f t="shared" si="23"/>
        <v>3.8179880017639292</v>
      </c>
      <c r="AZ22" s="248">
        <f t="shared" si="0"/>
        <v>420.5941567602124</v>
      </c>
      <c r="BA22" s="248">
        <f t="shared" si="24"/>
        <v>0.61213389259851458</v>
      </c>
      <c r="BB22" s="252">
        <f t="shared" si="25"/>
        <v>515.29429106927637</v>
      </c>
      <c r="BC22" s="252">
        <f t="shared" si="26"/>
        <v>1980.3757632785835</v>
      </c>
      <c r="BD22" s="253">
        <f t="shared" si="27"/>
        <v>0.60610347926238151</v>
      </c>
      <c r="BE22" s="253">
        <f t="shared" si="28"/>
        <v>2053.1271300316735</v>
      </c>
      <c r="BF22" s="253">
        <f t="shared" si="29"/>
        <v>3.881979354624602</v>
      </c>
      <c r="BG22" s="253">
        <f t="shared" si="30"/>
        <v>415.27631954982604</v>
      </c>
      <c r="BH22" s="253">
        <f t="shared" si="31"/>
        <v>0.55531865585055895</v>
      </c>
      <c r="BI22" s="30">
        <f t="shared" si="1"/>
        <v>645.25247714586396</v>
      </c>
      <c r="BJ22" s="30">
        <f t="shared" si="32"/>
        <v>2204.1249761725003</v>
      </c>
      <c r="BK22" s="31">
        <f t="shared" si="33"/>
        <v>0.71941057914530337</v>
      </c>
      <c r="BL22" s="31">
        <f t="shared" si="34"/>
        <v>2318.1998128715859</v>
      </c>
      <c r="BM22" s="31">
        <f t="shared" si="35"/>
        <v>4.0086665946615962</v>
      </c>
      <c r="BN22" s="31">
        <f t="shared" si="36"/>
        <v>402.37398950818118</v>
      </c>
      <c r="BO22" s="31">
        <f t="shared" si="37"/>
        <v>0.4434737458890381</v>
      </c>
      <c r="BP22" s="239">
        <f t="shared" si="2"/>
        <v>724.51835445799225</v>
      </c>
      <c r="BQ22" s="239">
        <f t="shared" si="3"/>
        <v>2286.070407622547</v>
      </c>
      <c r="BR22" s="239">
        <f t="shared" si="38"/>
        <v>0.79317649986399164</v>
      </c>
      <c r="BS22" s="239">
        <f t="shared" si="39"/>
        <v>2429.893717411464</v>
      </c>
      <c r="BT22" s="239">
        <f t="shared" si="40"/>
        <v>4.0583973063289838</v>
      </c>
      <c r="BU22" s="239">
        <f t="shared" si="4"/>
        <v>395.96949284533741</v>
      </c>
      <c r="BV22" s="239">
        <f t="shared" si="41"/>
        <v>0.39495553331858124</v>
      </c>
      <c r="BW22" s="236">
        <f t="shared" si="42"/>
        <v>1405.6506449290632</v>
      </c>
      <c r="BX22" s="236">
        <f t="shared" si="43"/>
        <v>1287.3472367163974</v>
      </c>
      <c r="BY22" s="236">
        <f t="shared" si="44"/>
        <v>2.050665339506295</v>
      </c>
      <c r="BZ22" s="236">
        <f t="shared" si="45"/>
        <v>1828.7061443540329</v>
      </c>
      <c r="CA22" s="236">
        <f t="shared" si="46"/>
        <v>3.6903131608021025</v>
      </c>
      <c r="CB22" s="236">
        <f t="shared" si="47"/>
        <v>654.85188614971491</v>
      </c>
      <c r="CC22" s="236">
        <f t="shared" si="48"/>
        <v>0.20357301020446519</v>
      </c>
      <c r="CD22" s="31">
        <f t="shared" si="49"/>
        <v>1475.7687144768945</v>
      </c>
      <c r="CE22" s="31">
        <f t="shared" si="50"/>
        <v>1011.3438594378925</v>
      </c>
      <c r="CF22" s="6">
        <f t="shared" si="51"/>
        <v>2.4290369749803471</v>
      </c>
      <c r="CG22" s="31">
        <f t="shared" si="52"/>
        <v>1608.0590493632478</v>
      </c>
      <c r="CH22" s="31">
        <f t="shared" si="53"/>
        <v>3.4973398696289548</v>
      </c>
      <c r="CI22" s="31">
        <f t="shared" si="54"/>
        <v>963.68457038980807</v>
      </c>
      <c r="CJ22" s="31">
        <f t="shared" si="55"/>
        <v>0.19390066361820643</v>
      </c>
    </row>
    <row r="23" spans="1:88" s="31" customFormat="1">
      <c r="A23" s="30">
        <v>938</v>
      </c>
      <c r="B23" s="31">
        <v>338.604536443001</v>
      </c>
      <c r="C23" s="31">
        <v>1.158615353666625</v>
      </c>
      <c r="D23" s="31">
        <v>0.79583333333333317</v>
      </c>
      <c r="E23" s="66">
        <v>13.518273753974483</v>
      </c>
      <c r="F23" s="67">
        <v>299.99348465165559</v>
      </c>
      <c r="G23" s="30">
        <v>3</v>
      </c>
      <c r="H23" s="31">
        <v>1601.9120311268614</v>
      </c>
      <c r="I23" s="31">
        <v>2463.697678844982</v>
      </c>
      <c r="J23" s="31">
        <v>0.65020641326327888</v>
      </c>
      <c r="K23" s="32">
        <v>21.484737484737487</v>
      </c>
      <c r="L23" s="66">
        <v>236.75630666732357</v>
      </c>
      <c r="M23" s="66">
        <v>253.84364754156334</v>
      </c>
      <c r="N23" s="66">
        <v>1083.9324358363426</v>
      </c>
      <c r="O23" s="66">
        <v>992.61122098878116</v>
      </c>
      <c r="P23" s="66">
        <v>1122.4352398881472</v>
      </c>
      <c r="Q23" s="66">
        <v>1016.9405570248693</v>
      </c>
      <c r="R23" s="66">
        <v>70.553944567847921</v>
      </c>
      <c r="S23" s="66">
        <v>60.172634095220062</v>
      </c>
      <c r="T23" s="66">
        <v>58.054378805069021</v>
      </c>
      <c r="U23" s="66">
        <v>53.179071357537637</v>
      </c>
      <c r="V23" s="66">
        <v>46.215918035149393</v>
      </c>
      <c r="W23" s="66">
        <v>43.282280377790215</v>
      </c>
      <c r="X23" s="66">
        <v>12.197484603331905</v>
      </c>
      <c r="Y23" s="68">
        <v>9.4405826322472919</v>
      </c>
      <c r="Z23" s="31">
        <v>0.88056694124119039</v>
      </c>
      <c r="AA23" s="69">
        <v>0.76535566094441765</v>
      </c>
      <c r="AB23" s="150">
        <v>304.0885827305512</v>
      </c>
      <c r="AC23" s="151">
        <v>301.89017671678539</v>
      </c>
      <c r="AD23" s="143">
        <v>300.2559</v>
      </c>
      <c r="AE23" s="123">
        <v>296.80189999999999</v>
      </c>
      <c r="AG23" s="31">
        <f t="shared" si="5"/>
        <v>262.55459128374724</v>
      </c>
      <c r="AH23" s="69">
        <f t="shared" si="6"/>
        <v>76.049945159253753</v>
      </c>
      <c r="AI23" s="69">
        <f t="shared" si="7"/>
        <v>303.77624190087874</v>
      </c>
      <c r="AJ23" s="30">
        <f t="shared" si="8"/>
        <v>527315.56987228233</v>
      </c>
      <c r="AK23" s="30">
        <f t="shared" si="9"/>
        <v>174.8012089689372</v>
      </c>
      <c r="AL23" s="31">
        <f t="shared" si="10"/>
        <v>0.19160195559264145</v>
      </c>
      <c r="AM23" s="30">
        <f t="shared" si="11"/>
        <v>486.3988938507436</v>
      </c>
      <c r="AN23" s="242">
        <f t="shared" si="12"/>
        <v>365.4232597165676</v>
      </c>
      <c r="AO23" s="242">
        <f t="shared" si="13"/>
        <v>1621.110421598733</v>
      </c>
      <c r="AP23" s="243">
        <f t="shared" si="14"/>
        <v>0.47535970282898354</v>
      </c>
      <c r="AQ23" s="243">
        <f t="shared" si="15"/>
        <v>1657.7421426714247</v>
      </c>
      <c r="AR23" s="243">
        <f t="shared" si="16"/>
        <v>3.6459058201720191</v>
      </c>
      <c r="AS23" s="243">
        <f t="shared" si="17"/>
        <v>474.34746597878205</v>
      </c>
      <c r="AT23" s="243">
        <f t="shared" si="18"/>
        <v>0.84246970677279753</v>
      </c>
      <c r="AU23" s="247">
        <f t="shared" si="19"/>
        <v>412.8637852809245</v>
      </c>
      <c r="AV23" s="247">
        <f t="shared" si="20"/>
        <v>1767.0919942558135</v>
      </c>
      <c r="AW23" s="248">
        <f t="shared" si="21"/>
        <v>0.51441033430319461</v>
      </c>
      <c r="AX23" s="248">
        <f t="shared" si="22"/>
        <v>1813.8524277824401</v>
      </c>
      <c r="AY23" s="248">
        <f t="shared" si="23"/>
        <v>3.738102636171992</v>
      </c>
      <c r="AZ23" s="248">
        <f t="shared" si="0"/>
        <v>468.12626571151299</v>
      </c>
      <c r="BA23" s="248">
        <f t="shared" si="24"/>
        <v>0.74566488376281526</v>
      </c>
      <c r="BB23" s="252">
        <f t="shared" si="25"/>
        <v>522.05135519947783</v>
      </c>
      <c r="BC23" s="252">
        <f t="shared" si="26"/>
        <v>2046.7809377210212</v>
      </c>
      <c r="BD23" s="253">
        <f t="shared" si="27"/>
        <v>0.60437991067831986</v>
      </c>
      <c r="BE23" s="253">
        <f t="shared" si="28"/>
        <v>2121.5447440674866</v>
      </c>
      <c r="BF23" s="253">
        <f t="shared" si="29"/>
        <v>3.8996548687372989</v>
      </c>
      <c r="BG23" s="253">
        <f t="shared" si="30"/>
        <v>454.67075452268222</v>
      </c>
      <c r="BH23" s="253">
        <f t="shared" si="31"/>
        <v>0.5897083177645287</v>
      </c>
      <c r="BI23" s="30">
        <f t="shared" si="1"/>
        <v>677.9984002677528</v>
      </c>
      <c r="BJ23" s="30">
        <f t="shared" si="32"/>
        <v>2310.1364915570844</v>
      </c>
      <c r="BK23" s="31">
        <f t="shared" si="33"/>
        <v>0.7388262605158934</v>
      </c>
      <c r="BL23" s="31">
        <f t="shared" si="34"/>
        <v>2436.2385823287805</v>
      </c>
      <c r="BM23" s="31">
        <f t="shared" si="35"/>
        <v>4.0440833004931083</v>
      </c>
      <c r="BN23" s="31">
        <f t="shared" si="36"/>
        <v>438.28430777857454</v>
      </c>
      <c r="BO23" s="31">
        <f t="shared" si="37"/>
        <v>0.45406895700609073</v>
      </c>
      <c r="BP23" s="239">
        <f t="shared" si="2"/>
        <v>743.70026015574808</v>
      </c>
      <c r="BQ23" s="239">
        <f t="shared" si="3"/>
        <v>2373.1514468459768</v>
      </c>
      <c r="BR23" s="239">
        <f t="shared" si="38"/>
        <v>0.79959060144214278</v>
      </c>
      <c r="BS23" s="239">
        <f t="shared" si="39"/>
        <v>2524.877728855055</v>
      </c>
      <c r="BT23" s="239">
        <f t="shared" si="40"/>
        <v>4.0819256471815146</v>
      </c>
      <c r="BU23" s="239">
        <f t="shared" si="4"/>
        <v>432.78360116078881</v>
      </c>
      <c r="BV23" s="239">
        <f t="shared" si="41"/>
        <v>0.41395444234066014</v>
      </c>
      <c r="BW23" s="236">
        <f t="shared" si="42"/>
        <v>1439.8765215618278</v>
      </c>
      <c r="BX23" s="236">
        <f t="shared" si="43"/>
        <v>1294.8304850855054</v>
      </c>
      <c r="BY23" s="236">
        <f t="shared" si="44"/>
        <v>2.0958069046397338</v>
      </c>
      <c r="BZ23" s="236">
        <f t="shared" si="45"/>
        <v>1863.5726795517537</v>
      </c>
      <c r="CA23" s="236">
        <f t="shared" si="46"/>
        <v>3.687172233242078</v>
      </c>
      <c r="CB23" s="236">
        <f t="shared" si="47"/>
        <v>747.38103432449202</v>
      </c>
      <c r="CC23" s="236">
        <f t="shared" si="48"/>
        <v>0.21380863001185985</v>
      </c>
      <c r="CD23" s="31">
        <f t="shared" si="49"/>
        <v>1501.620202338067</v>
      </c>
      <c r="CE23" s="31">
        <f t="shared" si="50"/>
        <v>1045.144374675443</v>
      </c>
      <c r="CF23" s="6">
        <f t="shared" si="51"/>
        <v>2.4327889430758383</v>
      </c>
      <c r="CG23" s="31">
        <f t="shared" si="52"/>
        <v>1663.7091056212698</v>
      </c>
      <c r="CH23" s="31">
        <f t="shared" si="53"/>
        <v>3.5156494884405696</v>
      </c>
      <c r="CI23" s="31">
        <f t="shared" si="54"/>
        <v>1058.9530706250951</v>
      </c>
      <c r="CJ23" s="31">
        <f t="shared" si="55"/>
        <v>0.20501723803531177</v>
      </c>
    </row>
    <row r="24" spans="1:88" ht="15.9" thickBot="1">
      <c r="A24" s="60">
        <v>939</v>
      </c>
      <c r="B24" s="23">
        <v>338.28228956697831</v>
      </c>
      <c r="C24" s="23">
        <v>1.1546143322468718</v>
      </c>
      <c r="D24" s="23">
        <v>0.79583333333333317</v>
      </c>
      <c r="E24" s="24">
        <v>13.461432948585589</v>
      </c>
      <c r="F24" s="25">
        <v>302.65182409915303</v>
      </c>
      <c r="G24" s="22">
        <v>3</v>
      </c>
      <c r="H24" s="23">
        <v>1604.0059147774591</v>
      </c>
      <c r="I24" s="23">
        <v>2461.9572345273891</v>
      </c>
      <c r="J24" s="23">
        <v>0.6515165626284215</v>
      </c>
      <c r="K24" s="26">
        <v>21.512820512820511</v>
      </c>
      <c r="L24" s="24">
        <v>236.03039002726283</v>
      </c>
      <c r="M24" s="24">
        <v>252.84823977937427</v>
      </c>
      <c r="N24" s="24">
        <v>1084.8626941156833</v>
      </c>
      <c r="O24" s="24">
        <v>987.74793022667779</v>
      </c>
      <c r="P24" s="24">
        <v>1122.2304516690629</v>
      </c>
      <c r="Q24" s="24">
        <v>1011.7465734414122</v>
      </c>
      <c r="R24" s="24">
        <v>70.327100536639847</v>
      </c>
      <c r="S24" s="24">
        <v>60.145911020971617</v>
      </c>
      <c r="T24" s="24">
        <v>58.058300625280189</v>
      </c>
      <c r="U24" s="24">
        <v>52.943709458207238</v>
      </c>
      <c r="V24" s="24">
        <v>46.025266885584543</v>
      </c>
      <c r="W24" s="24">
        <v>43.006628982264267</v>
      </c>
      <c r="X24" s="24">
        <v>12.15918330275681</v>
      </c>
      <c r="Y24" s="27">
        <v>9.6757614462627917</v>
      </c>
      <c r="Z24" s="23">
        <v>0.87030425197727401</v>
      </c>
      <c r="AA24" s="23">
        <v>0.73574234282132167</v>
      </c>
      <c r="AB24" s="139">
        <v>304.33356639159086</v>
      </c>
      <c r="AC24" s="22">
        <v>302.22219404763138</v>
      </c>
      <c r="AD24" s="145">
        <v>301.2165</v>
      </c>
      <c r="AE24" s="125">
        <v>296.77940000000001</v>
      </c>
      <c r="AG24" s="6">
        <f t="shared" si="5"/>
        <v>262.50832187441085</v>
      </c>
      <c r="AH24" s="69">
        <f t="shared" si="6"/>
        <v>75.773967692567439</v>
      </c>
      <c r="AI24" s="69">
        <f t="shared" si="7"/>
        <v>303.60869968551276</v>
      </c>
      <c r="AJ24" s="5">
        <f t="shared" si="8"/>
        <v>525829.21814959077</v>
      </c>
      <c r="AK24" s="5">
        <f t="shared" si="9"/>
        <v>174.47454021524274</v>
      </c>
      <c r="AL24" s="6">
        <f t="shared" si="10"/>
        <v>0.19141174377823655</v>
      </c>
      <c r="AM24" s="5">
        <f t="shared" si="11"/>
        <v>484.83503109959514</v>
      </c>
      <c r="AN24" s="242">
        <f t="shared" si="12"/>
        <v>361.53721935803139</v>
      </c>
      <c r="AO24" s="242">
        <f t="shared" si="13"/>
        <v>1605.5713577445417</v>
      </c>
      <c r="AP24" s="243">
        <f t="shared" si="14"/>
        <v>0.47270530746891132</v>
      </c>
      <c r="AQ24" s="243">
        <f t="shared" si="15"/>
        <v>1641.4478991382639</v>
      </c>
      <c r="AR24" s="243">
        <f t="shared" si="16"/>
        <v>3.636348173910442</v>
      </c>
      <c r="AS24" s="243">
        <f t="shared" si="17"/>
        <v>473.43714500137332</v>
      </c>
      <c r="AT24" s="243">
        <f t="shared" si="18"/>
        <v>0.85071473777183348</v>
      </c>
      <c r="AU24" s="247">
        <f t="shared" si="19"/>
        <v>408.33595864453434</v>
      </c>
      <c r="AV24" s="247">
        <f t="shared" si="20"/>
        <v>1750.4609916623956</v>
      </c>
      <c r="AW24" s="248">
        <f t="shared" si="21"/>
        <v>0.51132105781521942</v>
      </c>
      <c r="AX24" s="248">
        <f t="shared" si="22"/>
        <v>1796.2266584825668</v>
      </c>
      <c r="AY24" s="248">
        <f t="shared" si="23"/>
        <v>3.7286353001830648</v>
      </c>
      <c r="AZ24" s="248">
        <f t="shared" si="0"/>
        <v>467.29141457466471</v>
      </c>
      <c r="BA24" s="248">
        <f t="shared" si="24"/>
        <v>0.75321566531118989</v>
      </c>
      <c r="BB24" s="252">
        <f t="shared" si="25"/>
        <v>522.99165258000312</v>
      </c>
      <c r="BC24" s="252">
        <f t="shared" si="26"/>
        <v>2044.4646927232138</v>
      </c>
      <c r="BD24" s="253">
        <f t="shared" si="27"/>
        <v>0.60597850711973855</v>
      </c>
      <c r="BE24" s="253">
        <f t="shared" si="28"/>
        <v>2119.5394707054443</v>
      </c>
      <c r="BF24" s="253">
        <f t="shared" si="29"/>
        <v>3.8992618519824802</v>
      </c>
      <c r="BG24" s="253">
        <f t="shared" si="30"/>
        <v>453.16567612721229</v>
      </c>
      <c r="BH24" s="253">
        <f t="shared" si="31"/>
        <v>0.588087858082738</v>
      </c>
      <c r="BI24" s="5">
        <f t="shared" si="1"/>
        <v>678.08495489974814</v>
      </c>
      <c r="BJ24" s="5">
        <f t="shared" si="32"/>
        <v>2304.3631155720163</v>
      </c>
      <c r="BK24" s="6">
        <f t="shared" si="33"/>
        <v>0.74004975984094423</v>
      </c>
      <c r="BL24" s="6">
        <f t="shared" si="34"/>
        <v>2430.5670107331416</v>
      </c>
      <c r="BM24" s="6">
        <f t="shared" si="35"/>
        <v>4.0422699829695619</v>
      </c>
      <c r="BN24" s="6">
        <f t="shared" si="36"/>
        <v>436.92580813406704</v>
      </c>
      <c r="BO24" s="6">
        <f t="shared" si="37"/>
        <v>0.4535789188928363</v>
      </c>
      <c r="BP24" s="239">
        <f t="shared" si="2"/>
        <v>745.75488437001854</v>
      </c>
      <c r="BQ24" s="239">
        <f t="shared" si="3"/>
        <v>2368.1106987631115</v>
      </c>
      <c r="BR24" s="239">
        <f t="shared" si="38"/>
        <v>0.80287396954092882</v>
      </c>
      <c r="BS24" s="239">
        <f t="shared" si="39"/>
        <v>2520.7606799554096</v>
      </c>
      <c r="BT24" s="239">
        <f t="shared" si="40"/>
        <v>4.0808641572968707</v>
      </c>
      <c r="BU24" s="239">
        <f t="shared" si="4"/>
        <v>431.30488532745329</v>
      </c>
      <c r="BV24" s="239">
        <f t="shared" si="41"/>
        <v>0.412421087956726</v>
      </c>
      <c r="BW24" s="236">
        <f t="shared" si="42"/>
        <v>1437.2735561438776</v>
      </c>
      <c r="BX24" s="236">
        <f t="shared" si="43"/>
        <v>1290.3702211375701</v>
      </c>
      <c r="BY24" s="236">
        <f t="shared" si="44"/>
        <v>2.0962088023710441</v>
      </c>
      <c r="BZ24" s="236">
        <f t="shared" si="45"/>
        <v>1857.3706829519167</v>
      </c>
      <c r="CA24" s="236">
        <f t="shared" si="46"/>
        <v>3.6842457896597294</v>
      </c>
      <c r="CB24" s="236">
        <f t="shared" si="47"/>
        <v>745.55761558774407</v>
      </c>
      <c r="CC24" s="236">
        <f t="shared" si="48"/>
        <v>0.21399199856296303</v>
      </c>
      <c r="CD24" s="6">
        <f t="shared" si="49"/>
        <v>1492.9453482753661</v>
      </c>
      <c r="CE24" s="6">
        <f t="shared" si="50"/>
        <v>1066.5950245342449</v>
      </c>
      <c r="CF24" s="6">
        <f t="shared" si="51"/>
        <v>2.3949497426935165</v>
      </c>
      <c r="CG24" s="6">
        <f t="shared" si="52"/>
        <v>1678.3709209555821</v>
      </c>
      <c r="CH24" s="6">
        <f t="shared" si="53"/>
        <v>3.5318647692812233</v>
      </c>
      <c r="CI24" s="6">
        <f t="shared" si="54"/>
        <v>1012.713943011309</v>
      </c>
      <c r="CJ24" s="6">
        <f t="shared" si="55"/>
        <v>0.20601225698999712</v>
      </c>
    </row>
    <row r="25" spans="1:88" s="58" customFormat="1">
      <c r="A25" s="151">
        <v>915</v>
      </c>
      <c r="B25" s="161">
        <v>181.58147406603274</v>
      </c>
      <c r="C25" s="161">
        <v>1.1547509652778998</v>
      </c>
      <c r="D25" s="161">
        <v>0.78749999999999987</v>
      </c>
      <c r="E25" s="167">
        <v>15.018369503729085</v>
      </c>
      <c r="F25" s="168">
        <v>292.93770068767316</v>
      </c>
      <c r="G25" s="126">
        <v>2</v>
      </c>
      <c r="H25" s="161">
        <v>1721.3089184207281</v>
      </c>
      <c r="I25" s="161">
        <v>2462.016669895886</v>
      </c>
      <c r="J25" s="161">
        <v>0.69914592353004623</v>
      </c>
      <c r="K25" s="169">
        <v>15.390720390720391</v>
      </c>
      <c r="L25" s="167">
        <v>127.39107535149869</v>
      </c>
      <c r="M25" s="167">
        <v>138.91317875013985</v>
      </c>
      <c r="N25" s="167">
        <v>587.93906539753073</v>
      </c>
      <c r="O25" s="167">
        <v>544.27509692924389</v>
      </c>
      <c r="P25" s="167">
        <v>604.38852444233112</v>
      </c>
      <c r="Q25" s="167">
        <v>554.77987098291521</v>
      </c>
      <c r="R25" s="167">
        <v>34.859452290408178</v>
      </c>
      <c r="S25" s="167">
        <v>29.700724487731364</v>
      </c>
      <c r="T25" s="167">
        <v>28.48634029270065</v>
      </c>
      <c r="U25" s="167">
        <v>26.909656044461144</v>
      </c>
      <c r="V25" s="167">
        <v>25.022723450953482</v>
      </c>
      <c r="W25" s="167">
        <v>23.196506083153182</v>
      </c>
      <c r="X25" s="167">
        <v>7.3759684158751471</v>
      </c>
      <c r="Y25" s="170">
        <v>7.757468443406915</v>
      </c>
      <c r="Z25" s="161">
        <v>0.83732068547384597</v>
      </c>
      <c r="AA25" s="169">
        <v>0.73884094195446792</v>
      </c>
      <c r="AB25" s="126">
        <v>301.75801447834311</v>
      </c>
      <c r="AC25" s="168">
        <v>299.80298038732047</v>
      </c>
      <c r="AD25" s="126">
        <v>295.09510355470979</v>
      </c>
      <c r="AE25" s="168">
        <v>293.24483220209407</v>
      </c>
      <c r="AG25" s="58">
        <f t="shared" si="5"/>
        <v>140.90416804936254</v>
      </c>
      <c r="AH25" s="58">
        <f t="shared" si="6"/>
        <v>40.677306016670194</v>
      </c>
      <c r="AI25" s="58">
        <f t="shared" si="7"/>
        <v>303.61442546393783</v>
      </c>
      <c r="AJ25" s="57">
        <f t="shared" si="8"/>
        <v>261915.56170127192</v>
      </c>
      <c r="AK25" s="57">
        <f t="shared" si="9"/>
        <v>161.90355127522869</v>
      </c>
      <c r="AL25" s="58">
        <f t="shared" si="10"/>
        <v>0.4308263187445861</v>
      </c>
      <c r="AM25" s="57">
        <f t="shared" si="11"/>
        <v>240.32106409007397</v>
      </c>
      <c r="AN25" s="244">
        <f t="shared" si="12"/>
        <v>346.26133593492312</v>
      </c>
      <c r="AO25" s="244">
        <f t="shared" si="13"/>
        <v>1414.624150879923</v>
      </c>
      <c r="AP25" s="245">
        <f t="shared" si="14"/>
        <v>0.48231596997416376</v>
      </c>
      <c r="AQ25" s="245">
        <f t="shared" si="15"/>
        <v>1447.5323678781299</v>
      </c>
      <c r="AR25" s="245">
        <f t="shared" si="16"/>
        <v>3.6273327094978915</v>
      </c>
      <c r="AS25" s="245">
        <f t="shared" si="17"/>
        <v>235.05073569904275</v>
      </c>
      <c r="AT25" s="245">
        <f t="shared" si="18"/>
        <v>0.4767879225279627</v>
      </c>
      <c r="AU25" s="249">
        <f t="shared" si="19"/>
        <v>396.97774933537255</v>
      </c>
      <c r="AV25" s="249">
        <f t="shared" si="20"/>
        <v>1555.5101450745531</v>
      </c>
      <c r="AW25" s="250">
        <f t="shared" si="21"/>
        <v>0.52732446064943439</v>
      </c>
      <c r="AX25" s="250">
        <f t="shared" si="22"/>
        <v>1598.7643847313618</v>
      </c>
      <c r="AY25" s="250">
        <f t="shared" si="23"/>
        <v>3.7292301832778048</v>
      </c>
      <c r="AZ25" s="250">
        <f t="shared" si="0"/>
        <v>231.51420312462574</v>
      </c>
      <c r="BA25" s="250">
        <f t="shared" si="24"/>
        <v>0.41587525570027817</v>
      </c>
      <c r="BB25" s="254">
        <f t="shared" si="25"/>
        <v>462.82492559384593</v>
      </c>
      <c r="BC25" s="254">
        <f t="shared" si="26"/>
        <v>1713.1481100186882</v>
      </c>
      <c r="BD25" s="255">
        <f t="shared" si="27"/>
        <v>0.58582440510124079</v>
      </c>
      <c r="BE25" s="255">
        <f t="shared" si="28"/>
        <v>1771.9416800276533</v>
      </c>
      <c r="BF25" s="255">
        <f t="shared" si="29"/>
        <v>3.8352492187467058</v>
      </c>
      <c r="BG25" s="255">
        <f t="shared" si="30"/>
        <v>227.14673570366654</v>
      </c>
      <c r="BH25" s="255">
        <f t="shared" si="31"/>
        <v>0.35670771793532857</v>
      </c>
      <c r="BI25" s="57">
        <f t="shared" si="1"/>
        <v>541.62902553414233</v>
      </c>
      <c r="BJ25" s="57">
        <f t="shared" si="32"/>
        <v>1864.2602121743143</v>
      </c>
      <c r="BK25" s="58">
        <f t="shared" si="33"/>
        <v>0.65719891895899962</v>
      </c>
      <c r="BL25" s="58">
        <f t="shared" si="34"/>
        <v>1944.779553125916</v>
      </c>
      <c r="BM25" s="58">
        <f t="shared" si="35"/>
        <v>3.9318976515919175</v>
      </c>
      <c r="BN25" s="58">
        <f t="shared" si="36"/>
        <v>222.32533193895722</v>
      </c>
      <c r="BO25" s="58">
        <f t="shared" si="37"/>
        <v>0.30480867019517233</v>
      </c>
      <c r="BP25" s="240">
        <f t="shared" si="2"/>
        <v>617.89747119033632</v>
      </c>
      <c r="BQ25" s="240">
        <f t="shared" si="3"/>
        <v>1971.5555487752474</v>
      </c>
      <c r="BR25" s="240">
        <f t="shared" si="38"/>
        <v>0.72905465087172849</v>
      </c>
      <c r="BS25" s="240">
        <f t="shared" si="39"/>
        <v>2076.3478041498088</v>
      </c>
      <c r="BT25" s="240">
        <f t="shared" si="40"/>
        <v>4.0004866431991921</v>
      </c>
      <c r="BU25" s="240">
        <f t="shared" si="4"/>
        <v>218.19277444815955</v>
      </c>
      <c r="BV25" s="240">
        <f t="shared" si="41"/>
        <v>0.26718546475700644</v>
      </c>
      <c r="BW25" s="237">
        <f t="shared" si="42"/>
        <v>1278.6117095955574</v>
      </c>
      <c r="BX25" s="237">
        <f t="shared" si="43"/>
        <v>1297.262160855091</v>
      </c>
      <c r="BY25" s="237">
        <f t="shared" si="44"/>
        <v>1.8598288404265839</v>
      </c>
      <c r="BZ25" s="237">
        <f t="shared" si="45"/>
        <v>1745.9803833771671</v>
      </c>
      <c r="CA25" s="237">
        <f t="shared" si="46"/>
        <v>3.7728822174615351</v>
      </c>
      <c r="CB25" s="237">
        <f t="shared" si="47"/>
        <v>302.24559762388685</v>
      </c>
      <c r="CC25" s="237">
        <f t="shared" si="48"/>
        <v>0.12911912332195855</v>
      </c>
      <c r="CD25" s="58">
        <f t="shared" si="49"/>
        <v>1262.6790968460193</v>
      </c>
      <c r="CE25" s="58">
        <f t="shared" si="50"/>
        <v>1347.3580867794612</v>
      </c>
      <c r="CF25" s="6">
        <f t="shared" si="51"/>
        <v>1.8021861601680278</v>
      </c>
      <c r="CG25" s="58">
        <f t="shared" si="52"/>
        <v>1784.9631454476553</v>
      </c>
      <c r="CH25" s="58">
        <f t="shared" si="53"/>
        <v>3.8023670986905191</v>
      </c>
      <c r="CI25" s="58">
        <f t="shared" si="54"/>
        <v>289.11366430409788</v>
      </c>
      <c r="CJ25" s="58">
        <f t="shared" si="55"/>
        <v>0.13074836149940774</v>
      </c>
    </row>
    <row r="26" spans="1:88" s="58" customFormat="1" ht="15.9" thickBot="1">
      <c r="A26" s="60">
        <v>916</v>
      </c>
      <c r="B26" s="23">
        <v>180.91927430407659</v>
      </c>
      <c r="C26" s="23">
        <v>1.1604417750797169</v>
      </c>
      <c r="D26" s="23">
        <v>0.78333333333333321</v>
      </c>
      <c r="E26" s="24">
        <v>15.152022929528259</v>
      </c>
      <c r="F26" s="25">
        <v>299.46434382475343</v>
      </c>
      <c r="G26" s="22">
        <v>2</v>
      </c>
      <c r="H26" s="23">
        <v>1721.3089184207281</v>
      </c>
      <c r="I26" s="23">
        <v>2464.4921721596766</v>
      </c>
      <c r="J26" s="23">
        <v>0.69844365417980436</v>
      </c>
      <c r="K26" s="26">
        <v>15.390720390720391</v>
      </c>
      <c r="L26" s="24">
        <v>127.28368170609301</v>
      </c>
      <c r="M26" s="24">
        <v>138.95388053060225</v>
      </c>
      <c r="N26" s="24">
        <v>585.04780189626808</v>
      </c>
      <c r="O26" s="24">
        <v>543.70713606639504</v>
      </c>
      <c r="P26" s="24">
        <v>602.38436210763973</v>
      </c>
      <c r="Q26" s="24">
        <v>554.96369355735487</v>
      </c>
      <c r="R26" s="24">
        <v>35.168676292963902</v>
      </c>
      <c r="S26" s="24">
        <v>29.447604633226735</v>
      </c>
      <c r="T26" s="24">
        <v>28.402197832134174</v>
      </c>
      <c r="U26" s="24">
        <v>26.95109192623358</v>
      </c>
      <c r="V26" s="24">
        <v>24.969313528241056</v>
      </c>
      <c r="W26" s="24">
        <v>22.890720159462049</v>
      </c>
      <c r="X26" s="24">
        <v>7.4350297379735748</v>
      </c>
      <c r="Y26" s="27">
        <v>8.0033472756080357</v>
      </c>
      <c r="Z26" s="23">
        <v>0.83119286465263276</v>
      </c>
      <c r="AA26" s="26">
        <v>0.73503683678098308</v>
      </c>
      <c r="AB26" s="22">
        <v>302.52036495141783</v>
      </c>
      <c r="AC26" s="25">
        <v>300.59273035029946</v>
      </c>
      <c r="AD26" s="22">
        <v>296.69072083346856</v>
      </c>
      <c r="AE26" s="22">
        <v>293.23032659041183</v>
      </c>
      <c r="AG26" s="58">
        <f t="shared" si="5"/>
        <v>140.23549315312783</v>
      </c>
      <c r="AH26" s="58">
        <f t="shared" si="6"/>
        <v>40.683781150948789</v>
      </c>
      <c r="AI26" s="58">
        <f t="shared" si="7"/>
        <v>303.85263667693948</v>
      </c>
      <c r="AJ26" s="57">
        <f t="shared" si="8"/>
        <v>263967.92684613657</v>
      </c>
      <c r="AK26" s="57">
        <f t="shared" si="9"/>
        <v>163.7694663949591</v>
      </c>
      <c r="AL26" s="58">
        <f t="shared" si="10"/>
        <v>0.43083859066255736</v>
      </c>
      <c r="AM26" s="57">
        <f t="shared" si="11"/>
        <v>242.45285436369315</v>
      </c>
      <c r="AN26" s="244">
        <f t="shared" si="12"/>
        <v>370.6169771742654</v>
      </c>
      <c r="AO26" s="244">
        <f t="shared" si="13"/>
        <v>1505.5368885485861</v>
      </c>
      <c r="AP26" s="245">
        <f t="shared" si="14"/>
        <v>0.5002158874982704</v>
      </c>
      <c r="AQ26" s="245">
        <f t="shared" si="15"/>
        <v>1543.2078204384609</v>
      </c>
      <c r="AR26" s="245">
        <f t="shared" si="16"/>
        <v>3.6910448807640472</v>
      </c>
      <c r="AS26" s="245">
        <f t="shared" si="17"/>
        <v>235.46119264667726</v>
      </c>
      <c r="AT26" s="245">
        <f t="shared" si="18"/>
        <v>0.44383059466109109</v>
      </c>
      <c r="AU26" s="249">
        <f t="shared" si="19"/>
        <v>414.43617756571132</v>
      </c>
      <c r="AV26" s="249">
        <f t="shared" si="20"/>
        <v>1623.7745320781592</v>
      </c>
      <c r="AW26" s="250">
        <f t="shared" si="21"/>
        <v>0.53860783791913602</v>
      </c>
      <c r="AX26" s="250">
        <f t="shared" si="22"/>
        <v>1670.8799719479834</v>
      </c>
      <c r="AY26" s="250">
        <f t="shared" si="23"/>
        <v>3.77267304668002</v>
      </c>
      <c r="AZ26" s="250">
        <f t="shared" si="0"/>
        <v>232.45580418755793</v>
      </c>
      <c r="BA26" s="250">
        <f t="shared" si="24"/>
        <v>0.39690346131683724</v>
      </c>
      <c r="BB26" s="254">
        <f t="shared" si="25"/>
        <v>475.26063404850311</v>
      </c>
      <c r="BC26" s="254">
        <f t="shared" si="26"/>
        <v>1766.9502686390999</v>
      </c>
      <c r="BD26" s="255">
        <f t="shared" si="27"/>
        <v>0.59210339635667353</v>
      </c>
      <c r="BE26" s="255">
        <f t="shared" si="28"/>
        <v>1828.8971476554175</v>
      </c>
      <c r="BF26" s="255">
        <f t="shared" si="29"/>
        <v>3.8659151508228713</v>
      </c>
      <c r="BG26" s="255">
        <f t="shared" si="30"/>
        <v>228.47431399426259</v>
      </c>
      <c r="BH26" s="255">
        <f t="shared" si="31"/>
        <v>0.34610725481202587</v>
      </c>
      <c r="BI26" s="57">
        <f t="shared" si="1"/>
        <v>558.32872262638159</v>
      </c>
      <c r="BJ26" s="57">
        <f t="shared" si="32"/>
        <v>1923.1479254570447</v>
      </c>
      <c r="BK26" s="58">
        <f t="shared" si="33"/>
        <v>0.6667476554261158</v>
      </c>
      <c r="BL26" s="58">
        <f t="shared" si="34"/>
        <v>2008.6419349651924</v>
      </c>
      <c r="BM26" s="58">
        <f t="shared" si="35"/>
        <v>3.963352857231504</v>
      </c>
      <c r="BN26" s="58">
        <f t="shared" si="36"/>
        <v>223.46879601855497</v>
      </c>
      <c r="BO26" s="58">
        <f t="shared" si="37"/>
        <v>0.29461345387531357</v>
      </c>
      <c r="BP26" s="240">
        <f t="shared" si="2"/>
        <v>645.45490093674607</v>
      </c>
      <c r="BQ26" s="240">
        <f t="shared" si="3"/>
        <v>2038.1750304103032</v>
      </c>
      <c r="BR26" s="240">
        <f t="shared" si="38"/>
        <v>0.74872621058641142</v>
      </c>
      <c r="BS26" s="240">
        <f t="shared" si="39"/>
        <v>2152.4332757063098</v>
      </c>
      <c r="BT26" s="240">
        <f t="shared" si="40"/>
        <v>4.0359302866072504</v>
      </c>
      <c r="BU26" s="240">
        <f t="shared" si="4"/>
        <v>218.90720664837067</v>
      </c>
      <c r="BV26" s="240">
        <f t="shared" si="41"/>
        <v>0.2548453085289536</v>
      </c>
      <c r="BW26" s="237">
        <f t="shared" si="42"/>
        <v>1293.2945697236262</v>
      </c>
      <c r="BX26" s="237">
        <f t="shared" si="43"/>
        <v>1326.466486411462</v>
      </c>
      <c r="BY26" s="237">
        <f t="shared" si="44"/>
        <v>1.8596327479564798</v>
      </c>
      <c r="BZ26" s="237">
        <f t="shared" si="45"/>
        <v>1785.1896310606242</v>
      </c>
      <c r="CA26" s="237">
        <f t="shared" si="46"/>
        <v>3.7938156042759994</v>
      </c>
      <c r="CB26" s="237">
        <f t="shared" si="47"/>
        <v>304.56670980291449</v>
      </c>
      <c r="CC26" s="237">
        <f t="shared" si="48"/>
        <v>0.12718769352437748</v>
      </c>
      <c r="CD26" s="58">
        <f t="shared" si="49"/>
        <v>1269.4730104592795</v>
      </c>
      <c r="CE26" s="58">
        <f t="shared" si="50"/>
        <v>1401.5585716976493</v>
      </c>
      <c r="CF26" s="6">
        <f t="shared" si="51"/>
        <v>1.7758068154193751</v>
      </c>
      <c r="CG26" s="58">
        <f t="shared" si="52"/>
        <v>1843.5386440964674</v>
      </c>
      <c r="CH26" s="58">
        <f t="shared" si="53"/>
        <v>3.836605643572971</v>
      </c>
      <c r="CI26" s="58">
        <f t="shared" si="54"/>
        <v>285.75175353755628</v>
      </c>
      <c r="CJ26" s="58">
        <f t="shared" si="55"/>
        <v>0.12957436039639736</v>
      </c>
    </row>
    <row r="27" spans="1:88">
      <c r="A27" s="202">
        <v>948</v>
      </c>
      <c r="B27" s="79">
        <v>271.8775</v>
      </c>
      <c r="C27" s="79">
        <v>1.996</v>
      </c>
      <c r="D27" s="79">
        <v>0.79169999999999996</v>
      </c>
      <c r="E27" s="80">
        <v>14.9298</v>
      </c>
      <c r="F27" s="81">
        <v>293.25560000000002</v>
      </c>
      <c r="G27" s="78">
        <v>3</v>
      </c>
      <c r="H27" s="79">
        <v>1453.2</v>
      </c>
      <c r="I27" s="79">
        <v>2635.2</v>
      </c>
      <c r="J27" s="79">
        <v>0.55149999999999999</v>
      </c>
      <c r="K27" s="82">
        <v>19.491</v>
      </c>
      <c r="L27" s="80">
        <v>158.4522</v>
      </c>
      <c r="M27" s="80">
        <v>278.13029999999998</v>
      </c>
      <c r="N27" s="80">
        <v>755.18100000000004</v>
      </c>
      <c r="O27" s="80">
        <v>1166.8</v>
      </c>
      <c r="P27" s="80">
        <v>777.20270000000005</v>
      </c>
      <c r="Q27" s="80">
        <v>1195.0999999999999</v>
      </c>
      <c r="R27" s="80">
        <v>55.982300000000002</v>
      </c>
      <c r="S27" s="80">
        <v>49.4724</v>
      </c>
      <c r="T27" s="80">
        <v>43.966000000000001</v>
      </c>
      <c r="U27" s="80">
        <v>41.161000000000001</v>
      </c>
      <c r="V27" s="80">
        <v>37.588700000000003</v>
      </c>
      <c r="W27" s="80">
        <v>33.991</v>
      </c>
      <c r="X27" s="80">
        <v>9.6442999999999994</v>
      </c>
      <c r="Y27" s="83">
        <v>10.8779</v>
      </c>
      <c r="Z27" s="84">
        <v>0.84019999999999995</v>
      </c>
      <c r="AA27" s="82">
        <v>0.75749999999999995</v>
      </c>
      <c r="AB27" s="85">
        <v>302.89109999999999</v>
      </c>
      <c r="AC27" s="86">
        <v>302.37369999999999</v>
      </c>
      <c r="AD27" s="143">
        <v>298.6764</v>
      </c>
      <c r="AE27" s="123">
        <v>296.70679999999999</v>
      </c>
      <c r="AF27" s="71"/>
      <c r="AG27" s="6">
        <f t="shared" si="5"/>
        <v>181.37258172114741</v>
      </c>
      <c r="AH27" s="6">
        <f t="shared" si="6"/>
        <v>90.504918278852571</v>
      </c>
      <c r="AI27" s="6">
        <f t="shared" si="7"/>
        <v>333.92107778519011</v>
      </c>
      <c r="AJ27" s="5">
        <f t="shared" si="8"/>
        <v>421780.00687734399</v>
      </c>
      <c r="AK27" s="5">
        <f t="shared" si="9"/>
        <v>174.13229793995922</v>
      </c>
      <c r="AL27" s="6">
        <f t="shared" si="10"/>
        <v>0.26668786384267884</v>
      </c>
      <c r="AM27" s="5">
        <f t="shared" si="11"/>
        <v>385.9419762</v>
      </c>
      <c r="AN27" s="242">
        <f t="shared" si="12"/>
        <v>326.57726146914837</v>
      </c>
      <c r="AO27" s="242">
        <f t="shared" si="13"/>
        <v>1349.5711484493877</v>
      </c>
      <c r="AP27" s="243">
        <f t="shared" si="14"/>
        <v>0.44409461859283711</v>
      </c>
      <c r="AQ27" s="243">
        <f t="shared" si="15"/>
        <v>1376.1873947233294</v>
      </c>
      <c r="AR27" s="243">
        <f t="shared" si="16"/>
        <v>3.4952151223932568</v>
      </c>
      <c r="AS27" s="243">
        <f t="shared" si="17"/>
        <v>383.4643553998593</v>
      </c>
      <c r="AT27" s="243">
        <f t="shared" si="18"/>
        <v>0.756911377891475</v>
      </c>
      <c r="AU27" s="247">
        <f t="shared" si="19"/>
        <v>480.16567448604025</v>
      </c>
      <c r="AV27" s="247">
        <f t="shared" si="20"/>
        <v>1763.4166174666668</v>
      </c>
      <c r="AW27" s="248">
        <f t="shared" si="21"/>
        <v>0.57121697661110626</v>
      </c>
      <c r="AX27" s="248">
        <f t="shared" si="22"/>
        <v>1820.954932728632</v>
      </c>
      <c r="AY27" s="248">
        <f t="shared" si="23"/>
        <v>3.7823478237855426</v>
      </c>
      <c r="AZ27" s="248">
        <f t="shared" si="0"/>
        <v>367.49703987157636</v>
      </c>
      <c r="BA27" s="248">
        <f t="shared" si="24"/>
        <v>0.5148015739176377</v>
      </c>
      <c r="BB27" s="252">
        <f t="shared" si="25"/>
        <v>558.40472332237277</v>
      </c>
      <c r="BC27" s="252">
        <f t="shared" si="26"/>
        <v>1919.9143888115677</v>
      </c>
      <c r="BD27" s="253">
        <f t="shared" si="27"/>
        <v>0.63664247720798395</v>
      </c>
      <c r="BE27" s="253">
        <f t="shared" si="28"/>
        <v>1997.7311384801142</v>
      </c>
      <c r="BF27" s="253">
        <f t="shared" si="29"/>
        <v>3.8783627994786718</v>
      </c>
      <c r="BG27" s="253">
        <f t="shared" si="30"/>
        <v>360.15400583788784</v>
      </c>
      <c r="BH27" s="253">
        <f t="shared" si="31"/>
        <v>0.44267183754449052</v>
      </c>
      <c r="BI27" s="5">
        <f t="shared" si="1"/>
        <v>658.04584779938909</v>
      </c>
      <c r="BJ27" s="5">
        <f t="shared" si="32"/>
        <v>2066.1427422198931</v>
      </c>
      <c r="BK27" s="6">
        <f t="shared" si="33"/>
        <v>0.72320838426120149</v>
      </c>
      <c r="BL27" s="6">
        <f t="shared" si="34"/>
        <v>2174.208281907233</v>
      </c>
      <c r="BM27" s="6">
        <f t="shared" si="35"/>
        <v>3.966896951806544</v>
      </c>
      <c r="BN27" s="6">
        <f t="shared" si="36"/>
        <v>351.86293995751652</v>
      </c>
      <c r="BO27" s="6">
        <f t="shared" si="37"/>
        <v>0.37564258750857682</v>
      </c>
      <c r="BP27" s="239">
        <f t="shared" si="2"/>
        <v>758.39544708583242</v>
      </c>
      <c r="BQ27" s="239">
        <f t="shared" si="3"/>
        <v>2153.3098230922956</v>
      </c>
      <c r="BR27" s="239">
        <f t="shared" si="38"/>
        <v>0.81645060756565391</v>
      </c>
      <c r="BS27" s="239">
        <f t="shared" si="39"/>
        <v>2296.8476459553676</v>
      </c>
      <c r="BT27" s="239">
        <f t="shared" si="40"/>
        <v>4.0249875516603133</v>
      </c>
      <c r="BU27" s="239">
        <f t="shared" si="4"/>
        <v>345.13517449485551</v>
      </c>
      <c r="BV27" s="239">
        <f t="shared" si="41"/>
        <v>0.3259381974357522</v>
      </c>
      <c r="BW27" s="236">
        <f t="shared" si="42"/>
        <v>1437.4908660888761</v>
      </c>
      <c r="BX27" s="236">
        <f t="shared" si="43"/>
        <v>1158.037619899638</v>
      </c>
      <c r="BY27" s="236">
        <f t="shared" si="44"/>
        <v>2.110236934566089</v>
      </c>
      <c r="BZ27" s="236">
        <f t="shared" si="45"/>
        <v>1673.7233431536422</v>
      </c>
      <c r="CA27" s="236">
        <f t="shared" si="46"/>
        <v>3.6146630923174561</v>
      </c>
      <c r="CB27" s="236">
        <f t="shared" si="47"/>
        <v>606.04939382572206</v>
      </c>
      <c r="CC27" s="236">
        <f t="shared" si="48"/>
        <v>0.17195938478495662</v>
      </c>
      <c r="CD27" s="6">
        <f t="shared" si="49"/>
        <v>1403.0824202263095</v>
      </c>
      <c r="CE27" s="6">
        <f t="shared" si="50"/>
        <v>1274.8970265685873</v>
      </c>
      <c r="CF27" s="6">
        <f t="shared" si="51"/>
        <v>1.9630578101516354</v>
      </c>
      <c r="CG27" s="6">
        <f t="shared" si="52"/>
        <v>1766.1908304332578</v>
      </c>
      <c r="CH27" s="6">
        <f t="shared" si="53"/>
        <v>3.6907406151354758</v>
      </c>
      <c r="CI27" s="6">
        <f t="shared" si="54"/>
        <v>530.14106474540313</v>
      </c>
      <c r="CJ27" s="6">
        <f t="shared" si="55"/>
        <v>0.17617642513599971</v>
      </c>
    </row>
    <row r="28" spans="1:88" ht="15.9" thickBot="1">
      <c r="A28" s="203">
        <v>949</v>
      </c>
      <c r="B28" s="97">
        <v>271.47820000000002</v>
      </c>
      <c r="C28" s="97">
        <v>2.0068000000000001</v>
      </c>
      <c r="D28" s="97">
        <v>0.79579999999999995</v>
      </c>
      <c r="E28" s="98">
        <v>14.872199999999999</v>
      </c>
      <c r="F28" s="99">
        <v>299.81310000000002</v>
      </c>
      <c r="G28" s="96">
        <v>3</v>
      </c>
      <c r="H28" s="97">
        <v>1455.3</v>
      </c>
      <c r="I28" s="97">
        <v>2634.9</v>
      </c>
      <c r="J28" s="97">
        <v>0.55230000000000001</v>
      </c>
      <c r="K28" s="100">
        <v>19.518999999999998</v>
      </c>
      <c r="L28" s="98">
        <v>158.48099999999999</v>
      </c>
      <c r="M28" s="98">
        <v>278.68290000000002</v>
      </c>
      <c r="N28" s="98">
        <v>753.42960000000005</v>
      </c>
      <c r="O28" s="98">
        <v>1165.7</v>
      </c>
      <c r="P28" s="98">
        <v>776.57439999999997</v>
      </c>
      <c r="Q28" s="98">
        <v>1193</v>
      </c>
      <c r="R28" s="98">
        <v>56.619500000000002</v>
      </c>
      <c r="S28" s="98">
        <v>49.226999999999997</v>
      </c>
      <c r="T28" s="98">
        <v>43.672800000000002</v>
      </c>
      <c r="U28" s="98">
        <v>41.079900000000002</v>
      </c>
      <c r="V28" s="98">
        <v>37.4146</v>
      </c>
      <c r="W28" s="98">
        <v>33.884900000000002</v>
      </c>
      <c r="X28" s="98">
        <v>9.4436</v>
      </c>
      <c r="Y28" s="101">
        <v>10.902699999999999</v>
      </c>
      <c r="Z28" s="102">
        <v>0.84030000000000005</v>
      </c>
      <c r="AA28" s="100">
        <v>0.75390000000000001</v>
      </c>
      <c r="AB28" s="103">
        <v>302.89749999999998</v>
      </c>
      <c r="AC28" s="104">
        <v>302.5752</v>
      </c>
      <c r="AD28" s="145">
        <v>299.28719999999998</v>
      </c>
      <c r="AE28" s="125">
        <v>295.73169999999999</v>
      </c>
      <c r="AF28" s="71"/>
      <c r="AG28" s="6">
        <f t="shared" si="5"/>
        <v>180.78058200705868</v>
      </c>
      <c r="AH28" s="6">
        <f t="shared" si="6"/>
        <v>90.697617992941346</v>
      </c>
      <c r="AI28" s="6">
        <f t="shared" si="7"/>
        <v>334.25496643803689</v>
      </c>
      <c r="AJ28" s="5">
        <f t="shared" si="8"/>
        <v>426077.96479730087</v>
      </c>
      <c r="AK28" s="5">
        <f t="shared" si="9"/>
        <v>176.16544415474129</v>
      </c>
      <c r="AL28" s="6">
        <f t="shared" si="10"/>
        <v>0.26266922173456142</v>
      </c>
      <c r="AM28" s="5">
        <f t="shared" si="11"/>
        <v>390.334833</v>
      </c>
      <c r="AN28" s="242">
        <f t="shared" si="12"/>
        <v>351.32739747438649</v>
      </c>
      <c r="AO28" s="242">
        <f t="shared" si="13"/>
        <v>1445.3283543582497</v>
      </c>
      <c r="AP28" s="243">
        <f t="shared" si="14"/>
        <v>0.4614229588883807</v>
      </c>
      <c r="AQ28" s="243">
        <f t="shared" si="15"/>
        <v>1476.1010061285081</v>
      </c>
      <c r="AR28" s="243">
        <f t="shared" si="16"/>
        <v>3.5645935596345595</v>
      </c>
      <c r="AS28" s="243">
        <f t="shared" si="17"/>
        <v>385.09862680201877</v>
      </c>
      <c r="AT28" s="243">
        <f t="shared" si="18"/>
        <v>0.70255552119600018</v>
      </c>
      <c r="AU28" s="247">
        <f t="shared" si="19"/>
        <v>506.47694642527819</v>
      </c>
      <c r="AV28" s="247">
        <f t="shared" si="20"/>
        <v>1848.5102085132326</v>
      </c>
      <c r="AW28" s="248">
        <f t="shared" si="21"/>
        <v>0.58819211466117127</v>
      </c>
      <c r="AX28" s="248">
        <f t="shared" si="22"/>
        <v>1912.4631094962376</v>
      </c>
      <c r="AY28" s="248">
        <f t="shared" si="23"/>
        <v>3.8305898461357839</v>
      </c>
      <c r="AZ28" s="248">
        <f t="shared" si="0"/>
        <v>369.2407252268514</v>
      </c>
      <c r="BA28" s="248">
        <f t="shared" si="24"/>
        <v>0.48734104204576462</v>
      </c>
      <c r="BB28" s="252">
        <f t="shared" si="25"/>
        <v>578.90632697959165</v>
      </c>
      <c r="BC28" s="252">
        <f t="shared" si="26"/>
        <v>1987.4161206408619</v>
      </c>
      <c r="BD28" s="253">
        <f t="shared" si="27"/>
        <v>0.64838705340098235</v>
      </c>
      <c r="BE28" s="253">
        <f t="shared" si="28"/>
        <v>2070.968241294026</v>
      </c>
      <c r="BF28" s="253">
        <f t="shared" si="29"/>
        <v>3.9132462760184317</v>
      </c>
      <c r="BG28" s="253">
        <f t="shared" si="30"/>
        <v>362.58383758602031</v>
      </c>
      <c r="BH28" s="253">
        <f t="shared" si="31"/>
        <v>0.42636777547562271</v>
      </c>
      <c r="BI28" s="5">
        <f t="shared" si="1"/>
        <v>681.29184456442897</v>
      </c>
      <c r="BJ28" s="5">
        <f t="shared" si="32"/>
        <v>2130.2247742356585</v>
      </c>
      <c r="BK28" s="6">
        <f t="shared" si="33"/>
        <v>0.73703976079661682</v>
      </c>
      <c r="BL28" s="6">
        <f t="shared" si="34"/>
        <v>2245.9444653086821</v>
      </c>
      <c r="BM28" s="6">
        <f t="shared" si="35"/>
        <v>3.9982147394788132</v>
      </c>
      <c r="BN28" s="6">
        <f t="shared" si="36"/>
        <v>354.28590864424177</v>
      </c>
      <c r="BO28" s="6">
        <f t="shared" si="37"/>
        <v>0.36229261338194374</v>
      </c>
      <c r="BP28" s="239">
        <f t="shared" si="2"/>
        <v>779.8895477317551</v>
      </c>
      <c r="BQ28" s="239">
        <f t="shared" si="3"/>
        <v>2208.4646016474085</v>
      </c>
      <c r="BR28" s="239">
        <f t="shared" si="38"/>
        <v>0.82862555162252027</v>
      </c>
      <c r="BS28" s="239">
        <f t="shared" si="39"/>
        <v>2360.1022654401049</v>
      </c>
      <c r="BT28" s="239">
        <f t="shared" si="40"/>
        <v>4.0508000137330331</v>
      </c>
      <c r="BU28" s="239">
        <f t="shared" si="4"/>
        <v>347.9523408571543</v>
      </c>
      <c r="BV28" s="239">
        <f t="shared" si="41"/>
        <v>0.31648969211207928</v>
      </c>
      <c r="BW28" s="236">
        <f t="shared" si="42"/>
        <v>1462.6263362473708</v>
      </c>
      <c r="BX28" s="236">
        <f t="shared" si="43"/>
        <v>1154.3090670278204</v>
      </c>
      <c r="BY28" s="236">
        <f t="shared" si="44"/>
        <v>2.1495263741501325</v>
      </c>
      <c r="BZ28" s="236">
        <f t="shared" si="45"/>
        <v>1687.6533735915195</v>
      </c>
      <c r="CA28" s="236">
        <f t="shared" si="46"/>
        <v>3.6149431486546488</v>
      </c>
      <c r="CB28" s="236">
        <f t="shared" si="47"/>
        <v>635.88082897953109</v>
      </c>
      <c r="CC28" s="236">
        <f t="shared" si="48"/>
        <v>0.16875602245501112</v>
      </c>
      <c r="CD28" s="6">
        <f t="shared" si="49"/>
        <v>1421.8682240306255</v>
      </c>
      <c r="CE28" s="6">
        <f t="shared" si="50"/>
        <v>1295.521262771661</v>
      </c>
      <c r="CF28" s="6">
        <f t="shared" si="51"/>
        <v>1.9724568835622998</v>
      </c>
      <c r="CG28" s="6">
        <f t="shared" si="52"/>
        <v>1799.5549719418889</v>
      </c>
      <c r="CH28" s="6">
        <f t="shared" si="53"/>
        <v>3.706408794124171</v>
      </c>
      <c r="CI28" s="6">
        <f t="shared" si="54"/>
        <v>539.91920616845198</v>
      </c>
      <c r="CJ28" s="6">
        <f t="shared" si="55"/>
        <v>0.1735934446466226</v>
      </c>
    </row>
    <row r="29" spans="1:88">
      <c r="A29" s="202">
        <v>951</v>
      </c>
      <c r="B29" s="79">
        <v>270.9599</v>
      </c>
      <c r="C29" s="79">
        <v>1.4208000000000001</v>
      </c>
      <c r="D29" s="79">
        <v>0.79579999999999995</v>
      </c>
      <c r="E29" s="80">
        <v>14.743600000000001</v>
      </c>
      <c r="F29" s="81">
        <v>300.41469999999998</v>
      </c>
      <c r="G29" s="78">
        <v>2</v>
      </c>
      <c r="H29" s="79">
        <v>1730.7</v>
      </c>
      <c r="I29" s="79">
        <v>2558.6</v>
      </c>
      <c r="J29" s="79">
        <v>0.6764</v>
      </c>
      <c r="K29" s="82">
        <v>15.475</v>
      </c>
      <c r="L29" s="80">
        <v>180.42760000000001</v>
      </c>
      <c r="M29" s="80">
        <v>228.17949999999999</v>
      </c>
      <c r="N29" s="80">
        <v>834.39800000000002</v>
      </c>
      <c r="O29" s="80">
        <v>923.82069999999999</v>
      </c>
      <c r="P29" s="80">
        <v>860.12450000000001</v>
      </c>
      <c r="Q29" s="80">
        <v>947.02829999999994</v>
      </c>
      <c r="R29" s="80">
        <v>55.613900000000001</v>
      </c>
      <c r="S29" s="80">
        <v>50.5869</v>
      </c>
      <c r="T29" s="80">
        <v>44.425600000000003</v>
      </c>
      <c r="U29" s="80">
        <v>41.657899999999998</v>
      </c>
      <c r="V29" s="80">
        <v>36.441600000000001</v>
      </c>
      <c r="W29" s="80">
        <v>33.683300000000003</v>
      </c>
      <c r="X29" s="80">
        <v>9.7784999999999993</v>
      </c>
      <c r="Y29" s="83">
        <v>7.8547000000000002</v>
      </c>
      <c r="Z29" s="84">
        <v>0.8266</v>
      </c>
      <c r="AA29" s="82">
        <v>0.73680000000000001</v>
      </c>
      <c r="AB29" s="85">
        <v>303.45359999999999</v>
      </c>
      <c r="AC29" s="86">
        <v>301.67099999999999</v>
      </c>
      <c r="AD29" s="143">
        <v>300.98759999999999</v>
      </c>
      <c r="AE29" s="123">
        <v>293.29640000000001</v>
      </c>
      <c r="AF29" s="71"/>
      <c r="AG29" s="6">
        <f t="shared" si="5"/>
        <v>199.94089433293979</v>
      </c>
      <c r="AH29" s="6">
        <f t="shared" si="6"/>
        <v>71.019005667060213</v>
      </c>
      <c r="AI29" s="6">
        <f t="shared" si="7"/>
        <v>314.21607187131048</v>
      </c>
      <c r="AJ29" s="5">
        <f t="shared" si="8"/>
        <v>416909.5910421483</v>
      </c>
      <c r="AK29" s="5">
        <f t="shared" si="9"/>
        <v>172.70442786822304</v>
      </c>
      <c r="AL29" s="6">
        <f t="shared" si="10"/>
        <v>0.26510638527418506</v>
      </c>
      <c r="AM29" s="5">
        <f t="shared" si="11"/>
        <v>383.40222660000001</v>
      </c>
      <c r="AN29" s="242">
        <f t="shared" si="12"/>
        <v>276.71936949475958</v>
      </c>
      <c r="AO29" s="242">
        <f t="shared" si="13"/>
        <v>1246.8326652483456</v>
      </c>
      <c r="AP29" s="243">
        <f t="shared" si="14"/>
        <v>0.40358094516565046</v>
      </c>
      <c r="AQ29" s="243">
        <f t="shared" si="15"/>
        <v>1267.140773879227</v>
      </c>
      <c r="AR29" s="243">
        <f t="shared" si="16"/>
        <v>3.4123217641985777</v>
      </c>
      <c r="AS29" s="243">
        <f t="shared" si="17"/>
        <v>384.24613729120887</v>
      </c>
      <c r="AT29" s="243">
        <f t="shared" si="18"/>
        <v>0.89027293896105109</v>
      </c>
      <c r="AU29" s="247">
        <f t="shared" si="19"/>
        <v>449.1567021775661</v>
      </c>
      <c r="AV29" s="247">
        <f t="shared" si="20"/>
        <v>1777.3040571606621</v>
      </c>
      <c r="AW29" s="248">
        <f t="shared" si="21"/>
        <v>0.54867124207796802</v>
      </c>
      <c r="AX29" s="248">
        <f t="shared" si="22"/>
        <v>1830.8080419371136</v>
      </c>
      <c r="AY29" s="248">
        <f t="shared" si="23"/>
        <v>3.7884590661821242</v>
      </c>
      <c r="AZ29" s="248">
        <f t="shared" si="0"/>
        <v>365.92413587250456</v>
      </c>
      <c r="BA29" s="248">
        <f t="shared" si="24"/>
        <v>0.54848511700523683</v>
      </c>
      <c r="BB29" s="252">
        <f t="shared" si="25"/>
        <v>526.61678457352218</v>
      </c>
      <c r="BC29" s="252">
        <f t="shared" si="26"/>
        <v>1953.9912561045644</v>
      </c>
      <c r="BD29" s="253">
        <f t="shared" si="27"/>
        <v>0.6135197792440491</v>
      </c>
      <c r="BE29" s="253">
        <f t="shared" si="28"/>
        <v>2027.5407608935641</v>
      </c>
      <c r="BF29" s="253">
        <f t="shared" si="29"/>
        <v>3.8939563122689687</v>
      </c>
      <c r="BG29" s="253">
        <f t="shared" si="30"/>
        <v>358.46810461215608</v>
      </c>
      <c r="BH29" s="253">
        <f t="shared" si="31"/>
        <v>0.46780842077993867</v>
      </c>
      <c r="BI29" s="5">
        <f t="shared" si="1"/>
        <v>672.60624434229237</v>
      </c>
      <c r="BJ29" s="5">
        <f t="shared" si="32"/>
        <v>2183.1766489909555</v>
      </c>
      <c r="BK29" s="6">
        <f t="shared" si="33"/>
        <v>0.74133010270763244</v>
      </c>
      <c r="BL29" s="6">
        <f t="shared" si="34"/>
        <v>2303.1575582089299</v>
      </c>
      <c r="BM29" s="6">
        <f t="shared" si="35"/>
        <v>4.0271599026570026</v>
      </c>
      <c r="BN29" s="6">
        <f t="shared" si="36"/>
        <v>346.31981772250157</v>
      </c>
      <c r="BO29" s="6">
        <f t="shared" si="37"/>
        <v>0.36627041217621681</v>
      </c>
      <c r="BP29" s="239">
        <f t="shared" si="2"/>
        <v>749.8032473674632</v>
      </c>
      <c r="BQ29" s="239">
        <f t="shared" si="3"/>
        <v>2249.5336612188507</v>
      </c>
      <c r="BR29" s="239">
        <f t="shared" si="38"/>
        <v>0.81413466767212239</v>
      </c>
      <c r="BS29" s="239">
        <f t="shared" si="39"/>
        <v>2398.6361844216976</v>
      </c>
      <c r="BT29" s="239">
        <f t="shared" si="40"/>
        <v>4.0702199767364391</v>
      </c>
      <c r="BU29" s="239">
        <f t="shared" si="4"/>
        <v>341.28501572077852</v>
      </c>
      <c r="BV29" s="239">
        <f t="shared" si="41"/>
        <v>0.3285605486672622</v>
      </c>
      <c r="BW29" s="236">
        <f t="shared" si="42"/>
        <v>1418.8308795742953</v>
      </c>
      <c r="BX29" s="236">
        <f t="shared" si="43"/>
        <v>1235.7579635588934</v>
      </c>
      <c r="BY29" s="236">
        <f t="shared" si="44"/>
        <v>2.0785434260748592</v>
      </c>
      <c r="BZ29" s="236">
        <f t="shared" si="45"/>
        <v>1769.6477623961196</v>
      </c>
      <c r="CA29" s="236">
        <f t="shared" si="46"/>
        <v>3.6773175724322931</v>
      </c>
      <c r="CB29" s="236">
        <f t="shared" si="47"/>
        <v>581.38523725332686</v>
      </c>
      <c r="CC29" s="236">
        <f t="shared" si="48"/>
        <v>0.17363293250388306</v>
      </c>
      <c r="CD29" s="6">
        <f t="shared" si="49"/>
        <v>1472.6725916505102</v>
      </c>
      <c r="CE29" s="6">
        <f t="shared" si="50"/>
        <v>1030.3062926725863</v>
      </c>
      <c r="CF29" s="6">
        <f t="shared" si="51"/>
        <v>2.362752369665476</v>
      </c>
      <c r="CG29" s="6">
        <f t="shared" si="52"/>
        <v>1605.4849558990768</v>
      </c>
      <c r="CH29" s="6">
        <f t="shared" si="53"/>
        <v>3.5320015210491249</v>
      </c>
      <c r="CI29" s="6">
        <f t="shared" si="54"/>
        <v>775.2472063073717</v>
      </c>
      <c r="CJ29" s="6">
        <f t="shared" si="55"/>
        <v>0.16728481791831495</v>
      </c>
    </row>
    <row r="30" spans="1:88" ht="15.9" thickBot="1">
      <c r="A30" s="203">
        <v>952</v>
      </c>
      <c r="B30" s="97">
        <v>271.46699999999998</v>
      </c>
      <c r="C30" s="97">
        <v>1.4152</v>
      </c>
      <c r="D30" s="97">
        <v>0.79579999999999995</v>
      </c>
      <c r="E30" s="98">
        <v>14.7569</v>
      </c>
      <c r="F30" s="99">
        <v>299.25560000000002</v>
      </c>
      <c r="G30" s="96">
        <v>2</v>
      </c>
      <c r="H30" s="97">
        <v>1733.9</v>
      </c>
      <c r="I30" s="97">
        <v>2557</v>
      </c>
      <c r="J30" s="97">
        <v>0.67810000000000004</v>
      </c>
      <c r="K30" s="100">
        <v>155.03</v>
      </c>
      <c r="L30" s="98">
        <v>181.5102</v>
      </c>
      <c r="M30" s="98">
        <v>228.1617</v>
      </c>
      <c r="N30" s="98">
        <v>836.79719999999998</v>
      </c>
      <c r="O30" s="98">
        <v>922.47879999999998</v>
      </c>
      <c r="P30" s="98">
        <v>864.00469999999996</v>
      </c>
      <c r="Q30" s="98">
        <v>944.3021</v>
      </c>
      <c r="R30" s="98">
        <v>55.707000000000001</v>
      </c>
      <c r="S30" s="98">
        <v>50.68</v>
      </c>
      <c r="T30" s="98">
        <v>44.544600000000003</v>
      </c>
      <c r="U30" s="98">
        <v>41.841200000000001</v>
      </c>
      <c r="V30" s="98">
        <v>36.464100000000002</v>
      </c>
      <c r="W30" s="98">
        <v>33.816200000000002</v>
      </c>
      <c r="X30" s="98">
        <v>9.8918999999999997</v>
      </c>
      <c r="Y30" s="101">
        <v>7.6563999999999997</v>
      </c>
      <c r="Z30" s="102">
        <v>0.83030000000000004</v>
      </c>
      <c r="AA30" s="100">
        <v>0.73860000000000003</v>
      </c>
      <c r="AB30" s="103">
        <v>303.39229999999998</v>
      </c>
      <c r="AC30" s="104">
        <v>301.8322</v>
      </c>
      <c r="AD30" s="145">
        <v>301.34219999999999</v>
      </c>
      <c r="AE30" s="125">
        <v>293.39789999999999</v>
      </c>
      <c r="AF30" s="71"/>
      <c r="AG30" s="6">
        <f t="shared" si="5"/>
        <v>200.5222337125129</v>
      </c>
      <c r="AH30" s="6">
        <f t="shared" si="6"/>
        <v>70.944766287487056</v>
      </c>
      <c r="AI30" s="6">
        <f t="shared" si="7"/>
        <v>314.00365312453829</v>
      </c>
      <c r="AJ30" s="5">
        <f t="shared" si="8"/>
        <v>417526.39413528692</v>
      </c>
      <c r="AK30" s="5">
        <f t="shared" si="9"/>
        <v>172.63684906445786</v>
      </c>
      <c r="AL30" s="6">
        <f t="shared" si="10"/>
        <v>0.26490207693826628</v>
      </c>
      <c r="AM30" s="5">
        <f t="shared" si="11"/>
        <v>384.04405800000001</v>
      </c>
      <c r="AN30" s="242">
        <f t="shared" si="12"/>
        <v>276.10104192706893</v>
      </c>
      <c r="AO30" s="242">
        <f t="shared" si="13"/>
        <v>1244.8495646273404</v>
      </c>
      <c r="AP30" s="243">
        <f t="shared" si="14"/>
        <v>0.40313605009415049</v>
      </c>
      <c r="AQ30" s="243">
        <f t="shared" si="15"/>
        <v>1265.0806947948447</v>
      </c>
      <c r="AR30" s="243">
        <f t="shared" si="16"/>
        <v>3.4104235363601054</v>
      </c>
      <c r="AS30" s="243">
        <f t="shared" si="17"/>
        <v>384.87174179089016</v>
      </c>
      <c r="AT30" s="243">
        <f t="shared" si="18"/>
        <v>0.89393657525036718</v>
      </c>
      <c r="AU30" s="247">
        <f t="shared" si="19"/>
        <v>447.49274832232123</v>
      </c>
      <c r="AV30" s="247">
        <f t="shared" si="20"/>
        <v>1773.3452064768635</v>
      </c>
      <c r="AW30" s="248">
        <f t="shared" si="21"/>
        <v>0.54743351952422015</v>
      </c>
      <c r="AX30" s="248">
        <f t="shared" si="22"/>
        <v>1826.4894289002998</v>
      </c>
      <c r="AY30" s="248">
        <f t="shared" si="23"/>
        <v>3.7857832922475279</v>
      </c>
      <c r="AZ30" s="248">
        <f t="shared" si="0"/>
        <v>366.61447531433328</v>
      </c>
      <c r="BA30" s="248">
        <f t="shared" si="24"/>
        <v>0.55155490400386142</v>
      </c>
      <c r="BB30" s="252">
        <f t="shared" si="25"/>
        <v>523.01192214455386</v>
      </c>
      <c r="BC30" s="252">
        <f t="shared" si="26"/>
        <v>1946.8295982581499</v>
      </c>
      <c r="BD30" s="253">
        <f t="shared" si="27"/>
        <v>0.61064618086611555</v>
      </c>
      <c r="BE30" s="253">
        <f t="shared" si="28"/>
        <v>2019.4246853915392</v>
      </c>
      <c r="BF30" s="253">
        <f t="shared" si="29"/>
        <v>3.8895526903435758</v>
      </c>
      <c r="BG30" s="253">
        <f t="shared" si="30"/>
        <v>359.31366421977827</v>
      </c>
      <c r="BH30" s="253">
        <f t="shared" si="31"/>
        <v>0.47191432813098472</v>
      </c>
      <c r="BI30" s="5">
        <f t="shared" si="1"/>
        <v>673.2206036417524</v>
      </c>
      <c r="BJ30" s="5">
        <f t="shared" si="32"/>
        <v>2183.9119151664813</v>
      </c>
      <c r="BK30" s="6">
        <f t="shared" si="33"/>
        <v>0.74213321038915225</v>
      </c>
      <c r="BL30" s="6">
        <f t="shared" si="34"/>
        <v>2304.1934194998107</v>
      </c>
      <c r="BM30" s="6">
        <f t="shared" si="35"/>
        <v>4.0273937606416963</v>
      </c>
      <c r="BN30" s="6">
        <f t="shared" si="36"/>
        <v>346.76851874407424</v>
      </c>
      <c r="BO30" s="6">
        <f t="shared" si="37"/>
        <v>0.36662101324320601</v>
      </c>
      <c r="BP30" s="239">
        <f t="shared" si="2"/>
        <v>747.18939122919392</v>
      </c>
      <c r="BQ30" s="239">
        <f t="shared" si="3"/>
        <v>2247.8520352925584</v>
      </c>
      <c r="BR30" s="239">
        <f t="shared" si="38"/>
        <v>0.81187442991689129</v>
      </c>
      <c r="BS30" s="239">
        <f t="shared" si="39"/>
        <v>2396.0169745669077</v>
      </c>
      <c r="BT30" s="239">
        <f t="shared" si="40"/>
        <v>4.0688158509422134</v>
      </c>
      <c r="BU30" s="239">
        <f t="shared" si="4"/>
        <v>341.92361998350344</v>
      </c>
      <c r="BV30" s="239">
        <f t="shared" si="41"/>
        <v>0.33032698635791141</v>
      </c>
      <c r="BW30" s="236">
        <f t="shared" si="42"/>
        <v>1415.5120109951324</v>
      </c>
      <c r="BX30" s="236">
        <f t="shared" si="43"/>
        <v>1245.6771444187686</v>
      </c>
      <c r="BY30" s="236">
        <f t="shared" si="44"/>
        <v>2.0661071345669177</v>
      </c>
      <c r="BZ30" s="236">
        <f t="shared" si="45"/>
        <v>1777.4316408324346</v>
      </c>
      <c r="CA30" s="236">
        <f t="shared" si="46"/>
        <v>3.6833906377003847</v>
      </c>
      <c r="CB30" s="236">
        <f t="shared" si="47"/>
        <v>575.53993238696023</v>
      </c>
      <c r="CC30" s="236">
        <f t="shared" si="48"/>
        <v>0.174365754529928</v>
      </c>
      <c r="CD30" s="6">
        <f t="shared" si="49"/>
        <v>1477.9604511370283</v>
      </c>
      <c r="CE30" s="6">
        <f t="shared" si="50"/>
        <v>1006.6990238041446</v>
      </c>
      <c r="CF30" s="6">
        <f t="shared" si="51"/>
        <v>2.399689304158148</v>
      </c>
      <c r="CG30" s="6">
        <f t="shared" si="52"/>
        <v>1586.4075381768571</v>
      </c>
      <c r="CH30" s="6">
        <f t="shared" si="53"/>
        <v>3.5130837730998739</v>
      </c>
      <c r="CI30" s="6">
        <f t="shared" si="54"/>
        <v>808.32609250416704</v>
      </c>
      <c r="CJ30" s="6">
        <f t="shared" si="55"/>
        <v>0.16699825739820054</v>
      </c>
    </row>
    <row r="31" spans="1:88">
      <c r="A31" s="202">
        <v>960</v>
      </c>
      <c r="B31" s="79">
        <v>90.228399999999993</v>
      </c>
      <c r="C31" s="79">
        <v>1.149</v>
      </c>
      <c r="D31" s="79">
        <v>0.75829999999999997</v>
      </c>
      <c r="E31" s="80">
        <v>6.4165000000000001</v>
      </c>
      <c r="F31" s="81">
        <v>301.01769999999999</v>
      </c>
      <c r="G31" s="78">
        <v>2</v>
      </c>
      <c r="H31" s="79">
        <v>1507.7</v>
      </c>
      <c r="I31" s="79">
        <v>2459.5</v>
      </c>
      <c r="J31" s="79">
        <v>0.61299999999999999</v>
      </c>
      <c r="K31" s="82">
        <v>13.481</v>
      </c>
      <c r="L31" s="80">
        <v>62.534500000000001</v>
      </c>
      <c r="M31" s="80">
        <v>67.359099999999998</v>
      </c>
      <c r="N31" s="80">
        <v>296.99130000000002</v>
      </c>
      <c r="O31" s="80">
        <v>275.17380000000003</v>
      </c>
      <c r="P31" s="80">
        <v>304.572</v>
      </c>
      <c r="Q31" s="80">
        <v>281.12439999999998</v>
      </c>
      <c r="R31" s="80">
        <v>17.0991</v>
      </c>
      <c r="S31" s="80">
        <v>15.529400000000001</v>
      </c>
      <c r="T31" s="80">
        <v>12.8529</v>
      </c>
      <c r="U31" s="80">
        <v>12.3522</v>
      </c>
      <c r="V31" s="80">
        <v>11.646599999999999</v>
      </c>
      <c r="W31" s="80">
        <v>10.7318</v>
      </c>
      <c r="X31" s="80">
        <v>3.7768000000000002</v>
      </c>
      <c r="Y31" s="83">
        <v>3.9826000000000001</v>
      </c>
      <c r="Z31" s="84">
        <v>0.81769999999999998</v>
      </c>
      <c r="AA31" s="82">
        <v>0.75649999999999995</v>
      </c>
      <c r="AB31" s="85">
        <v>301.10039999999998</v>
      </c>
      <c r="AC31" s="86">
        <v>299.3485</v>
      </c>
      <c r="AD31" s="143">
        <v>300.0351</v>
      </c>
      <c r="AE31" s="123">
        <v>296.51179999999999</v>
      </c>
      <c r="AF31" s="71"/>
      <c r="AG31" s="6">
        <f t="shared" si="5"/>
        <v>70.09392114973781</v>
      </c>
      <c r="AH31" s="6">
        <f t="shared" si="6"/>
        <v>20.134478850262187</v>
      </c>
      <c r="AI31" s="6">
        <f t="shared" si="7"/>
        <v>303.37316127403381</v>
      </c>
      <c r="AJ31" s="5">
        <f t="shared" si="8"/>
        <v>128752.58894450418</v>
      </c>
      <c r="AK31" s="5">
        <f t="shared" si="9"/>
        <v>160.16931706709408</v>
      </c>
      <c r="AL31" s="6">
        <f t="shared" si="10"/>
        <v>0.37525366832172452</v>
      </c>
      <c r="AM31" s="5">
        <f t="shared" si="11"/>
        <v>117.8811954</v>
      </c>
      <c r="AN31" s="242">
        <f t="shared" si="12"/>
        <v>264.46435799542712</v>
      </c>
      <c r="AO31" s="242">
        <f t="shared" si="13"/>
        <v>1137.7985543146935</v>
      </c>
      <c r="AP31" s="243">
        <f t="shared" si="14"/>
        <v>0.4109180890836282</v>
      </c>
      <c r="AQ31" s="243">
        <f t="shared" si="15"/>
        <v>1157.0107011517798</v>
      </c>
      <c r="AR31" s="243">
        <f t="shared" si="16"/>
        <v>3.5176368737618375</v>
      </c>
      <c r="AS31" s="243">
        <f t="shared" si="17"/>
        <v>118.37444186325074</v>
      </c>
      <c r="AT31" s="243">
        <f t="shared" si="18"/>
        <v>0.31019430111636048</v>
      </c>
      <c r="AU31" s="247">
        <f t="shared" si="19"/>
        <v>489.4153723102105</v>
      </c>
      <c r="AV31" s="247">
        <f t="shared" si="20"/>
        <v>1742.6986137726499</v>
      </c>
      <c r="AW31" s="248">
        <f t="shared" si="21"/>
        <v>0.61445100906336614</v>
      </c>
      <c r="AX31" s="248">
        <f t="shared" si="22"/>
        <v>1808.4942073489001</v>
      </c>
      <c r="AY31" s="248">
        <f t="shared" si="23"/>
        <v>3.9755039993781915</v>
      </c>
      <c r="AZ31" s="248">
        <f t="shared" si="0"/>
        <v>110.67293451580734</v>
      </c>
      <c r="BA31" s="248">
        <f t="shared" si="24"/>
        <v>0.16761904374058217</v>
      </c>
      <c r="BB31" s="252">
        <f t="shared" si="25"/>
        <v>531.49755907180668</v>
      </c>
      <c r="BC31" s="252">
        <f t="shared" si="26"/>
        <v>1818.8175670029354</v>
      </c>
      <c r="BD31" s="253">
        <f t="shared" si="27"/>
        <v>0.65317191492007398</v>
      </c>
      <c r="BE31" s="253">
        <f t="shared" si="28"/>
        <v>1896.4144266243106</v>
      </c>
      <c r="BF31" s="253">
        <f t="shared" si="29"/>
        <v>4.0248783086238582</v>
      </c>
      <c r="BG31" s="253">
        <f t="shared" si="30"/>
        <v>109.41585434377822</v>
      </c>
      <c r="BH31" s="253">
        <f t="shared" si="31"/>
        <v>0.15434753236090648</v>
      </c>
      <c r="BI31" s="5">
        <f t="shared" si="1"/>
        <v>590.80091632961035</v>
      </c>
      <c r="BJ31" s="5">
        <f t="shared" si="32"/>
        <v>1906.267620670493</v>
      </c>
      <c r="BK31" s="6">
        <f t="shared" si="33"/>
        <v>0.70920211661333266</v>
      </c>
      <c r="BL31" s="6">
        <f t="shared" si="34"/>
        <v>2002.1467137292607</v>
      </c>
      <c r="BM31" s="6">
        <f t="shared" si="35"/>
        <v>4.0816422275850703</v>
      </c>
      <c r="BN31" s="6">
        <f t="shared" si="36"/>
        <v>107.78109811979405</v>
      </c>
      <c r="BO31" s="6">
        <f t="shared" si="37"/>
        <v>0.13885445068065977</v>
      </c>
      <c r="BP31" s="239">
        <f t="shared" si="2"/>
        <v>667.6868449285879</v>
      </c>
      <c r="BQ31" s="239">
        <f t="shared" si="3"/>
        <v>1985.1299470782219</v>
      </c>
      <c r="BR31" s="239">
        <f t="shared" si="38"/>
        <v>0.78541492095712495</v>
      </c>
      <c r="BS31" s="239">
        <f t="shared" si="39"/>
        <v>2107.5879679247</v>
      </c>
      <c r="BT31" s="239">
        <f t="shared" si="40"/>
        <v>4.1358132317080347</v>
      </c>
      <c r="BU31" s="239">
        <f t="shared" si="4"/>
        <v>105.95573453202998</v>
      </c>
      <c r="BV31" s="239">
        <f t="shared" si="41"/>
        <v>0.12286498876183868</v>
      </c>
      <c r="BW31" s="236">
        <f t="shared" si="42"/>
        <v>1252.2316999853106</v>
      </c>
      <c r="BX31" s="236">
        <f t="shared" si="43"/>
        <v>1310.2441580773179</v>
      </c>
      <c r="BY31" s="236">
        <f t="shared" si="44"/>
        <v>1.8131318047610732</v>
      </c>
      <c r="BZ31" s="236">
        <f t="shared" si="45"/>
        <v>1740.9799730779039</v>
      </c>
      <c r="CA31" s="236">
        <f t="shared" si="46"/>
        <v>3.8943980562940754</v>
      </c>
      <c r="CB31" s="236">
        <f t="shared" si="47"/>
        <v>143.299450989371</v>
      </c>
      <c r="CC31" s="236">
        <f t="shared" si="48"/>
        <v>6.5511308090619974E-2</v>
      </c>
      <c r="CD31" s="6">
        <f t="shared" si="49"/>
        <v>1234.9348874517846</v>
      </c>
      <c r="CE31" s="6">
        <f t="shared" si="50"/>
        <v>1362.5558106861533</v>
      </c>
      <c r="CF31" s="6">
        <f t="shared" si="51"/>
        <v>1.753427074446642</v>
      </c>
      <c r="CG31" s="6">
        <f t="shared" si="52"/>
        <v>1781.4744810790103</v>
      </c>
      <c r="CH31" s="6">
        <f t="shared" si="53"/>
        <v>3.924703801241705</v>
      </c>
      <c r="CI31" s="6">
        <f t="shared" si="54"/>
        <v>137.14810189627843</v>
      </c>
      <c r="CJ31" s="6">
        <f t="shared" si="55"/>
        <v>6.6428876155449429E-2</v>
      </c>
    </row>
    <row r="32" spans="1:88">
      <c r="A32" s="204">
        <v>961</v>
      </c>
      <c r="B32" s="88">
        <v>90.088099999999997</v>
      </c>
      <c r="C32" s="88">
        <v>1.1467000000000001</v>
      </c>
      <c r="D32" s="88">
        <v>0.75</v>
      </c>
      <c r="E32" s="89">
        <v>6.2949000000000002</v>
      </c>
      <c r="F32" s="90">
        <v>301.4169</v>
      </c>
      <c r="G32" s="87">
        <v>2</v>
      </c>
      <c r="H32" s="88">
        <v>1510.9</v>
      </c>
      <c r="I32" s="88">
        <v>2458.5</v>
      </c>
      <c r="J32" s="88">
        <v>0.61450000000000005</v>
      </c>
      <c r="K32" s="91">
        <v>13.509</v>
      </c>
      <c r="L32" s="89">
        <v>62.969700000000003</v>
      </c>
      <c r="M32" s="89">
        <v>67.610799999999998</v>
      </c>
      <c r="N32" s="89">
        <v>297.03789999999998</v>
      </c>
      <c r="O32" s="89">
        <v>274.35820000000001</v>
      </c>
      <c r="P32" s="89">
        <v>306.63310000000001</v>
      </c>
      <c r="Q32" s="89">
        <v>282.40359999999998</v>
      </c>
      <c r="R32" s="89">
        <v>17.2103</v>
      </c>
      <c r="S32" s="89">
        <v>15.504</v>
      </c>
      <c r="T32" s="89">
        <v>12.922000000000001</v>
      </c>
      <c r="U32" s="89">
        <v>12.387700000000001</v>
      </c>
      <c r="V32" s="89">
        <v>11.7403</v>
      </c>
      <c r="W32" s="89">
        <v>10.895099999999999</v>
      </c>
      <c r="X32" s="89">
        <v>3.7948</v>
      </c>
      <c r="Y32" s="92">
        <v>4.0541999999999998</v>
      </c>
      <c r="Z32" s="93">
        <v>0.79859999999999998</v>
      </c>
      <c r="AA32" s="91">
        <v>0.73819999999999997</v>
      </c>
      <c r="AB32" s="94">
        <v>301.10849999999999</v>
      </c>
      <c r="AC32" s="95">
        <v>299.54989999999998</v>
      </c>
      <c r="AD32" s="144">
        <v>299.97219999999999</v>
      </c>
      <c r="AE32" s="124">
        <v>296.44409999999999</v>
      </c>
      <c r="AF32" s="71"/>
      <c r="AG32" s="6">
        <f t="shared" si="5"/>
        <v>70.016204558260625</v>
      </c>
      <c r="AH32" s="6">
        <f t="shared" si="6"/>
        <v>20.071895441739368</v>
      </c>
      <c r="AI32" s="6">
        <f t="shared" si="7"/>
        <v>303.27652085802555</v>
      </c>
      <c r="AJ32" s="5">
        <f t="shared" si="8"/>
        <v>129419.95865131804</v>
      </c>
      <c r="AK32" s="5">
        <f t="shared" si="9"/>
        <v>161.25026560332566</v>
      </c>
      <c r="AL32" s="6">
        <f t="shared" si="10"/>
        <v>0.36576352533076123</v>
      </c>
      <c r="AM32" s="5">
        <f t="shared" si="11"/>
        <v>118.6478082</v>
      </c>
      <c r="AN32" s="242">
        <f t="shared" si="12"/>
        <v>275.16310052548386</v>
      </c>
      <c r="AO32" s="242">
        <f t="shared" si="13"/>
        <v>1184.1090530981485</v>
      </c>
      <c r="AP32" s="243">
        <f t="shared" si="14"/>
        <v>0.41916433770465661</v>
      </c>
      <c r="AQ32" s="243">
        <f t="shared" si="15"/>
        <v>1204.9137002005646</v>
      </c>
      <c r="AR32" s="243">
        <f t="shared" si="16"/>
        <v>3.5578050332971127</v>
      </c>
      <c r="AS32" s="243">
        <f t="shared" si="17"/>
        <v>118.65894545781559</v>
      </c>
      <c r="AT32" s="243">
        <f t="shared" si="18"/>
        <v>0.29766991390511033</v>
      </c>
      <c r="AU32" s="247">
        <f t="shared" si="19"/>
        <v>492.50966239103536</v>
      </c>
      <c r="AV32" s="247">
        <f t="shared" si="20"/>
        <v>1766.453620902935</v>
      </c>
      <c r="AW32" s="248">
        <f t="shared" si="21"/>
        <v>0.61426195534341754</v>
      </c>
      <c r="AX32" s="248">
        <f t="shared" si="22"/>
        <v>1833.1050514363271</v>
      </c>
      <c r="AY32" s="248">
        <f t="shared" si="23"/>
        <v>3.9881494564313886</v>
      </c>
      <c r="AZ32" s="248">
        <f t="shared" si="0"/>
        <v>111.25299340394302</v>
      </c>
      <c r="BA32" s="248">
        <f t="shared" si="24"/>
        <v>0.16630694318896858</v>
      </c>
      <c r="BB32" s="252">
        <f t="shared" si="25"/>
        <v>537.48575379489455</v>
      </c>
      <c r="BC32" s="252">
        <f t="shared" si="26"/>
        <v>1848.0570943793216</v>
      </c>
      <c r="BD32" s="253">
        <f t="shared" si="27"/>
        <v>0.65538915073878234</v>
      </c>
      <c r="BE32" s="253">
        <f t="shared" si="28"/>
        <v>1927.4376034922427</v>
      </c>
      <c r="BF32" s="253">
        <f t="shared" si="29"/>
        <v>4.0403482651078395</v>
      </c>
      <c r="BG32" s="253">
        <f t="shared" si="30"/>
        <v>109.91364701129694</v>
      </c>
      <c r="BH32" s="253">
        <f t="shared" si="31"/>
        <v>0.15239059987167616</v>
      </c>
      <c r="BI32" s="5">
        <f t="shared" si="1"/>
        <v>591.98233170030062</v>
      </c>
      <c r="BJ32" s="5">
        <f t="shared" si="32"/>
        <v>1929.059782957012</v>
      </c>
      <c r="BK32" s="6">
        <f t="shared" si="33"/>
        <v>0.70652231588316383</v>
      </c>
      <c r="BL32" s="6">
        <f t="shared" si="34"/>
        <v>2025.3533898755036</v>
      </c>
      <c r="BM32" s="6">
        <f t="shared" si="35"/>
        <v>4.092192235114875</v>
      </c>
      <c r="BN32" s="6">
        <f t="shared" si="36"/>
        <v>108.41296424173437</v>
      </c>
      <c r="BO32" s="6">
        <f t="shared" si="37"/>
        <v>0.13836185990218197</v>
      </c>
      <c r="BP32" s="239">
        <f t="shared" si="2"/>
        <v>663.12923878347806</v>
      </c>
      <c r="BQ32" s="239">
        <f t="shared" si="3"/>
        <v>2005.3359772291378</v>
      </c>
      <c r="BR32" s="239">
        <f t="shared" si="38"/>
        <v>0.77623744147040119</v>
      </c>
      <c r="BS32" s="239">
        <f t="shared" si="39"/>
        <v>2126.1664067453671</v>
      </c>
      <c r="BT32" s="239">
        <f t="shared" si="40"/>
        <v>4.1434234965421357</v>
      </c>
      <c r="BU32" s="239">
        <f t="shared" si="4"/>
        <v>106.69968552095384</v>
      </c>
      <c r="BV32" s="239">
        <f t="shared" si="41"/>
        <v>0.12351706372282005</v>
      </c>
      <c r="BW32" s="236">
        <f t="shared" si="42"/>
        <v>1260.8154483938483</v>
      </c>
      <c r="BX32" s="236">
        <f t="shared" si="43"/>
        <v>1328.0002621658487</v>
      </c>
      <c r="BY32" s="236">
        <f t="shared" si="44"/>
        <v>1.8136038263960967</v>
      </c>
      <c r="BZ32" s="236">
        <f t="shared" si="45"/>
        <v>1764.8006422313058</v>
      </c>
      <c r="CA32" s="236">
        <f t="shared" si="46"/>
        <v>3.9070663683231137</v>
      </c>
      <c r="CB32" s="236">
        <f t="shared" si="47"/>
        <v>144.09374380207896</v>
      </c>
      <c r="CC32" s="236">
        <f t="shared" si="48"/>
        <v>6.4964128213709837E-2</v>
      </c>
      <c r="CD32" s="6">
        <f t="shared" si="49"/>
        <v>1238.9797790879134</v>
      </c>
      <c r="CE32" s="6">
        <f t="shared" si="50"/>
        <v>1394.206602854528</v>
      </c>
      <c r="CF32" s="6">
        <f t="shared" si="51"/>
        <v>1.7393646250868782</v>
      </c>
      <c r="CG32" s="6">
        <f t="shared" si="52"/>
        <v>1816.0083765421552</v>
      </c>
      <c r="CH32" s="6">
        <f t="shared" si="53"/>
        <v>3.9446973511475578</v>
      </c>
      <c r="CI32" s="6">
        <f t="shared" si="54"/>
        <v>136.49625054130172</v>
      </c>
      <c r="CJ32" s="6">
        <f t="shared" si="55"/>
        <v>6.6109050224839996E-2</v>
      </c>
    </row>
    <row r="33" spans="1:206" s="216" customFormat="1">
      <c r="A33" s="205">
        <v>962</v>
      </c>
      <c r="B33" s="206">
        <v>91.000500000000002</v>
      </c>
      <c r="C33" s="206">
        <v>1.1316999999999999</v>
      </c>
      <c r="D33" s="206">
        <v>0.76249999999999996</v>
      </c>
      <c r="E33" s="207">
        <v>12.7197</v>
      </c>
      <c r="F33" s="208">
        <v>300.09410000000003</v>
      </c>
      <c r="G33" s="205">
        <v>2</v>
      </c>
      <c r="H33" s="206">
        <v>1532.9</v>
      </c>
      <c r="I33" s="206">
        <v>2452</v>
      </c>
      <c r="J33" s="206">
        <v>0.62519999999999998</v>
      </c>
      <c r="K33" s="209">
        <v>13.706</v>
      </c>
      <c r="L33" s="207">
        <v>64.321399999999997</v>
      </c>
      <c r="M33" s="207">
        <v>68.286600000000007</v>
      </c>
      <c r="N33" s="207">
        <v>300.48050000000001</v>
      </c>
      <c r="O33" s="207">
        <v>274.24799999999999</v>
      </c>
      <c r="P33" s="207">
        <v>309.72609999999997</v>
      </c>
      <c r="Q33" s="207">
        <v>280.88589999999999</v>
      </c>
      <c r="R33" s="207">
        <v>17.6111</v>
      </c>
      <c r="S33" s="207">
        <v>16.414100000000001</v>
      </c>
      <c r="T33" s="207">
        <v>14.681900000000001</v>
      </c>
      <c r="U33" s="207">
        <v>14.546900000000001</v>
      </c>
      <c r="V33" s="207">
        <v>14.0722</v>
      </c>
      <c r="W33" s="207">
        <v>13.685600000000001</v>
      </c>
      <c r="X33" s="207">
        <v>9.6196999999999999</v>
      </c>
      <c r="Y33" s="210">
        <v>9.2766000000000002</v>
      </c>
      <c r="Z33" s="211">
        <v>0.83720000000000006</v>
      </c>
      <c r="AA33" s="209">
        <v>0.74709999999999999</v>
      </c>
      <c r="AB33" s="212">
        <v>301.30349999999999</v>
      </c>
      <c r="AC33" s="213">
        <v>299.27760000000001</v>
      </c>
      <c r="AD33" s="214">
        <v>300.3784</v>
      </c>
      <c r="AE33" s="215">
        <v>296.262</v>
      </c>
      <c r="AF33" s="217" t="s">
        <v>57</v>
      </c>
      <c r="AG33" s="216">
        <f t="shared" si="5"/>
        <v>70.932049808055808</v>
      </c>
      <c r="AH33" s="216">
        <f t="shared" si="6"/>
        <v>20.068450191944187</v>
      </c>
      <c r="AI33" s="216">
        <f t="shared" si="7"/>
        <v>302.64413252918132</v>
      </c>
      <c r="AJ33" s="230">
        <f t="shared" si="8"/>
        <v>132191.58933624596</v>
      </c>
      <c r="AK33" s="230">
        <f t="shared" si="9"/>
        <v>163.05219703308489</v>
      </c>
      <c r="AL33" s="216">
        <f t="shared" si="10"/>
        <v>0.72225471435628663</v>
      </c>
      <c r="AM33" s="230">
        <f t="shared" si="11"/>
        <v>121.4109234</v>
      </c>
      <c r="AN33" s="242">
        <f t="shared" si="12"/>
        <v>230.06535491420976</v>
      </c>
      <c r="AO33" s="242">
        <f t="shared" si="13"/>
        <v>1039.8153544954228</v>
      </c>
      <c r="AP33" s="243">
        <f t="shared" si="14"/>
        <v>0.37438320571015438</v>
      </c>
      <c r="AQ33" s="243">
        <f t="shared" si="15"/>
        <v>1054.3896960632644</v>
      </c>
      <c r="AR33" s="243">
        <f t="shared" si="16"/>
        <v>3.4183504379888774</v>
      </c>
      <c r="AS33" s="243">
        <f t="shared" si="17"/>
        <v>123.01495608935514</v>
      </c>
      <c r="AT33" s="243">
        <f t="shared" si="18"/>
        <v>0.35962532156104743</v>
      </c>
      <c r="AU33" s="247">
        <f t="shared" si="19"/>
        <v>374.41583079071597</v>
      </c>
      <c r="AV33" s="247">
        <f t="shared" si="20"/>
        <v>1513.6462590768679</v>
      </c>
      <c r="AW33" s="248">
        <f t="shared" si="21"/>
        <v>0.50499287978902963</v>
      </c>
      <c r="AX33" s="248">
        <f t="shared" si="22"/>
        <v>1552.2469342810987</v>
      </c>
      <c r="AY33" s="248">
        <f t="shared" si="23"/>
        <v>3.8124163119785477</v>
      </c>
      <c r="AZ33" s="248">
        <f t="shared" si="0"/>
        <v>117.72590945594547</v>
      </c>
      <c r="BA33" s="248">
        <f t="shared" si="24"/>
        <v>0.22097710736842793</v>
      </c>
      <c r="BB33" s="252">
        <f t="shared" si="25"/>
        <v>385.66586787842431</v>
      </c>
      <c r="BC33" s="252">
        <f t="shared" si="26"/>
        <v>1544.7904831769315</v>
      </c>
      <c r="BD33" s="253">
        <f t="shared" si="27"/>
        <v>0.51489616813602579</v>
      </c>
      <c r="BE33" s="253">
        <f t="shared" si="28"/>
        <v>1585.7456693894812</v>
      </c>
      <c r="BF33" s="253">
        <f t="shared" si="29"/>
        <v>3.8343227107542752</v>
      </c>
      <c r="BG33" s="253">
        <f t="shared" si="30"/>
        <v>117.33441840753677</v>
      </c>
      <c r="BH33" s="253">
        <f t="shared" si="31"/>
        <v>0.21453111133796512</v>
      </c>
      <c r="BI33" s="230">
        <f t="shared" si="1"/>
        <v>425.22433162312899</v>
      </c>
      <c r="BJ33" s="230">
        <f t="shared" si="32"/>
        <v>1647.6616492068604</v>
      </c>
      <c r="BK33" s="216">
        <f t="shared" si="33"/>
        <v>0.5497020268542061</v>
      </c>
      <c r="BL33" s="216">
        <f t="shared" si="34"/>
        <v>1697.4494232428956</v>
      </c>
      <c r="BM33" s="216">
        <f t="shared" si="35"/>
        <v>3.9043209684127822</v>
      </c>
      <c r="BN33" s="216">
        <f t="shared" si="36"/>
        <v>115.98615102080649</v>
      </c>
      <c r="BO33" s="216">
        <f t="shared" si="37"/>
        <v>0.19457336066650169</v>
      </c>
      <c r="BP33" s="239">
        <f t="shared" si="2"/>
        <v>457.44110449800343</v>
      </c>
      <c r="BQ33" s="239">
        <f t="shared" si="3"/>
        <v>1723.8003167347715</v>
      </c>
      <c r="BR33" s="239">
        <f t="shared" si="38"/>
        <v>0.57814258009409569</v>
      </c>
      <c r="BS33" s="239">
        <f t="shared" si="39"/>
        <v>1781.4181428637748</v>
      </c>
      <c r="BT33" s="239">
        <f t="shared" si="40"/>
        <v>3.9541380470582808</v>
      </c>
      <c r="BU33" s="239">
        <f t="shared" si="4"/>
        <v>114.92343831310174</v>
      </c>
      <c r="BV33" s="239">
        <f t="shared" si="41"/>
        <v>0.18086990090642438</v>
      </c>
      <c r="BW33" s="236">
        <f t="shared" si="42"/>
        <v>796.26722149736054</v>
      </c>
      <c r="BX33" s="236">
        <f t="shared" si="43"/>
        <v>2109.154013864641</v>
      </c>
      <c r="BY33" s="236">
        <f t="shared" si="44"/>
        <v>0.90980420363647885</v>
      </c>
      <c r="BZ33" s="236">
        <f t="shared" si="45"/>
        <v>2283.7379062656146</v>
      </c>
      <c r="CA33" s="236">
        <f t="shared" si="46"/>
        <v>4.2146488172107288</v>
      </c>
      <c r="CB33" s="236">
        <f t="shared" si="47"/>
        <v>106.87118078937738</v>
      </c>
      <c r="CC33" s="236">
        <f t="shared" si="48"/>
        <v>0.10390648391314382</v>
      </c>
      <c r="CD33" s="216">
        <f t="shared" si="49"/>
        <v>824.85898242175119</v>
      </c>
      <c r="CE33" s="216">
        <f t="shared" si="50"/>
        <v>2106.9608493229716</v>
      </c>
      <c r="CF33" s="6">
        <f t="shared" si="51"/>
        <v>0.94296315346713422</v>
      </c>
      <c r="CG33" s="216">
        <f t="shared" si="52"/>
        <v>2294.3074906284555</v>
      </c>
      <c r="CH33" s="216">
        <f t="shared" si="53"/>
        <v>4.2196614412925566</v>
      </c>
      <c r="CI33" s="216">
        <f t="shared" si="54"/>
        <v>106.61812803147784</v>
      </c>
      <c r="CJ33" s="216">
        <f t="shared" si="55"/>
        <v>0.10030481452498205</v>
      </c>
      <c r="CK33" s="216" t="s">
        <v>98</v>
      </c>
    </row>
    <row r="34" spans="1:206" ht="15.9" thickBot="1">
      <c r="A34" s="221">
        <v>963</v>
      </c>
      <c r="B34" s="218">
        <v>91.194500000000005</v>
      </c>
      <c r="C34" s="218">
        <v>1.1416999999999999</v>
      </c>
      <c r="D34" s="218">
        <v>0.75419999999999998</v>
      </c>
      <c r="E34" s="219">
        <v>12.548400000000001</v>
      </c>
      <c r="F34" s="220">
        <v>293.19240000000002</v>
      </c>
      <c r="G34" s="221">
        <v>2</v>
      </c>
      <c r="H34" s="218">
        <v>1526.6</v>
      </c>
      <c r="I34" s="218">
        <v>2456.4</v>
      </c>
      <c r="J34" s="218">
        <v>0.62150000000000005</v>
      </c>
      <c r="K34" s="222">
        <v>13.65</v>
      </c>
      <c r="L34" s="219">
        <v>63.512099999999997</v>
      </c>
      <c r="M34" s="219">
        <v>68.255399999999995</v>
      </c>
      <c r="N34" s="219">
        <v>297.68169999999998</v>
      </c>
      <c r="O34" s="219">
        <v>275.85700000000003</v>
      </c>
      <c r="P34" s="219">
        <v>306.9554</v>
      </c>
      <c r="Q34" s="219">
        <v>282.5215</v>
      </c>
      <c r="R34" s="219">
        <v>16.923999999999999</v>
      </c>
      <c r="S34" s="219">
        <v>16.493200000000002</v>
      </c>
      <c r="T34" s="219">
        <v>14.838800000000001</v>
      </c>
      <c r="U34" s="219">
        <v>14.6058</v>
      </c>
      <c r="V34" s="219">
        <v>14.224299999999999</v>
      </c>
      <c r="W34" s="219">
        <v>13.724</v>
      </c>
      <c r="X34" s="219">
        <v>9.4839000000000002</v>
      </c>
      <c r="Y34" s="223">
        <v>8.9757999999999996</v>
      </c>
      <c r="Z34" s="224">
        <v>0.8165</v>
      </c>
      <c r="AA34" s="222">
        <v>0.74990000000000001</v>
      </c>
      <c r="AB34" s="225">
        <v>299.53699999999998</v>
      </c>
      <c r="AC34" s="226">
        <v>297.67869999999999</v>
      </c>
      <c r="AD34" s="227">
        <v>295.40289999999999</v>
      </c>
      <c r="AE34" s="228">
        <v>296.2088</v>
      </c>
      <c r="AF34" s="217" t="s">
        <v>57</v>
      </c>
      <c r="AG34" s="216">
        <f t="shared" si="5"/>
        <v>70.945018184647097</v>
      </c>
      <c r="AH34" s="216">
        <f t="shared" si="6"/>
        <v>20.249481815352897</v>
      </c>
      <c r="AI34" s="216">
        <f t="shared" si="7"/>
        <v>303.0661347219791</v>
      </c>
      <c r="AJ34" s="230">
        <f t="shared" si="8"/>
        <v>127549.82946642474</v>
      </c>
      <c r="AK34" s="230">
        <f t="shared" si="9"/>
        <v>156.99211677425856</v>
      </c>
      <c r="AL34" s="216">
        <f t="shared" si="10"/>
        <v>0.74145592058614995</v>
      </c>
      <c r="AM34" s="230">
        <f t="shared" si="11"/>
        <v>116.67405599999999</v>
      </c>
      <c r="AN34" s="242">
        <f t="shared" si="12"/>
        <v>167.00875089031911</v>
      </c>
      <c r="AO34" s="242">
        <f t="shared" si="13"/>
        <v>755.79160005033998</v>
      </c>
      <c r="AP34" s="243">
        <f t="shared" si="14"/>
        <v>0.31855092415375208</v>
      </c>
      <c r="AQ34" s="243">
        <f t="shared" si="15"/>
        <v>763.46097197899269</v>
      </c>
      <c r="AR34" s="243">
        <f t="shared" si="16"/>
        <v>3.0985164400395169</v>
      </c>
      <c r="AS34" s="243">
        <f t="shared" si="17"/>
        <v>120.80499309789963</v>
      </c>
      <c r="AT34" s="243">
        <f t="shared" si="18"/>
        <v>0.49646327453613209</v>
      </c>
      <c r="AU34" s="247">
        <f t="shared" si="19"/>
        <v>304.58258440001543</v>
      </c>
      <c r="AV34" s="247">
        <f t="shared" si="20"/>
        <v>1240.1144168377821</v>
      </c>
      <c r="AW34" s="248">
        <f t="shared" si="21"/>
        <v>0.45353923284857173</v>
      </c>
      <c r="AX34" s="248">
        <f t="shared" si="22"/>
        <v>1265.6233019982485</v>
      </c>
      <c r="AY34" s="248">
        <f t="shared" si="23"/>
        <v>3.6113268229584992</v>
      </c>
      <c r="AZ34" s="248">
        <f t="shared" si="0"/>
        <v>115.59160541618789</v>
      </c>
      <c r="BA34" s="248">
        <f t="shared" si="24"/>
        <v>0.27222078867879224</v>
      </c>
      <c r="BB34" s="252">
        <f t="shared" si="25"/>
        <v>323.95800945306138</v>
      </c>
      <c r="BC34" s="252">
        <f t="shared" si="26"/>
        <v>1298.2907979549534</v>
      </c>
      <c r="BD34" s="253">
        <f t="shared" si="27"/>
        <v>0.47145842855205189</v>
      </c>
      <c r="BE34" s="253">
        <f t="shared" si="28"/>
        <v>1327.1483034806768</v>
      </c>
      <c r="BF34" s="253">
        <f t="shared" si="29"/>
        <v>3.6598095815215443</v>
      </c>
      <c r="BG34" s="253">
        <f t="shared" si="30"/>
        <v>114.88980505233276</v>
      </c>
      <c r="BH34" s="253">
        <f t="shared" si="31"/>
        <v>0.2559396863907773</v>
      </c>
      <c r="BI34" s="230">
        <f t="shared" si="1"/>
        <v>355.68214961502292</v>
      </c>
      <c r="BJ34" s="230">
        <f t="shared" si="32"/>
        <v>1388.1962951308226</v>
      </c>
      <c r="BK34" s="216">
        <f t="shared" si="33"/>
        <v>0.50058438871952005</v>
      </c>
      <c r="BL34" s="216">
        <f t="shared" si="34"/>
        <v>1422.9823745429444</v>
      </c>
      <c r="BM34" s="216">
        <f t="shared" si="35"/>
        <v>3.7311773847573928</v>
      </c>
      <c r="BN34" s="216">
        <f t="shared" si="36"/>
        <v>113.76116247297944</v>
      </c>
      <c r="BO34" s="216">
        <f t="shared" si="37"/>
        <v>0.23311181467200329</v>
      </c>
      <c r="BP34" s="239">
        <f t="shared" si="2"/>
        <v>397.28526186411682</v>
      </c>
      <c r="BQ34" s="239">
        <f t="shared" si="3"/>
        <v>1496.0326481527507</v>
      </c>
      <c r="BR34" s="239">
        <f t="shared" si="38"/>
        <v>0.53860774059365912</v>
      </c>
      <c r="BS34" s="239">
        <f t="shared" si="39"/>
        <v>1539.4323006849258</v>
      </c>
      <c r="BT34" s="239">
        <f t="shared" si="40"/>
        <v>3.8119564200572498</v>
      </c>
      <c r="BU34" s="239">
        <f t="shared" si="4"/>
        <v>112.32311247544942</v>
      </c>
      <c r="BV34" s="239">
        <f t="shared" si="41"/>
        <v>0.20870069771567792</v>
      </c>
      <c r="BW34" s="236">
        <f t="shared" si="42"/>
        <v>749.87641966420347</v>
      </c>
      <c r="BX34" s="236">
        <f t="shared" si="43"/>
        <v>1951.3472955582095</v>
      </c>
      <c r="BY34" s="236">
        <f t="shared" si="44"/>
        <v>0.89014976942042734</v>
      </c>
      <c r="BZ34" s="236">
        <f t="shared" si="45"/>
        <v>2105.9655400997431</v>
      </c>
      <c r="CA34" s="236">
        <f t="shared" si="46"/>
        <v>4.1392515220642361</v>
      </c>
      <c r="CB34" s="236">
        <f t="shared" si="47"/>
        <v>103.31381134429317</v>
      </c>
      <c r="CC34" s="236">
        <f t="shared" si="48"/>
        <v>0.1105698341339043</v>
      </c>
      <c r="CD34" s="216">
        <f t="shared" si="49"/>
        <v>792.12815129275577</v>
      </c>
      <c r="CE34" s="216">
        <f t="shared" si="50"/>
        <v>1950.8618793901674</v>
      </c>
      <c r="CF34" s="6">
        <f t="shared" si="51"/>
        <v>0.94042216935541756</v>
      </c>
      <c r="CG34" s="216">
        <f t="shared" si="52"/>
        <v>2123.3949055139019</v>
      </c>
      <c r="CH34" s="216">
        <f t="shared" si="53"/>
        <v>4.1481799911535377</v>
      </c>
      <c r="CI34" s="216">
        <f t="shared" si="54"/>
        <v>102.88923478398947</v>
      </c>
      <c r="CJ34" s="216">
        <f t="shared" si="55"/>
        <v>0.10467209277675782</v>
      </c>
      <c r="CK34" s="216" t="s">
        <v>57</v>
      </c>
      <c r="CL34" s="216"/>
      <c r="CM34" s="216"/>
      <c r="CN34" s="216"/>
      <c r="CO34" s="216"/>
      <c r="CP34" s="216"/>
      <c r="CQ34" s="216"/>
      <c r="CR34" s="216"/>
      <c r="CS34" s="216"/>
      <c r="CT34" s="216"/>
      <c r="CU34" s="216"/>
      <c r="CV34" s="216"/>
      <c r="CW34" s="216"/>
      <c r="CX34" s="216"/>
      <c r="CY34" s="216"/>
      <c r="CZ34" s="216"/>
      <c r="DA34" s="216"/>
      <c r="DB34" s="216"/>
      <c r="DC34" s="216"/>
      <c r="DD34" s="216"/>
      <c r="DE34" s="216"/>
      <c r="DF34" s="216"/>
      <c r="DG34" s="216"/>
      <c r="DH34" s="216"/>
      <c r="DI34" s="216"/>
      <c r="DJ34" s="216"/>
      <c r="DK34" s="216"/>
      <c r="DL34" s="216"/>
      <c r="DM34" s="216"/>
      <c r="DN34" s="216"/>
      <c r="DO34" s="216"/>
      <c r="DP34" s="216"/>
      <c r="DQ34" s="216"/>
      <c r="DR34" s="216"/>
      <c r="DS34" s="216"/>
      <c r="DT34" s="216"/>
      <c r="DU34" s="216"/>
      <c r="DV34" s="216"/>
      <c r="DW34" s="216"/>
      <c r="DX34" s="216"/>
      <c r="DY34" s="216"/>
      <c r="DZ34" s="216"/>
      <c r="EA34" s="216"/>
      <c r="EB34" s="216"/>
      <c r="EC34" s="216"/>
      <c r="ED34" s="216"/>
      <c r="EE34" s="216"/>
      <c r="EF34" s="216"/>
      <c r="EG34" s="216"/>
      <c r="EH34" s="216"/>
      <c r="EI34" s="216"/>
      <c r="EJ34" s="216"/>
      <c r="EK34" s="216"/>
      <c r="EL34" s="216"/>
      <c r="EM34" s="216"/>
      <c r="EN34" s="216"/>
      <c r="EO34" s="216"/>
      <c r="EP34" s="216"/>
      <c r="EQ34" s="216"/>
      <c r="ER34" s="216"/>
      <c r="ES34" s="216"/>
      <c r="ET34" s="216"/>
      <c r="EU34" s="216"/>
      <c r="EV34" s="216"/>
      <c r="EW34" s="216"/>
      <c r="EX34" s="216"/>
      <c r="EY34" s="216"/>
      <c r="EZ34" s="216"/>
      <c r="FA34" s="216"/>
      <c r="FB34" s="216"/>
      <c r="FC34" s="216"/>
      <c r="FD34" s="216"/>
      <c r="FE34" s="216"/>
      <c r="FF34" s="216"/>
      <c r="FG34" s="216"/>
      <c r="FH34" s="216"/>
      <c r="FI34" s="216"/>
      <c r="FJ34" s="216"/>
      <c r="FK34" s="216"/>
      <c r="FL34" s="216"/>
      <c r="FM34" s="216"/>
      <c r="FN34" s="216"/>
      <c r="FO34" s="216"/>
      <c r="FP34" s="216"/>
      <c r="FQ34" s="216"/>
      <c r="FR34" s="216"/>
      <c r="FS34" s="216"/>
      <c r="FT34" s="216"/>
      <c r="FU34" s="216"/>
      <c r="FV34" s="216"/>
      <c r="FW34" s="216"/>
      <c r="FX34" s="216"/>
      <c r="FY34" s="216"/>
      <c r="FZ34" s="216"/>
      <c r="GA34" s="216"/>
      <c r="GB34" s="216"/>
      <c r="GC34" s="216"/>
      <c r="GD34" s="216"/>
      <c r="GE34" s="216"/>
      <c r="GF34" s="216"/>
      <c r="GG34" s="216"/>
      <c r="GH34" s="216"/>
      <c r="GI34" s="216"/>
      <c r="GJ34" s="216"/>
      <c r="GK34" s="216"/>
      <c r="GL34" s="216"/>
      <c r="GM34" s="216"/>
      <c r="GN34" s="216"/>
      <c r="GO34" s="216"/>
      <c r="GP34" s="216"/>
      <c r="GQ34" s="216"/>
      <c r="GR34" s="216"/>
      <c r="GS34" s="216"/>
      <c r="GT34" s="216"/>
      <c r="GU34" s="216"/>
      <c r="GV34" s="216"/>
      <c r="GW34" s="216"/>
      <c r="GX34" s="216"/>
    </row>
    <row r="35" spans="1:206">
      <c r="A35" s="204">
        <v>965</v>
      </c>
      <c r="B35" s="88">
        <v>269.80537370670442</v>
      </c>
      <c r="C35" s="88">
        <v>0.25604073665040578</v>
      </c>
      <c r="D35" s="88">
        <v>0.80833333333333335</v>
      </c>
      <c r="E35" s="89">
        <v>14.148404475560623</v>
      </c>
      <c r="F35" s="90">
        <v>298.40200970420989</v>
      </c>
      <c r="G35" s="87">
        <v>4</v>
      </c>
      <c r="H35" s="88">
        <v>1201.434023345146</v>
      </c>
      <c r="I35" s="88">
        <v>1778.8782785302101</v>
      </c>
      <c r="J35" s="88">
        <v>0.6753885512266895</v>
      </c>
      <c r="K35" s="91">
        <v>21.484737484737487</v>
      </c>
      <c r="L35" s="89">
        <v>202.95281802425657</v>
      </c>
      <c r="M35" s="89">
        <v>62.918547328245836</v>
      </c>
      <c r="N35" s="89">
        <v>1042.4206274292767</v>
      </c>
      <c r="O35" s="89">
        <v>221.9236983027341</v>
      </c>
      <c r="P35" s="89">
        <v>1075.5720677268528</v>
      </c>
      <c r="Q35" s="89">
        <v>226.38630266206499</v>
      </c>
      <c r="R35" s="89">
        <v>37.696395966354615</v>
      </c>
      <c r="S35" s="89">
        <v>36.392904798017398</v>
      </c>
      <c r="T35" s="89">
        <v>33.116597762858973</v>
      </c>
      <c r="U35" s="89">
        <v>29.839877303548917</v>
      </c>
      <c r="V35" s="89">
        <v>27.358827990474516</v>
      </c>
      <c r="W35" s="89">
        <v>24.063912817398517</v>
      </c>
      <c r="X35" s="89">
        <v>7.8129206043917687</v>
      </c>
      <c r="Y35" s="92">
        <v>12.3440169614351</v>
      </c>
      <c r="Z35" s="93">
        <v>0.8218228592374448</v>
      </c>
      <c r="AA35" s="91">
        <v>0.53267678532759</v>
      </c>
      <c r="AB35" s="94">
        <v>303.97576130766674</v>
      </c>
      <c r="AC35" s="95">
        <v>299.18890949731502</v>
      </c>
      <c r="AD35" s="144">
        <v>296.90508153843166</v>
      </c>
      <c r="AE35" s="124">
        <v>293.34153627986956</v>
      </c>
      <c r="AF35" s="229" t="s">
        <v>58</v>
      </c>
      <c r="AG35" s="6">
        <f t="shared" si="5"/>
        <v>253.57405194297735</v>
      </c>
      <c r="AH35" s="6">
        <f t="shared" si="6"/>
        <v>16.231321763727045</v>
      </c>
      <c r="AI35" s="6">
        <f>8314*(0.03125+0.013393*C3)/(1+0.25*C3)</f>
        <v>301.4367994359261</v>
      </c>
      <c r="AJ35" s="5">
        <f t="shared" si="8"/>
        <v>293882.25839812867</v>
      </c>
      <c r="AK35" s="5">
        <f t="shared" si="9"/>
        <v>122.26140514818333</v>
      </c>
      <c r="AL35" s="6">
        <f t="shared" si="10"/>
        <v>0.37532512360567788</v>
      </c>
      <c r="AM35" s="5">
        <f t="shared" si="11"/>
        <v>259.87895379204872</v>
      </c>
      <c r="AN35" s="242">
        <f t="shared" si="12"/>
        <v>175.26904428546354</v>
      </c>
      <c r="AO35" s="242">
        <f t="shared" si="13"/>
        <v>594.75628343082928</v>
      </c>
      <c r="AP35" s="243">
        <f t="shared" si="14"/>
        <v>0.37787393926520629</v>
      </c>
      <c r="AQ35" s="243">
        <f t="shared" si="15"/>
        <v>603.24873191484107</v>
      </c>
      <c r="AR35" s="243">
        <f t="shared" si="16"/>
        <v>2.7269982008311326</v>
      </c>
      <c r="AS35" s="243">
        <f t="shared" si="17"/>
        <v>273.16954090016452</v>
      </c>
      <c r="AT35" s="243">
        <f t="shared" si="18"/>
        <v>1.3995972659916118</v>
      </c>
      <c r="AU35" s="247">
        <f t="shared" si="19"/>
        <v>267.3559676446294</v>
      </c>
      <c r="AV35" s="247">
        <f t="shared" si="20"/>
        <v>825.56770296305717</v>
      </c>
      <c r="AW35" s="248">
        <f t="shared" si="21"/>
        <v>0.48924317638199072</v>
      </c>
      <c r="AX35" s="248">
        <f t="shared" si="22"/>
        <v>845.32839950291623</v>
      </c>
      <c r="AY35" s="248">
        <f t="shared" si="23"/>
        <v>3.0706409668363506</v>
      </c>
      <c r="AZ35" s="248">
        <f t="shared" si="0"/>
        <v>263.11983183990321</v>
      </c>
      <c r="BA35" s="248">
        <f t="shared" si="24"/>
        <v>0.91752608836829586</v>
      </c>
      <c r="BB35" s="252">
        <f t="shared" si="25"/>
        <v>359.4545110863325</v>
      </c>
      <c r="BC35" s="252">
        <f t="shared" si="26"/>
        <v>1000.1337209792034</v>
      </c>
      <c r="BD35" s="253">
        <f t="shared" si="27"/>
        <v>0.59762140623688509</v>
      </c>
      <c r="BE35" s="253">
        <f t="shared" si="28"/>
        <v>1035.853631361219</v>
      </c>
      <c r="BF35" s="253">
        <f t="shared" si="29"/>
        <v>3.2798235060643384</v>
      </c>
      <c r="BG35" s="253">
        <f t="shared" si="30"/>
        <v>253.92779823475328</v>
      </c>
      <c r="BH35" s="253">
        <f t="shared" si="31"/>
        <v>0.68243982932232761</v>
      </c>
      <c r="BI35" s="5">
        <f t="shared" si="1"/>
        <v>429.1891835366348</v>
      </c>
      <c r="BJ35" s="5">
        <f t="shared" si="32"/>
        <v>1094.8720174774039</v>
      </c>
      <c r="BK35" s="6">
        <f t="shared" si="33"/>
        <v>0.68199051116261333</v>
      </c>
      <c r="BL35" s="6">
        <f t="shared" si="34"/>
        <v>1145.7957256448485</v>
      </c>
      <c r="BM35" s="6">
        <f t="shared" si="35"/>
        <v>3.3847950061605605</v>
      </c>
      <c r="BN35" s="6">
        <f t="shared" si="36"/>
        <v>247.76035635725827</v>
      </c>
      <c r="BO35" s="6">
        <f t="shared" si="37"/>
        <v>0.57155698373735608</v>
      </c>
      <c r="BP35" s="239">
        <f t="shared" si="2"/>
        <v>521.79912447378831</v>
      </c>
      <c r="BQ35" s="239">
        <f t="shared" si="3"/>
        <v>1170.8107210490959</v>
      </c>
      <c r="BR35" s="239">
        <f t="shared" si="38"/>
        <v>0.80180958349564802</v>
      </c>
      <c r="BS35" s="239">
        <f t="shared" si="39"/>
        <v>1246.0819793502044</v>
      </c>
      <c r="BT35" s="239">
        <f t="shared" si="40"/>
        <v>3.4732416166309461</v>
      </c>
      <c r="BU35" s="239">
        <f t="shared" si="4"/>
        <v>241.09992384117726</v>
      </c>
      <c r="BV35" s="239">
        <f t="shared" si="41"/>
        <v>0.47011591949733145</v>
      </c>
      <c r="BW35" s="236">
        <f t="shared" si="42"/>
        <v>978.56457971665782</v>
      </c>
      <c r="BX35" s="236">
        <f t="shared" si="43"/>
        <v>712.88586218139835</v>
      </c>
      <c r="BY35" s="236">
        <f t="shared" si="44"/>
        <v>1.9270400153201417</v>
      </c>
      <c r="BZ35" s="236">
        <f t="shared" si="45"/>
        <v>977.61483092596882</v>
      </c>
      <c r="CA35" s="236">
        <f t="shared" si="46"/>
        <v>3.1646003103075033</v>
      </c>
      <c r="CB35" s="236">
        <f t="shared" si="47"/>
        <v>358.23776512326259</v>
      </c>
      <c r="CC35" s="236">
        <f t="shared" si="48"/>
        <v>0.25067949553817448</v>
      </c>
      <c r="CD35" s="6">
        <f t="shared" si="49"/>
        <v>851.20938422171889</v>
      </c>
      <c r="CE35" s="6">
        <f t="shared" si="50"/>
        <v>979.73813280311424</v>
      </c>
      <c r="CF35" s="6">
        <f t="shared" si="51"/>
        <v>1.4298571092614039</v>
      </c>
      <c r="CG35" s="6">
        <f t="shared" si="52"/>
        <v>1180.044746865877</v>
      </c>
      <c r="CH35" s="6">
        <f t="shared" si="53"/>
        <v>3.4063322019735267</v>
      </c>
      <c r="CI35" s="6">
        <f t="shared" si="54"/>
        <v>259.81162180782928</v>
      </c>
      <c r="CJ35" s="6">
        <f t="shared" si="55"/>
        <v>0.28818535103344367</v>
      </c>
    </row>
    <row r="36" spans="1:206" ht="15.9" thickBot="1">
      <c r="A36" s="203">
        <v>966</v>
      </c>
      <c r="B36" s="97">
        <v>269.13025398675819</v>
      </c>
      <c r="C36" s="97">
        <v>0.2554719288051101</v>
      </c>
      <c r="D36" s="97">
        <v>0.8125</v>
      </c>
      <c r="E36" s="98">
        <v>14.24763126494857</v>
      </c>
      <c r="F36" s="99">
        <v>300.5884174576322</v>
      </c>
      <c r="G36" s="96">
        <v>4</v>
      </c>
      <c r="H36" s="97">
        <v>1201.434023345146</v>
      </c>
      <c r="I36" s="97">
        <v>1777.9528281659143</v>
      </c>
      <c r="J36" s="97">
        <v>0.67574010081274838</v>
      </c>
      <c r="K36" s="100">
        <v>21.484737484737487</v>
      </c>
      <c r="L36" s="98">
        <v>203.02780484958174</v>
      </c>
      <c r="M36" s="98">
        <v>62.303837511456578</v>
      </c>
      <c r="N36" s="98">
        <v>1041.9512326157678</v>
      </c>
      <c r="O36" s="98">
        <v>219.97803230218747</v>
      </c>
      <c r="P36" s="98">
        <v>1077.0171483009453</v>
      </c>
      <c r="Q36" s="98">
        <v>222.97775423940641</v>
      </c>
      <c r="R36" s="98">
        <v>37.391204558267511</v>
      </c>
      <c r="S36" s="98">
        <v>36.086257043401929</v>
      </c>
      <c r="T36" s="98">
        <v>33.044917024819945</v>
      </c>
      <c r="U36" s="98">
        <v>29.7040199249452</v>
      </c>
      <c r="V36" s="98">
        <v>27.319874277207788</v>
      </c>
      <c r="W36" s="98">
        <v>23.886390391918855</v>
      </c>
      <c r="X36" s="98">
        <v>7.8712694686549485</v>
      </c>
      <c r="Y36" s="101">
        <v>13.196413245995645</v>
      </c>
      <c r="Z36" s="102">
        <v>0.82469720837586913</v>
      </c>
      <c r="AA36" s="100">
        <v>0.49353632257282237</v>
      </c>
      <c r="AB36" s="103">
        <v>304.10792354591547</v>
      </c>
      <c r="AC36" s="104">
        <v>299.10187582780253</v>
      </c>
      <c r="AD36" s="145">
        <v>298.58612074927436</v>
      </c>
      <c r="AE36" s="125">
        <v>293.32058372966327</v>
      </c>
      <c r="AF36" s="229" t="s">
        <v>59</v>
      </c>
      <c r="AG36" s="6">
        <f t="shared" si="5"/>
        <v>252.97335617704522</v>
      </c>
      <c r="AH36" s="6">
        <f t="shared" si="6"/>
        <v>16.156897809712966</v>
      </c>
      <c r="AI36" s="6">
        <f t="shared" ref="AI36:AI42" si="56">8314*(0.03125+0.013393*C4)/(1+0.25*C4)</f>
        <v>301.47977318620343</v>
      </c>
      <c r="AJ36" s="5">
        <f t="shared" si="8"/>
        <v>291630.13427653717</v>
      </c>
      <c r="AK36" s="5">
        <f t="shared" si="9"/>
        <v>121.62881793773929</v>
      </c>
      <c r="AL36" s="6">
        <f t="shared" si="10"/>
        <v>0.38104231819400691</v>
      </c>
      <c r="AM36" s="5">
        <f t="shared" si="11"/>
        <v>257.77496422469625</v>
      </c>
      <c r="AN36" s="242">
        <f t="shared" si="12"/>
        <v>175.14428550116074</v>
      </c>
      <c r="AO36" s="242">
        <f t="shared" si="13"/>
        <v>590.71918169463345</v>
      </c>
      <c r="AP36" s="243">
        <f t="shared" si="14"/>
        <v>0.37886607812227241</v>
      </c>
      <c r="AQ36" s="243">
        <f t="shared" si="15"/>
        <v>599.19833559704296</v>
      </c>
      <c r="AR36" s="243">
        <f t="shared" si="16"/>
        <v>2.7215975219780306</v>
      </c>
      <c r="AS36" s="243">
        <f t="shared" si="17"/>
        <v>270.98812939314922</v>
      </c>
      <c r="AT36" s="243">
        <f t="shared" si="18"/>
        <v>1.3970895942964114</v>
      </c>
      <c r="AU36" s="247">
        <f t="shared" si="19"/>
        <v>260.84144349533193</v>
      </c>
      <c r="AV36" s="247">
        <f t="shared" si="20"/>
        <v>805.60939765624198</v>
      </c>
      <c r="AW36" s="248">
        <f t="shared" si="21"/>
        <v>0.48316405792767197</v>
      </c>
      <c r="AX36" s="248">
        <f t="shared" si="22"/>
        <v>824.41614819588369</v>
      </c>
      <c r="AY36" s="248">
        <f t="shared" si="23"/>
        <v>3.0465298393868823</v>
      </c>
      <c r="AZ36" s="248">
        <f t="shared" si="0"/>
        <v>261.64216960603494</v>
      </c>
      <c r="BA36" s="248">
        <f t="shared" si="24"/>
        <v>0.93808811780529244</v>
      </c>
      <c r="BB36" s="252">
        <f t="shared" si="25"/>
        <v>354.97935141123901</v>
      </c>
      <c r="BC36" s="252">
        <f t="shared" si="26"/>
        <v>985.51124075512473</v>
      </c>
      <c r="BD36" s="253">
        <f t="shared" si="27"/>
        <v>0.59450099730020733</v>
      </c>
      <c r="BE36" s="253">
        <f t="shared" si="28"/>
        <v>1020.3423060359443</v>
      </c>
      <c r="BF36" s="253">
        <f t="shared" si="29"/>
        <v>3.2658555936911187</v>
      </c>
      <c r="BG36" s="253">
        <f t="shared" si="30"/>
        <v>252.22746632330947</v>
      </c>
      <c r="BH36" s="253">
        <f t="shared" si="31"/>
        <v>0.68931406235704851</v>
      </c>
      <c r="BI36" s="5">
        <f t="shared" si="1"/>
        <v>422.15845832034722</v>
      </c>
      <c r="BJ36" s="5">
        <f t="shared" si="32"/>
        <v>1077.9471155217698</v>
      </c>
      <c r="BK36" s="6">
        <f t="shared" si="33"/>
        <v>0.67601612432949343</v>
      </c>
      <c r="BL36" s="6">
        <f t="shared" si="34"/>
        <v>1127.2090615908514</v>
      </c>
      <c r="BM36" s="6">
        <f t="shared" si="35"/>
        <v>3.3694534124646882</v>
      </c>
      <c r="BN36" s="6">
        <f t="shared" si="36"/>
        <v>246.25897954686772</v>
      </c>
      <c r="BO36" s="6">
        <f t="shared" si="37"/>
        <v>0.57962183145095536</v>
      </c>
      <c r="BP36" s="239">
        <f t="shared" si="2"/>
        <v>518.90522428216002</v>
      </c>
      <c r="BQ36" s="239">
        <f t="shared" si="3"/>
        <v>1158.4621058418616</v>
      </c>
      <c r="BR36" s="239">
        <f t="shared" si="38"/>
        <v>0.80154408587731674</v>
      </c>
      <c r="BS36" s="239">
        <f t="shared" si="39"/>
        <v>1232.8901592127406</v>
      </c>
      <c r="BT36" s="239">
        <f t="shared" si="40"/>
        <v>3.4638726164454923</v>
      </c>
      <c r="BU36" s="239">
        <f t="shared" si="4"/>
        <v>239.26387283271524</v>
      </c>
      <c r="BV36" s="239">
        <f t="shared" si="41"/>
        <v>0.47155481834404811</v>
      </c>
      <c r="BW36" s="236">
        <f t="shared" si="42"/>
        <v>970.170238937313</v>
      </c>
      <c r="BX36" s="236">
        <f t="shared" si="43"/>
        <v>713.73335244798716</v>
      </c>
      <c r="BY36" s="236">
        <f t="shared" si="44"/>
        <v>1.909238745649205</v>
      </c>
      <c r="BZ36" s="236">
        <f t="shared" si="45"/>
        <v>973.90290505518351</v>
      </c>
      <c r="CA36" s="236">
        <f t="shared" si="46"/>
        <v>3.1645483365601992</v>
      </c>
      <c r="CB36" s="236">
        <f t="shared" si="47"/>
        <v>350.26285038989874</v>
      </c>
      <c r="CC36" s="236">
        <f t="shared" si="48"/>
        <v>0.25221579569599867</v>
      </c>
      <c r="CD36" s="6">
        <f t="shared" si="49"/>
        <v>820.12135099968123</v>
      </c>
      <c r="CE36" s="6">
        <f t="shared" si="50"/>
        <v>1011.5265551315092</v>
      </c>
      <c r="CF36" s="6">
        <f t="shared" si="51"/>
        <v>1.3557192453436522</v>
      </c>
      <c r="CG36" s="6">
        <f t="shared" si="52"/>
        <v>1197.442573989963</v>
      </c>
      <c r="CH36" s="6">
        <f t="shared" si="53"/>
        <v>3.4271338569647312</v>
      </c>
      <c r="CI36" s="6">
        <f t="shared" si="54"/>
        <v>250.37538192675322</v>
      </c>
      <c r="CJ36" s="6">
        <f t="shared" si="55"/>
        <v>0.29836103946798304</v>
      </c>
    </row>
    <row r="37" spans="1:206">
      <c r="A37" s="204">
        <v>967</v>
      </c>
      <c r="B37" s="88">
        <v>268.64934278557593</v>
      </c>
      <c r="C37" s="88">
        <v>0.40564665143081269</v>
      </c>
      <c r="D37" s="88">
        <v>0.79166666666666652</v>
      </c>
      <c r="E37" s="89">
        <v>13.452492360102278</v>
      </c>
      <c r="F37" s="90">
        <v>300.19099536590517</v>
      </c>
      <c r="G37" s="87">
        <v>3</v>
      </c>
      <c r="H37" s="88">
        <v>1423.9319208260533</v>
      </c>
      <c r="I37" s="88">
        <v>1970.3852657392406</v>
      </c>
      <c r="J37" s="88">
        <v>0.72266675232766153</v>
      </c>
      <c r="K37" s="91">
        <v>19.097680097680094</v>
      </c>
      <c r="L37" s="89">
        <v>196.74602113500708</v>
      </c>
      <c r="M37" s="89">
        <v>90.536559593735404</v>
      </c>
      <c r="N37" s="89">
        <v>1004.7840925925693</v>
      </c>
      <c r="O37" s="89">
        <v>335.48784587979645</v>
      </c>
      <c r="P37" s="89">
        <v>1040.0645239414412</v>
      </c>
      <c r="Q37" s="89">
        <v>342.04849000455357</v>
      </c>
      <c r="R37" s="89">
        <v>44.837997634034451</v>
      </c>
      <c r="S37" s="89">
        <v>40.491433916435412</v>
      </c>
      <c r="T37" s="89">
        <v>37.326408118935539</v>
      </c>
      <c r="U37" s="89">
        <v>33.999603268632072</v>
      </c>
      <c r="V37" s="89">
        <v>29.397249934216727</v>
      </c>
      <c r="W37" s="89">
        <v>26.924588477786916</v>
      </c>
      <c r="X37" s="89">
        <v>8.3421791640896412</v>
      </c>
      <c r="Y37" s="92">
        <v>9.4145266632960425</v>
      </c>
      <c r="Z37" s="93">
        <v>0.80871727837278817</v>
      </c>
      <c r="AA37" s="91">
        <v>0.76929702400210875</v>
      </c>
      <c r="AB37" s="94">
        <v>303.80975264255659</v>
      </c>
      <c r="AC37" s="95">
        <v>299.43066969022306</v>
      </c>
      <c r="AD37" s="144">
        <v>297.8850161889543</v>
      </c>
      <c r="AE37" s="124">
        <v>293.6558245324656</v>
      </c>
      <c r="AF37" s="71"/>
      <c r="AG37" s="6">
        <f t="shared" si="5"/>
        <v>243.91365358211581</v>
      </c>
      <c r="AH37" s="6">
        <f t="shared" si="6"/>
        <v>24.735689203460133</v>
      </c>
      <c r="AI37" s="6">
        <f t="shared" si="56"/>
        <v>301.53743587317939</v>
      </c>
      <c r="AJ37" s="5">
        <f t="shared" si="8"/>
        <v>342946.7436806091</v>
      </c>
      <c r="AK37" s="5">
        <f t="shared" si="9"/>
        <v>143.28723774540745</v>
      </c>
      <c r="AL37" s="6">
        <f t="shared" si="10"/>
        <v>0.30002437820486239</v>
      </c>
      <c r="AM37" s="5">
        <f t="shared" si="11"/>
        <v>309.11315568903353</v>
      </c>
      <c r="AN37" s="242">
        <f t="shared" si="12"/>
        <v>261.22780483698131</v>
      </c>
      <c r="AO37" s="242">
        <f t="shared" si="13"/>
        <v>990.19220208540128</v>
      </c>
      <c r="AP37" s="243">
        <f t="shared" si="14"/>
        <v>0.43641373280473172</v>
      </c>
      <c r="AQ37" s="243">
        <f t="shared" si="15"/>
        <v>1009.0511003795002</v>
      </c>
      <c r="AR37" s="243">
        <f t="shared" si="16"/>
        <v>3.2189594528504188</v>
      </c>
      <c r="AS37" s="243">
        <f t="shared" si="17"/>
        <v>312.60533571324862</v>
      </c>
      <c r="AT37" s="243">
        <f t="shared" si="18"/>
        <v>0.93502686742117758</v>
      </c>
      <c r="AU37" s="247">
        <f t="shared" si="19"/>
        <v>350.56975663143464</v>
      </c>
      <c r="AV37" s="247">
        <f t="shared" si="20"/>
        <v>1224.9760329120443</v>
      </c>
      <c r="AW37" s="248">
        <f t="shared" si="21"/>
        <v>0.52656187274681632</v>
      </c>
      <c r="AX37" s="248">
        <f t="shared" si="22"/>
        <v>1258.9406255970666</v>
      </c>
      <c r="AY37" s="248">
        <f t="shared" si="23"/>
        <v>3.4453018386787972</v>
      </c>
      <c r="AZ37" s="248">
        <f t="shared" si="0"/>
        <v>303.2169110868013</v>
      </c>
      <c r="BA37" s="248">
        <f t="shared" si="24"/>
        <v>0.69673727245338668</v>
      </c>
      <c r="BB37" s="252">
        <f t="shared" si="25"/>
        <v>444.47838726570944</v>
      </c>
      <c r="BC37" s="252">
        <f t="shared" si="26"/>
        <v>1414.6905157464048</v>
      </c>
      <c r="BD37" s="253">
        <f t="shared" si="27"/>
        <v>0.62123896219372188</v>
      </c>
      <c r="BE37" s="253">
        <f t="shared" si="28"/>
        <v>1469.2887770905938</v>
      </c>
      <c r="BF37" s="253">
        <f t="shared" si="29"/>
        <v>3.6048500523340761</v>
      </c>
      <c r="BG37" s="253">
        <f t="shared" si="30"/>
        <v>294.18426813299743</v>
      </c>
      <c r="BH37" s="253">
        <f t="shared" si="31"/>
        <v>0.54953181760448022</v>
      </c>
      <c r="BI37" s="5">
        <f t="shared" si="1"/>
        <v>574.39304074789629</v>
      </c>
      <c r="BJ37" s="5">
        <f t="shared" si="32"/>
        <v>1580.7122482548918</v>
      </c>
      <c r="BK37" s="6">
        <f t="shared" si="33"/>
        <v>0.7594890529056656</v>
      </c>
      <c r="BL37" s="6">
        <f t="shared" si="34"/>
        <v>1671.89146461107</v>
      </c>
      <c r="BM37" s="6">
        <f t="shared" si="35"/>
        <v>3.7400560850564206</v>
      </c>
      <c r="BN37" s="6">
        <f t="shared" si="36"/>
        <v>283.73280836331861</v>
      </c>
      <c r="BO37" s="6">
        <f t="shared" si="37"/>
        <v>0.42524020785836431</v>
      </c>
      <c r="BP37" s="239">
        <f t="shared" si="2"/>
        <v>644.19101864079664</v>
      </c>
      <c r="BQ37" s="239">
        <f t="shared" si="3"/>
        <v>1623.680907715092</v>
      </c>
      <c r="BR37" s="239">
        <f t="shared" si="38"/>
        <v>0.84043297087211866</v>
      </c>
      <c r="BS37" s="239">
        <f t="shared" si="39"/>
        <v>1738.3659681000986</v>
      </c>
      <c r="BT37" s="239">
        <f t="shared" si="40"/>
        <v>3.7815198184964371</v>
      </c>
      <c r="BU37" s="239">
        <f t="shared" si="4"/>
        <v>279.55258767555915</v>
      </c>
      <c r="BV37" s="239">
        <f t="shared" si="41"/>
        <v>0.37916550987531061</v>
      </c>
      <c r="BW37" s="236">
        <f t="shared" si="42"/>
        <v>1168.7329413134544</v>
      </c>
      <c r="BX37" s="236">
        <f t="shared" si="43"/>
        <v>912.70775834507208</v>
      </c>
      <c r="BY37" s="236">
        <f t="shared" si="44"/>
        <v>2.0337060104282214</v>
      </c>
      <c r="BZ37" s="236">
        <f t="shared" si="45"/>
        <v>1290.2000488561371</v>
      </c>
      <c r="CA37" s="236">
        <f t="shared" si="46"/>
        <v>3.4007704533986347</v>
      </c>
      <c r="CB37" s="236">
        <f t="shared" si="47"/>
        <v>458.88373313980486</v>
      </c>
      <c r="CC37" s="236">
        <f t="shared" si="48"/>
        <v>0.20899129938575425</v>
      </c>
      <c r="CD37" s="6">
        <f t="shared" si="49"/>
        <v>1138.4628504166662</v>
      </c>
      <c r="CE37" s="6">
        <f t="shared" si="50"/>
        <v>1003.3542569675604</v>
      </c>
      <c r="CF37" s="6">
        <f t="shared" si="51"/>
        <v>1.8894285481165352</v>
      </c>
      <c r="CG37" s="6">
        <f t="shared" si="52"/>
        <v>1361.5457305031916</v>
      </c>
      <c r="CH37" s="6">
        <f t="shared" si="53"/>
        <v>3.4753037342562605</v>
      </c>
      <c r="CI37" s="6">
        <f t="shared" si="54"/>
        <v>405.26339574268059</v>
      </c>
      <c r="CJ37" s="6">
        <f t="shared" si="55"/>
        <v>0.21454807765632267</v>
      </c>
    </row>
    <row r="38" spans="1:206" ht="15.9" thickBot="1">
      <c r="A38" s="203">
        <v>968</v>
      </c>
      <c r="B38" s="97">
        <v>268.84282260640782</v>
      </c>
      <c r="C38" s="97">
        <v>0.40703544551791715</v>
      </c>
      <c r="D38" s="97">
        <v>0.79583333333333317</v>
      </c>
      <c r="E38" s="98">
        <v>13.358830846234358</v>
      </c>
      <c r="F38" s="99">
        <v>300.57606703556064</v>
      </c>
      <c r="G38" s="96">
        <v>3</v>
      </c>
      <c r="H38" s="97">
        <v>1423.9319208260533</v>
      </c>
      <c r="I38" s="97">
        <v>1971.6851770047704</v>
      </c>
      <c r="J38" s="97">
        <v>0.72219030575113374</v>
      </c>
      <c r="K38" s="100">
        <v>19.097680097680094</v>
      </c>
      <c r="L38" s="98">
        <v>197.04381703684882</v>
      </c>
      <c r="M38" s="98">
        <v>90.552386940433195</v>
      </c>
      <c r="N38" s="98">
        <v>1007.4524672122001</v>
      </c>
      <c r="O38" s="98">
        <v>335.96290136055205</v>
      </c>
      <c r="P38" s="98">
        <v>1041.3019615569683</v>
      </c>
      <c r="Q38" s="98">
        <v>342.21721910725478</v>
      </c>
      <c r="R38" s="98">
        <v>44.743490912736583</v>
      </c>
      <c r="S38" s="98">
        <v>40.47752633816274</v>
      </c>
      <c r="T38" s="98">
        <v>37.354485665725257</v>
      </c>
      <c r="U38" s="98">
        <v>33.962848498804753</v>
      </c>
      <c r="V38" s="98">
        <v>29.426887513228422</v>
      </c>
      <c r="W38" s="98">
        <v>26.765524575976986</v>
      </c>
      <c r="X38" s="98">
        <v>7.6641790811916648</v>
      </c>
      <c r="Y38" s="101">
        <v>9.1458528037468714</v>
      </c>
      <c r="Z38" s="102">
        <v>0.81094430114862337</v>
      </c>
      <c r="AA38" s="100">
        <v>0.71595377992329712</v>
      </c>
      <c r="AB38" s="103">
        <v>303.79685876561462</v>
      </c>
      <c r="AC38" s="104">
        <v>299.50480948277999</v>
      </c>
      <c r="AD38" s="145">
        <v>299.26788449366762</v>
      </c>
      <c r="AE38" s="125">
        <v>294.19253216362387</v>
      </c>
      <c r="AF38" s="71"/>
      <c r="AG38" s="6">
        <f t="shared" si="5"/>
        <v>244.01239874739719</v>
      </c>
      <c r="AH38" s="6">
        <f t="shared" si="6"/>
        <v>24.830423859010615</v>
      </c>
      <c r="AI38" s="6">
        <f t="shared" si="56"/>
        <v>301.5713269670099</v>
      </c>
      <c r="AJ38" s="5">
        <f t="shared" si="8"/>
        <v>342298.98163873045</v>
      </c>
      <c r="AK38" s="5">
        <f t="shared" si="9"/>
        <v>142.91366938153854</v>
      </c>
      <c r="AL38" s="6">
        <f t="shared" si="10"/>
        <v>0.29856478727348612</v>
      </c>
      <c r="AM38" s="5">
        <f t="shared" si="11"/>
        <v>308.46162635240603</v>
      </c>
      <c r="AN38" s="242">
        <f t="shared" si="12"/>
        <v>258.78171451738774</v>
      </c>
      <c r="AO38" s="242">
        <f t="shared" si="13"/>
        <v>979.7674806494955</v>
      </c>
      <c r="AP38" s="243">
        <f t="shared" si="14"/>
        <v>0.43459670471959216</v>
      </c>
      <c r="AQ38" s="243">
        <f t="shared" si="15"/>
        <v>998.27276994044439</v>
      </c>
      <c r="AR38" s="243">
        <f t="shared" si="16"/>
        <v>3.2084329186875031</v>
      </c>
      <c r="AS38" s="243">
        <f t="shared" si="17"/>
        <v>312.20687937359838</v>
      </c>
      <c r="AT38" s="243">
        <f t="shared" si="18"/>
        <v>0.94454481705931848</v>
      </c>
      <c r="AU38" s="247">
        <f t="shared" si="19"/>
        <v>346.87507109561147</v>
      </c>
      <c r="AV38" s="247">
        <f t="shared" si="20"/>
        <v>1211.9684691360103</v>
      </c>
      <c r="AW38" s="248">
        <f t="shared" si="21"/>
        <v>0.52377140217603591</v>
      </c>
      <c r="AX38" s="248">
        <f t="shared" si="22"/>
        <v>1245.2171857159601</v>
      </c>
      <c r="AY38" s="248">
        <f t="shared" si="23"/>
        <v>3.4345011092698305</v>
      </c>
      <c r="AZ38" s="248">
        <f t="shared" si="0"/>
        <v>302.92613790628423</v>
      </c>
      <c r="BA38" s="248">
        <f t="shared" si="24"/>
        <v>0.70466559163529141</v>
      </c>
      <c r="BB38" s="252">
        <f t="shared" si="25"/>
        <v>442.54487935856014</v>
      </c>
      <c r="BC38" s="252">
        <f t="shared" si="26"/>
        <v>1405.8432452906545</v>
      </c>
      <c r="BD38" s="253">
        <f t="shared" si="27"/>
        <v>0.62044490727489998</v>
      </c>
      <c r="BE38" s="253">
        <f t="shared" si="28"/>
        <v>1459.9614457332505</v>
      </c>
      <c r="BF38" s="253">
        <f t="shared" si="29"/>
        <v>3.598756829284306</v>
      </c>
      <c r="BG38" s="253">
        <f t="shared" si="30"/>
        <v>293.6988991813501</v>
      </c>
      <c r="BH38" s="253">
        <f t="shared" si="31"/>
        <v>0.55233025755807963</v>
      </c>
      <c r="BI38" s="5">
        <f t="shared" si="1"/>
        <v>570.49327018608471</v>
      </c>
      <c r="BJ38" s="5">
        <f t="shared" si="32"/>
        <v>1570.2555084154435</v>
      </c>
      <c r="BK38" s="6">
        <f t="shared" si="33"/>
        <v>0.75679754807879551</v>
      </c>
      <c r="BL38" s="6">
        <f t="shared" si="34"/>
        <v>1660.1907194871999</v>
      </c>
      <c r="BM38" s="6">
        <f t="shared" si="35"/>
        <v>3.733250955331278</v>
      </c>
      <c r="BN38" s="6">
        <f t="shared" si="36"/>
        <v>283.36195856161788</v>
      </c>
      <c r="BO38" s="6">
        <f t="shared" si="37"/>
        <v>0.42845540862803477</v>
      </c>
      <c r="BP38" s="239">
        <f t="shared" si="2"/>
        <v>645.56382443294194</v>
      </c>
      <c r="BQ38" s="239">
        <f t="shared" si="3"/>
        <v>1616.1825601536848</v>
      </c>
      <c r="BR38" s="239">
        <f t="shared" si="38"/>
        <v>0.84412804861840041</v>
      </c>
      <c r="BS38" s="239">
        <f t="shared" si="39"/>
        <v>1731.3439979711459</v>
      </c>
      <c r="BT38" s="239">
        <f t="shared" si="40"/>
        <v>3.7778785515579902</v>
      </c>
      <c r="BU38" s="239">
        <f t="shared" si="4"/>
        <v>278.87188768289946</v>
      </c>
      <c r="BV38" s="239">
        <f t="shared" si="41"/>
        <v>0.37863169828611287</v>
      </c>
      <c r="BW38" s="236">
        <f t="shared" si="42"/>
        <v>1184.3661700593432</v>
      </c>
      <c r="BX38" s="236">
        <f t="shared" si="43"/>
        <v>849.03796156146234</v>
      </c>
      <c r="BY38" s="236">
        <f t="shared" si="44"/>
        <v>2.1366667563990789</v>
      </c>
      <c r="BZ38" s="236">
        <f t="shared" si="45"/>
        <v>1236.653068212082</v>
      </c>
      <c r="CA38" s="236">
        <f t="shared" si="46"/>
        <v>3.3425864563817047</v>
      </c>
      <c r="CB38" s="236">
        <f t="shared" si="47"/>
        <v>504.50043825510073</v>
      </c>
      <c r="CC38" s="236">
        <f t="shared" si="48"/>
        <v>0.206381213324318</v>
      </c>
      <c r="CD38" s="6">
        <f t="shared" si="49"/>
        <v>1142.571769901318</v>
      </c>
      <c r="CE38" s="6">
        <f t="shared" si="50"/>
        <v>977.42438062325004</v>
      </c>
      <c r="CF38" s="6">
        <f t="shared" si="51"/>
        <v>1.9211278113068657</v>
      </c>
      <c r="CG38" s="6">
        <f t="shared" si="52"/>
        <v>1338.1655311234547</v>
      </c>
      <c r="CH38" s="6">
        <f t="shared" si="53"/>
        <v>3.4539462993449277</v>
      </c>
      <c r="CI38" s="6">
        <f t="shared" si="54"/>
        <v>415.19824960190385</v>
      </c>
      <c r="CJ38" s="6">
        <f t="shared" si="55"/>
        <v>0.21393048002422979</v>
      </c>
    </row>
    <row r="39" spans="1:206">
      <c r="A39" s="204">
        <v>969</v>
      </c>
      <c r="B39" s="88">
        <v>268.85330723380275</v>
      </c>
      <c r="C39" s="88">
        <v>0.61140726315066418</v>
      </c>
      <c r="D39" s="88">
        <v>0.79583333333333317</v>
      </c>
      <c r="E39" s="89">
        <v>13.578899681465211</v>
      </c>
      <c r="F39" s="90">
        <v>300.79484500970125</v>
      </c>
      <c r="G39" s="87">
        <v>3</v>
      </c>
      <c r="H39" s="88">
        <v>1534.9077543077337</v>
      </c>
      <c r="I39" s="88">
        <v>2148.0360439947799</v>
      </c>
      <c r="J39" s="88">
        <v>0.71456331405557361</v>
      </c>
      <c r="K39" s="91">
        <v>20.586080586080584</v>
      </c>
      <c r="L39" s="89">
        <v>197.22685579725947</v>
      </c>
      <c r="M39" s="89">
        <v>131.86463222179864</v>
      </c>
      <c r="N39" s="89">
        <v>964.06447042147954</v>
      </c>
      <c r="O39" s="89">
        <v>477.83977932153044</v>
      </c>
      <c r="P39" s="89">
        <v>996.52868217250182</v>
      </c>
      <c r="Q39" s="89">
        <v>486.9037146321391</v>
      </c>
      <c r="R39" s="89">
        <v>47.157422553692925</v>
      </c>
      <c r="S39" s="89">
        <v>39.731349823898491</v>
      </c>
      <c r="T39" s="89">
        <v>38.650265197378246</v>
      </c>
      <c r="U39" s="89">
        <v>36.210038493607499</v>
      </c>
      <c r="V39" s="89">
        <v>31.457312915310137</v>
      </c>
      <c r="W39" s="89">
        <v>29.392838987405995</v>
      </c>
      <c r="X39" s="89">
        <v>8.6269891621049855</v>
      </c>
      <c r="Y39" s="92">
        <v>10.535436901552039</v>
      </c>
      <c r="Z39" s="93">
        <v>0.80776304814039823</v>
      </c>
      <c r="AA39" s="91">
        <v>0.7490420639424441</v>
      </c>
      <c r="AB39" s="94">
        <v>303.77268274643126</v>
      </c>
      <c r="AC39" s="95">
        <v>300.38642831920168</v>
      </c>
      <c r="AD39" s="144">
        <v>299.40649367100332</v>
      </c>
      <c r="AE39" s="124">
        <v>293.40278219560389</v>
      </c>
      <c r="AF39" s="71"/>
      <c r="AG39" s="6">
        <f t="shared" si="5"/>
        <v>233.20716813037538</v>
      </c>
      <c r="AH39" s="6">
        <f t="shared" si="6"/>
        <v>35.646139103427402</v>
      </c>
      <c r="AI39" s="6">
        <f t="shared" si="56"/>
        <v>301.29519463112825</v>
      </c>
      <c r="AJ39" s="5">
        <f t="shared" si="8"/>
        <v>357722.09305463254</v>
      </c>
      <c r="AK39" s="5">
        <f t="shared" si="9"/>
        <v>149.34716721838598</v>
      </c>
      <c r="AL39" s="6">
        <f t="shared" si="10"/>
        <v>0.28794830052478854</v>
      </c>
      <c r="AM39" s="5">
        <f t="shared" si="11"/>
        <v>325.10327108515901</v>
      </c>
      <c r="AN39" s="242">
        <f t="shared" si="12"/>
        <v>342.92151751500677</v>
      </c>
      <c r="AO39" s="242">
        <f t="shared" si="13"/>
        <v>1275.511659065289</v>
      </c>
      <c r="AP39" s="243">
        <f t="shared" si="14"/>
        <v>0.50497025264543083</v>
      </c>
      <c r="AQ39" s="243">
        <f t="shared" si="15"/>
        <v>1308.0365630106169</v>
      </c>
      <c r="AR39" s="243">
        <f t="shared" si="16"/>
        <v>3.475321379919611</v>
      </c>
      <c r="AS39" s="243">
        <f t="shared" si="17"/>
        <v>318.57911800430054</v>
      </c>
      <c r="AT39" s="243">
        <f t="shared" si="18"/>
        <v>0.71281750283266032</v>
      </c>
      <c r="AU39" s="247">
        <f t="shared" si="19"/>
        <v>373.41508756294417</v>
      </c>
      <c r="AV39" s="247">
        <f t="shared" si="20"/>
        <v>1351.1411325867407</v>
      </c>
      <c r="AW39" s="248">
        <f t="shared" si="21"/>
        <v>0.53426260581763219</v>
      </c>
      <c r="AX39" s="248">
        <f t="shared" si="22"/>
        <v>1389.7076364961804</v>
      </c>
      <c r="AY39" s="248">
        <f t="shared" si="23"/>
        <v>3.5375213173213296</v>
      </c>
      <c r="AZ39" s="248">
        <f t="shared" si="0"/>
        <v>315.4714987750292</v>
      </c>
      <c r="BA39" s="248">
        <f t="shared" si="24"/>
        <v>0.65460788255222757</v>
      </c>
      <c r="BB39" s="252">
        <f t="shared" si="25"/>
        <v>442.24524396225684</v>
      </c>
      <c r="BC39" s="252">
        <f t="shared" si="26"/>
        <v>1499.1618896581465</v>
      </c>
      <c r="BD39" s="253">
        <f t="shared" si="27"/>
        <v>0.60069245739434851</v>
      </c>
      <c r="BE39" s="253">
        <f t="shared" si="28"/>
        <v>1553.2563622585374</v>
      </c>
      <c r="BF39" s="253">
        <f t="shared" si="29"/>
        <v>3.6523475518639441</v>
      </c>
      <c r="BG39" s="253">
        <f t="shared" si="30"/>
        <v>308.79333082941622</v>
      </c>
      <c r="BH39" s="253">
        <f t="shared" si="31"/>
        <v>0.55272603407238707</v>
      </c>
      <c r="BI39" s="5">
        <f t="shared" si="1"/>
        <v>576.30280688119535</v>
      </c>
      <c r="BJ39" s="5">
        <f t="shared" si="32"/>
        <v>1697.1832350345555</v>
      </c>
      <c r="BK39" s="6">
        <f t="shared" si="33"/>
        <v>0.73569811392792184</v>
      </c>
      <c r="BL39" s="6">
        <f t="shared" si="34"/>
        <v>1789.0435686700787</v>
      </c>
      <c r="BM39" s="6">
        <f t="shared" si="35"/>
        <v>3.7998621140198461</v>
      </c>
      <c r="BN39" s="6">
        <f t="shared" si="36"/>
        <v>297.54044308488415</v>
      </c>
      <c r="BO39" s="6">
        <f t="shared" si="37"/>
        <v>0.42415281838636754</v>
      </c>
      <c r="BP39" s="239">
        <f t="shared" si="2"/>
        <v>634.53430771690421</v>
      </c>
      <c r="BQ39" s="239">
        <f t="shared" si="3"/>
        <v>1746.0353003844125</v>
      </c>
      <c r="BR39" s="239">
        <f t="shared" si="38"/>
        <v>0.79862310901094202</v>
      </c>
      <c r="BS39" s="239">
        <f t="shared" si="39"/>
        <v>1857.3972345839466</v>
      </c>
      <c r="BT39" s="239">
        <f t="shared" si="40"/>
        <v>3.8395532342145904</v>
      </c>
      <c r="BU39" s="239">
        <f t="shared" si="4"/>
        <v>293.64557692198156</v>
      </c>
      <c r="BV39" s="239">
        <f t="shared" si="41"/>
        <v>0.38522812212021473</v>
      </c>
      <c r="BW39" s="236">
        <f t="shared" si="42"/>
        <v>1220.2654158272544</v>
      </c>
      <c r="BX39" s="236">
        <f t="shared" si="43"/>
        <v>985.53018663793034</v>
      </c>
      <c r="BY39" s="236">
        <f t="shared" si="44"/>
        <v>2.0442434349008725</v>
      </c>
      <c r="BZ39" s="236">
        <f t="shared" si="45"/>
        <v>1397.3764732691868</v>
      </c>
      <c r="CA39" s="236">
        <f t="shared" si="46"/>
        <v>3.4719392885672029</v>
      </c>
      <c r="CB39" s="236">
        <f t="shared" si="47"/>
        <v>483.27185875555665</v>
      </c>
      <c r="CC39" s="236">
        <f t="shared" si="48"/>
        <v>0.20031745275426002</v>
      </c>
      <c r="CD39" s="6">
        <f t="shared" si="49"/>
        <v>1166.4348614025059</v>
      </c>
      <c r="CE39" s="6">
        <f t="shared" si="50"/>
        <v>1150.4544206972469</v>
      </c>
      <c r="CF39" s="6">
        <f t="shared" si="51"/>
        <v>1.8085855504986306</v>
      </c>
      <c r="CG39" s="6">
        <f t="shared" si="52"/>
        <v>1526.7659556247597</v>
      </c>
      <c r="CH39" s="6">
        <f t="shared" si="53"/>
        <v>3.5933636643962874</v>
      </c>
      <c r="CI39" s="6">
        <f t="shared" si="54"/>
        <v>396.77301718570777</v>
      </c>
      <c r="CJ39" s="6">
        <f t="shared" si="55"/>
        <v>0.20956203202699336</v>
      </c>
    </row>
    <row r="40" spans="1:206" ht="15.9" thickBot="1">
      <c r="A40" s="204">
        <v>970</v>
      </c>
      <c r="B40" s="88">
        <v>268.14028997891285</v>
      </c>
      <c r="C40" s="88">
        <v>0.61184676413368511</v>
      </c>
      <c r="D40" s="88">
        <v>0.79583333333333317</v>
      </c>
      <c r="E40" s="89">
        <v>13.532516863331464</v>
      </c>
      <c r="F40" s="90">
        <v>301.96520413994722</v>
      </c>
      <c r="G40" s="87">
        <v>3</v>
      </c>
      <c r="H40" s="88">
        <v>1537.0016379583312</v>
      </c>
      <c r="I40" s="88">
        <v>2148.3533637045207</v>
      </c>
      <c r="J40" s="88">
        <v>0.7154324162520439</v>
      </c>
      <c r="K40" s="91">
        <v>20.614163614163612</v>
      </c>
      <c r="L40" s="89">
        <v>197.31870762360668</v>
      </c>
      <c r="M40" s="89">
        <v>131.94370789602095</v>
      </c>
      <c r="N40" s="89">
        <v>962.47355872016783</v>
      </c>
      <c r="O40" s="89">
        <v>477.16985939525676</v>
      </c>
      <c r="P40" s="89">
        <v>994.9720912368424</v>
      </c>
      <c r="Q40" s="89">
        <v>487.51204220010999</v>
      </c>
      <c r="R40" s="89">
        <v>47.058032886882764</v>
      </c>
      <c r="S40" s="89">
        <v>39.663796364909508</v>
      </c>
      <c r="T40" s="89">
        <v>38.456685755031138</v>
      </c>
      <c r="U40" s="89">
        <v>36.198876407627708</v>
      </c>
      <c r="V40" s="89">
        <v>31.632573586883325</v>
      </c>
      <c r="W40" s="89">
        <v>29.343947636833715</v>
      </c>
      <c r="X40" s="89">
        <v>8.5187836536116812</v>
      </c>
      <c r="Y40" s="92">
        <v>10.571378392076046</v>
      </c>
      <c r="Z40" s="93">
        <v>0.79838289262894979</v>
      </c>
      <c r="AA40" s="91">
        <v>0.74398888238235461</v>
      </c>
      <c r="AB40" s="94">
        <v>303.67114346582269</v>
      </c>
      <c r="AC40" s="95">
        <v>300.28005383443178</v>
      </c>
      <c r="AD40" s="144">
        <v>299.47096305575229</v>
      </c>
      <c r="AE40" s="124">
        <v>293.43018168444604</v>
      </c>
      <c r="AF40" s="71"/>
      <c r="AG40" s="6">
        <f t="shared" si="5"/>
        <v>232.56652156289223</v>
      </c>
      <c r="AH40" s="6">
        <f t="shared" si="6"/>
        <v>35.573768416020627</v>
      </c>
      <c r="AI40" s="6">
        <f t="shared" si="56"/>
        <v>301.31842036485904</v>
      </c>
      <c r="AJ40" s="5">
        <f t="shared" si="8"/>
        <v>356838.22076514777</v>
      </c>
      <c r="AK40" s="5">
        <f t="shared" si="9"/>
        <v>149.37430581905667</v>
      </c>
      <c r="AL40" s="6">
        <f t="shared" si="10"/>
        <v>0.28757081486726571</v>
      </c>
      <c r="AM40" s="5">
        <f t="shared" si="11"/>
        <v>324.41807872216975</v>
      </c>
      <c r="AN40" s="242">
        <f t="shared" si="12"/>
        <v>342.11796181477263</v>
      </c>
      <c r="AO40" s="242">
        <f t="shared" si="13"/>
        <v>1273.6390416200463</v>
      </c>
      <c r="AP40" s="243">
        <f t="shared" si="14"/>
        <v>0.50413776345297545</v>
      </c>
      <c r="AQ40" s="243">
        <f t="shared" si="15"/>
        <v>1306.0091999768238</v>
      </c>
      <c r="AR40" s="243">
        <f t="shared" si="16"/>
        <v>3.4741357879079779</v>
      </c>
      <c r="AS40" s="243">
        <f t="shared" si="17"/>
        <v>317.8811655323853</v>
      </c>
      <c r="AT40" s="243">
        <f t="shared" si="18"/>
        <v>0.71259686502937603</v>
      </c>
      <c r="AU40" s="247">
        <f t="shared" si="19"/>
        <v>376.25681726119399</v>
      </c>
      <c r="AV40" s="247">
        <f t="shared" si="20"/>
        <v>1358.1021554279027</v>
      </c>
      <c r="AW40" s="248">
        <f t="shared" si="21"/>
        <v>0.53692632090195458</v>
      </c>
      <c r="AX40" s="248">
        <f t="shared" si="22"/>
        <v>1397.2548653651459</v>
      </c>
      <c r="AY40" s="248">
        <f t="shared" si="23"/>
        <v>3.5434968953897368</v>
      </c>
      <c r="AZ40" s="248">
        <f t="shared" si="0"/>
        <v>314.41429623151214</v>
      </c>
      <c r="BA40" s="248">
        <f t="shared" si="24"/>
        <v>0.64794091661655773</v>
      </c>
      <c r="BB40" s="252">
        <f t="shared" si="25"/>
        <v>440.1109713923978</v>
      </c>
      <c r="BC40" s="252">
        <f t="shared" si="26"/>
        <v>1495.3177654998426</v>
      </c>
      <c r="BD40" s="253">
        <f t="shared" si="27"/>
        <v>0.59853835336274375</v>
      </c>
      <c r="BE40" s="253">
        <f t="shared" si="28"/>
        <v>1548.8872493771244</v>
      </c>
      <c r="BF40" s="253">
        <f t="shared" si="29"/>
        <v>3.6498314610602738</v>
      </c>
      <c r="BG40" s="253">
        <f t="shared" si="30"/>
        <v>308.23662355892458</v>
      </c>
      <c r="BH40" s="253">
        <f t="shared" si="31"/>
        <v>0.55393344612189743</v>
      </c>
      <c r="BI40" s="5">
        <f t="shared" si="1"/>
        <v>569.25270094581992</v>
      </c>
      <c r="BJ40" s="5">
        <f t="shared" si="32"/>
        <v>1690.1133586038447</v>
      </c>
      <c r="BK40" s="6">
        <f t="shared" si="33"/>
        <v>0.7281883367752614</v>
      </c>
      <c r="BL40" s="6">
        <f t="shared" si="34"/>
        <v>1779.7330144322007</v>
      </c>
      <c r="BM40" s="6">
        <f t="shared" si="35"/>
        <v>3.7947617741625677</v>
      </c>
      <c r="BN40" s="6">
        <f t="shared" si="36"/>
        <v>297.33082796726023</v>
      </c>
      <c r="BO40" s="6">
        <f t="shared" si="37"/>
        <v>0.42826707129256164</v>
      </c>
      <c r="BP40" s="239">
        <f t="shared" si="2"/>
        <v>633.97839372019234</v>
      </c>
      <c r="BQ40" s="239">
        <f t="shared" si="3"/>
        <v>1746.1003672725374</v>
      </c>
      <c r="BR40" s="239">
        <f t="shared" si="38"/>
        <v>0.79787781797696822</v>
      </c>
      <c r="BS40" s="239">
        <f t="shared" si="39"/>
        <v>1857.25869031204</v>
      </c>
      <c r="BT40" s="239">
        <f t="shared" si="40"/>
        <v>3.8398679592267424</v>
      </c>
      <c r="BU40" s="239">
        <f t="shared" si="4"/>
        <v>292.96044778376353</v>
      </c>
      <c r="BV40" s="239">
        <f t="shared" si="41"/>
        <v>0.38454336847171</v>
      </c>
      <c r="BW40" s="236">
        <f t="shared" si="42"/>
        <v>1222.9445224686381</v>
      </c>
      <c r="BX40" s="236">
        <f t="shared" si="43"/>
        <v>977.82368491477757</v>
      </c>
      <c r="BY40" s="236">
        <f t="shared" si="44"/>
        <v>2.0567097926153894</v>
      </c>
      <c r="BZ40" s="236">
        <f t="shared" si="45"/>
        <v>1391.4484983886957</v>
      </c>
      <c r="CA40" s="236">
        <f t="shared" si="46"/>
        <v>3.4661925703062835</v>
      </c>
      <c r="CB40" s="236">
        <f t="shared" si="47"/>
        <v>487.62770360470029</v>
      </c>
      <c r="CC40" s="236">
        <f t="shared" si="48"/>
        <v>0.19934852528496336</v>
      </c>
      <c r="CD40" s="6">
        <f t="shared" si="49"/>
        <v>1164.8941379445714</v>
      </c>
      <c r="CE40" s="6">
        <f t="shared" si="50"/>
        <v>1155.8308595956892</v>
      </c>
      <c r="CF40" s="6">
        <f t="shared" si="51"/>
        <v>1.8019214410746025</v>
      </c>
      <c r="CG40" s="6">
        <f t="shared" si="52"/>
        <v>1531.1199947500372</v>
      </c>
      <c r="CH40" s="6">
        <f t="shared" si="53"/>
        <v>3.5974584826870251</v>
      </c>
      <c r="CI40" s="6">
        <f t="shared" si="54"/>
        <v>393.81527002739358</v>
      </c>
      <c r="CJ40" s="6">
        <f t="shared" si="55"/>
        <v>0.20928269712955411</v>
      </c>
    </row>
    <row r="41" spans="1:206">
      <c r="A41" s="202">
        <v>972</v>
      </c>
      <c r="B41" s="79">
        <v>270.70229999999998</v>
      </c>
      <c r="C41" s="79">
        <v>0.81489999999999996</v>
      </c>
      <c r="D41" s="79">
        <v>0.79579999999999995</v>
      </c>
      <c r="E41" s="80">
        <v>13.4701</v>
      </c>
      <c r="F41" s="81">
        <v>293.26650000000001</v>
      </c>
      <c r="G41" s="78">
        <v>3</v>
      </c>
      <c r="H41" s="79">
        <v>1608.2</v>
      </c>
      <c r="I41" s="79">
        <v>2285.9</v>
      </c>
      <c r="J41" s="79">
        <v>0.70350000000000001</v>
      </c>
      <c r="K41" s="82">
        <v>21.568999999999999</v>
      </c>
      <c r="L41" s="80">
        <v>196.54900000000001</v>
      </c>
      <c r="M41" s="80">
        <v>163.96600000000001</v>
      </c>
      <c r="N41" s="80">
        <v>928.41269999999997</v>
      </c>
      <c r="O41" s="80">
        <v>610.12130000000002</v>
      </c>
      <c r="P41" s="80">
        <v>958.20529999999997</v>
      </c>
      <c r="Q41" s="80">
        <v>622.75400000000002</v>
      </c>
      <c r="R41" s="80">
        <v>50.1584</v>
      </c>
      <c r="S41" s="80">
        <v>42.532899999999998</v>
      </c>
      <c r="T41" s="80">
        <v>42.0822</v>
      </c>
      <c r="U41" s="80">
        <v>39.052900000000001</v>
      </c>
      <c r="V41" s="80">
        <v>34.088900000000002</v>
      </c>
      <c r="W41" s="80">
        <v>31.9359</v>
      </c>
      <c r="X41" s="80">
        <v>9.5449000000000002</v>
      </c>
      <c r="Y41" s="83">
        <v>10.424099999999999</v>
      </c>
      <c r="Z41" s="84">
        <v>0.80830000000000002</v>
      </c>
      <c r="AA41" s="82">
        <v>0.77710000000000001</v>
      </c>
      <c r="AB41" s="85">
        <v>303.50670000000002</v>
      </c>
      <c r="AC41" s="86">
        <v>300.5702</v>
      </c>
      <c r="AD41" s="143">
        <v>297.96559999999999</v>
      </c>
      <c r="AE41" s="123">
        <v>294.4907</v>
      </c>
      <c r="AG41" s="6">
        <f t="shared" si="5"/>
        <v>224.88716276558185</v>
      </c>
      <c r="AH41" s="6">
        <f t="shared" si="6"/>
        <v>45.81513723441816</v>
      </c>
      <c r="AI41" s="6">
        <f t="shared" si="56"/>
        <v>301.55843105176115</v>
      </c>
      <c r="AJ41" s="5">
        <f t="shared" si="8"/>
        <v>378140.50012196775</v>
      </c>
      <c r="AK41" s="5">
        <f t="shared" si="9"/>
        <v>156.79342898240964</v>
      </c>
      <c r="AL41" s="6">
        <f t="shared" si="10"/>
        <v>0.26855122970429679</v>
      </c>
      <c r="AM41" s="5">
        <f t="shared" si="11"/>
        <v>345.79200960000003</v>
      </c>
      <c r="AN41" s="242">
        <f t="shared" si="12"/>
        <v>345.06746442185573</v>
      </c>
      <c r="AO41" s="242">
        <f t="shared" si="13"/>
        <v>1363.4196568067086</v>
      </c>
      <c r="AP41" s="243">
        <f t="shared" si="14"/>
        <v>0.49126166581715591</v>
      </c>
      <c r="AQ41" s="243">
        <f t="shared" si="15"/>
        <v>1396.3241574334575</v>
      </c>
      <c r="AR41" s="243">
        <f t="shared" si="16"/>
        <v>3.5306137529270294</v>
      </c>
      <c r="AS41" s="243">
        <f t="shared" si="17"/>
        <v>338.32685989143135</v>
      </c>
      <c r="AT41" s="243">
        <f t="shared" si="18"/>
        <v>0.71325634181879805</v>
      </c>
      <c r="AU41" s="247">
        <f t="shared" si="19"/>
        <v>357.69328392911513</v>
      </c>
      <c r="AV41" s="247">
        <f t="shared" si="20"/>
        <v>1398.3302903231624</v>
      </c>
      <c r="AW41" s="248">
        <f t="shared" si="21"/>
        <v>0.50283968150610858</v>
      </c>
      <c r="AX41" s="248">
        <f t="shared" si="22"/>
        <v>1433.6867564320567</v>
      </c>
      <c r="AY41" s="248">
        <f t="shared" si="23"/>
        <v>3.5576721382849907</v>
      </c>
      <c r="AZ41" s="248">
        <f t="shared" si="0"/>
        <v>337.00532566973192</v>
      </c>
      <c r="BA41" s="248">
        <f t="shared" si="24"/>
        <v>0.68807989529654001</v>
      </c>
      <c r="BB41" s="252">
        <f t="shared" si="25"/>
        <v>442.55548724249672</v>
      </c>
      <c r="BC41" s="252">
        <f t="shared" si="26"/>
        <v>1605.5415998428057</v>
      </c>
      <c r="BD41" s="253">
        <f t="shared" si="27"/>
        <v>0.58060475466178352</v>
      </c>
      <c r="BE41" s="253">
        <f t="shared" si="28"/>
        <v>1659.6647091976961</v>
      </c>
      <c r="BF41" s="253">
        <f t="shared" si="29"/>
        <v>3.7083056934405145</v>
      </c>
      <c r="BG41" s="253">
        <f t="shared" si="30"/>
        <v>328.48636573604938</v>
      </c>
      <c r="BH41" s="253">
        <f t="shared" si="31"/>
        <v>0.55613717251088934</v>
      </c>
      <c r="BI41" s="5">
        <f t="shared" si="1"/>
        <v>581.6159887602156</v>
      </c>
      <c r="BJ41" s="5">
        <f t="shared" si="32"/>
        <v>1841.8313788231908</v>
      </c>
      <c r="BK41" s="6">
        <f t="shared" si="33"/>
        <v>0.71241826020830712</v>
      </c>
      <c r="BL41" s="6">
        <f t="shared" si="34"/>
        <v>1935.3116476392256</v>
      </c>
      <c r="BM41" s="6">
        <f t="shared" si="35"/>
        <v>3.8682624927955196</v>
      </c>
      <c r="BN41" s="6">
        <f t="shared" si="36"/>
        <v>316.29368640634397</v>
      </c>
      <c r="BO41" s="6">
        <f t="shared" si="37"/>
        <v>0.42316848592635625</v>
      </c>
      <c r="BP41" s="239">
        <f t="shared" si="2"/>
        <v>641.92969943057199</v>
      </c>
      <c r="BQ41" s="239">
        <f t="shared" si="3"/>
        <v>1904.4394634623752</v>
      </c>
      <c r="BR41" s="239">
        <f t="shared" si="38"/>
        <v>0.77326352063473536</v>
      </c>
      <c r="BS41" s="239">
        <f t="shared" si="39"/>
        <v>2018.3128449199953</v>
      </c>
      <c r="BT41" s="239">
        <f t="shared" si="40"/>
        <v>3.9125633301791738</v>
      </c>
      <c r="BU41" s="239">
        <f t="shared" si="4"/>
        <v>311.94520190728588</v>
      </c>
      <c r="BV41" s="239">
        <f t="shared" si="41"/>
        <v>0.38340889597808736</v>
      </c>
      <c r="BW41" s="236">
        <f t="shared" si="42"/>
        <v>1269.1866876423455</v>
      </c>
      <c r="BX41" s="236">
        <f t="shared" si="43"/>
        <v>1125.3754435439575</v>
      </c>
      <c r="BY41" s="236">
        <f t="shared" si="44"/>
        <v>1.9888426764197495</v>
      </c>
      <c r="BZ41" s="236">
        <f t="shared" si="45"/>
        <v>1570.5171591064429</v>
      </c>
      <c r="CA41" s="236">
        <f t="shared" si="46"/>
        <v>3.5877796154483805</v>
      </c>
      <c r="CB41" s="236">
        <f t="shared" si="47"/>
        <v>486.0871836395371</v>
      </c>
      <c r="CC41" s="236">
        <f t="shared" si="48"/>
        <v>0.19392068932854872</v>
      </c>
      <c r="CD41" s="6">
        <f t="shared" si="49"/>
        <v>1244.5569549803031</v>
      </c>
      <c r="CE41" s="6">
        <f t="shared" si="50"/>
        <v>1205.1854739667413</v>
      </c>
      <c r="CF41" s="6">
        <f t="shared" si="51"/>
        <v>1.8845665193493768</v>
      </c>
      <c r="CG41" s="6">
        <f t="shared" si="52"/>
        <v>1633.2180581184505</v>
      </c>
      <c r="CH41" s="6">
        <f t="shared" si="53"/>
        <v>3.6416108078429188</v>
      </c>
      <c r="CI41" s="6">
        <f t="shared" si="54"/>
        <v>445.09381157510484</v>
      </c>
      <c r="CJ41" s="6">
        <f t="shared" si="55"/>
        <v>0.19775837206109728</v>
      </c>
    </row>
    <row r="42" spans="1:206" ht="15.9" thickBot="1">
      <c r="A42" s="203">
        <v>973</v>
      </c>
      <c r="B42" s="97">
        <v>269.82119999999998</v>
      </c>
      <c r="C42" s="97">
        <v>0.81869999999999998</v>
      </c>
      <c r="D42" s="97">
        <v>0.79579999999999995</v>
      </c>
      <c r="E42" s="98">
        <v>13.690799999999999</v>
      </c>
      <c r="F42" s="99">
        <v>298.42959999999999</v>
      </c>
      <c r="G42" s="96">
        <v>3</v>
      </c>
      <c r="H42" s="97">
        <v>1608.2</v>
      </c>
      <c r="I42" s="97">
        <v>2288.1</v>
      </c>
      <c r="J42" s="97">
        <v>0.70279999999999998</v>
      </c>
      <c r="K42" s="100">
        <v>21.568999999999999</v>
      </c>
      <c r="L42" s="98">
        <v>196.94730000000001</v>
      </c>
      <c r="M42" s="98">
        <v>164.15090000000001</v>
      </c>
      <c r="N42" s="98">
        <v>927.66189999999995</v>
      </c>
      <c r="O42" s="98">
        <v>610.71050000000002</v>
      </c>
      <c r="P42" s="98">
        <v>957.952</v>
      </c>
      <c r="Q42" s="98">
        <v>622.08130000000006</v>
      </c>
      <c r="R42" s="98">
        <v>50.343499999999999</v>
      </c>
      <c r="S42" s="98">
        <v>42.551699999999997</v>
      </c>
      <c r="T42" s="98">
        <v>41.953299999999999</v>
      </c>
      <c r="U42" s="98">
        <v>39.113500000000002</v>
      </c>
      <c r="V42" s="98">
        <v>34.238900000000001</v>
      </c>
      <c r="W42" s="98">
        <v>31.881699999999999</v>
      </c>
      <c r="X42" s="98">
        <v>9.6312999999999995</v>
      </c>
      <c r="Y42" s="101">
        <v>10.3995</v>
      </c>
      <c r="Z42" s="102">
        <v>0.80969999999999998</v>
      </c>
      <c r="AA42" s="100">
        <v>0.76280000000000003</v>
      </c>
      <c r="AB42" s="103">
        <v>304.25779999999997</v>
      </c>
      <c r="AC42" s="104">
        <v>301.2165</v>
      </c>
      <c r="AD42" s="145">
        <v>299.29849999999999</v>
      </c>
      <c r="AE42" s="125">
        <v>294.12479999999999</v>
      </c>
      <c r="AG42" s="6">
        <f t="shared" si="5"/>
        <v>223.9784174154855</v>
      </c>
      <c r="AH42" s="6">
        <f t="shared" si="6"/>
        <v>45.842782584514495</v>
      </c>
      <c r="AI42" s="6">
        <f t="shared" si="56"/>
        <v>301.4071842682672</v>
      </c>
      <c r="AJ42" s="5">
        <f t="shared" si="8"/>
        <v>379233.94303190667</v>
      </c>
      <c r="AK42" s="5">
        <f t="shared" si="9"/>
        <v>157.76030659664713</v>
      </c>
      <c r="AL42" s="6">
        <f t="shared" si="10"/>
        <v>0.27194771916930688</v>
      </c>
      <c r="AM42" s="5">
        <f t="shared" si="11"/>
        <v>347.06808899999999</v>
      </c>
      <c r="AN42" s="242">
        <f t="shared" si="12"/>
        <v>350.12362095749847</v>
      </c>
      <c r="AO42" s="242">
        <f t="shared" si="13"/>
        <v>1389.2251009085503</v>
      </c>
      <c r="AP42" s="243">
        <f t="shared" si="14"/>
        <v>0.49393258470642831</v>
      </c>
      <c r="AQ42" s="243">
        <f t="shared" si="15"/>
        <v>1423.1179420966805</v>
      </c>
      <c r="AR42" s="243">
        <f t="shared" si="16"/>
        <v>3.5492902137393205</v>
      </c>
      <c r="AS42" s="243">
        <f t="shared" si="17"/>
        <v>338.99854102994021</v>
      </c>
      <c r="AT42" s="243">
        <f t="shared" si="18"/>
        <v>0.70066813468037592</v>
      </c>
      <c r="AU42" s="247">
        <f t="shared" si="19"/>
        <v>366.94181967576066</v>
      </c>
      <c r="AV42" s="247">
        <f t="shared" si="20"/>
        <v>1435.4816093059981</v>
      </c>
      <c r="AW42" s="248">
        <f t="shared" si="21"/>
        <v>0.50924992172379124</v>
      </c>
      <c r="AX42" s="248">
        <f t="shared" si="22"/>
        <v>1472.7087409224971</v>
      </c>
      <c r="AY42" s="248">
        <f t="shared" si="23"/>
        <v>3.5844049646076521</v>
      </c>
      <c r="AZ42" s="248">
        <f t="shared" si="0"/>
        <v>337.25065063883113</v>
      </c>
      <c r="BA42" s="248">
        <f t="shared" si="24"/>
        <v>0.66855411743638526</v>
      </c>
      <c r="BB42" s="252">
        <f t="shared" si="25"/>
        <v>446.75518986312903</v>
      </c>
      <c r="BC42" s="252">
        <f t="shared" si="26"/>
        <v>1629.4107641855587</v>
      </c>
      <c r="BD42" s="253">
        <f t="shared" si="27"/>
        <v>0.58195163524763904</v>
      </c>
      <c r="BE42" s="253">
        <f t="shared" si="28"/>
        <v>1684.5936447115018</v>
      </c>
      <c r="BF42" s="253">
        <f t="shared" si="29"/>
        <v>3.7228045803864149</v>
      </c>
      <c r="BG42" s="253">
        <f t="shared" si="30"/>
        <v>329.29521528296772</v>
      </c>
      <c r="BH42" s="253">
        <f t="shared" si="31"/>
        <v>0.54911609304189035</v>
      </c>
      <c r="BI42" s="5">
        <f t="shared" si="1"/>
        <v>583.75718095945524</v>
      </c>
      <c r="BJ42" s="5">
        <f t="shared" si="32"/>
        <v>1863.7443269123853</v>
      </c>
      <c r="BK42" s="6">
        <f t="shared" si="33"/>
        <v>0.71100334805018983</v>
      </c>
      <c r="BL42" s="6">
        <f t="shared" si="34"/>
        <v>1957.9614038181196</v>
      </c>
      <c r="BM42" s="6">
        <f t="shared" si="35"/>
        <v>3.8793578770280588</v>
      </c>
      <c r="BN42" s="6">
        <f t="shared" si="36"/>
        <v>317.32028443918489</v>
      </c>
      <c r="BO42" s="6">
        <f t="shared" si="37"/>
        <v>0.42024401995470806</v>
      </c>
      <c r="BP42" s="239">
        <f t="shared" si="2"/>
        <v>650.00694369121982</v>
      </c>
      <c r="BQ42" s="239">
        <f t="shared" si="3"/>
        <v>1932.3854635005391</v>
      </c>
      <c r="BR42" s="239">
        <f t="shared" si="38"/>
        <v>0.77750589796560132</v>
      </c>
      <c r="BS42" s="239">
        <f t="shared" si="39"/>
        <v>2049.201144772519</v>
      </c>
      <c r="BT42" s="239">
        <f t="shared" si="40"/>
        <v>3.9274139395253576</v>
      </c>
      <c r="BU42" s="239">
        <f t="shared" si="4"/>
        <v>312.57750329361181</v>
      </c>
      <c r="BV42" s="239">
        <f t="shared" si="41"/>
        <v>0.37741206733995569</v>
      </c>
      <c r="BW42" s="236">
        <f t="shared" si="42"/>
        <v>1275.3606348022224</v>
      </c>
      <c r="BX42" s="236">
        <f t="shared" si="43"/>
        <v>1145.3869049551095</v>
      </c>
      <c r="BY42" s="236">
        <f t="shared" si="44"/>
        <v>1.9814790193495151</v>
      </c>
      <c r="BZ42" s="236">
        <f t="shared" si="45"/>
        <v>1595.0954812873574</v>
      </c>
      <c r="CA42" s="236">
        <f t="shared" si="46"/>
        <v>3.6039035242122575</v>
      </c>
      <c r="CB42" s="236">
        <f t="shared" si="47"/>
        <v>484.35414050377852</v>
      </c>
      <c r="CC42" s="236">
        <f t="shared" si="48"/>
        <v>0.19235379994449386</v>
      </c>
      <c r="CD42" s="6">
        <f t="shared" si="49"/>
        <v>1253.7701597765385</v>
      </c>
      <c r="CE42" s="6">
        <f t="shared" si="50"/>
        <v>1215.8071230540966</v>
      </c>
      <c r="CF42" s="6">
        <f t="shared" si="51"/>
        <v>1.8906805851181467</v>
      </c>
      <c r="CG42" s="6">
        <f t="shared" si="52"/>
        <v>1650.4184217645989</v>
      </c>
      <c r="CH42" s="6">
        <f t="shared" si="53"/>
        <v>3.6507792716532075</v>
      </c>
      <c r="CI42" s="6">
        <f t="shared" si="54"/>
        <v>448.60076801728189</v>
      </c>
      <c r="CJ42" s="6">
        <f t="shared" si="55"/>
        <v>0.1956662172016865</v>
      </c>
    </row>
    <row r="43" spans="1:206">
      <c r="A43" s="202">
        <v>974</v>
      </c>
      <c r="B43" s="79">
        <v>268.67899999999997</v>
      </c>
      <c r="C43" s="79">
        <v>1.0218</v>
      </c>
      <c r="D43" s="79">
        <v>0.79579999999999995</v>
      </c>
      <c r="E43" s="80">
        <v>13.3346</v>
      </c>
      <c r="F43" s="81">
        <v>298.21730000000002</v>
      </c>
      <c r="G43" s="78">
        <v>3</v>
      </c>
      <c r="H43" s="79">
        <v>1585.2</v>
      </c>
      <c r="I43" s="79">
        <v>2400.4</v>
      </c>
      <c r="J43" s="79">
        <v>0.66039999999999999</v>
      </c>
      <c r="K43" s="82">
        <v>21.26</v>
      </c>
      <c r="L43" s="80">
        <v>190.6934</v>
      </c>
      <c r="M43" s="80">
        <v>187.4145</v>
      </c>
      <c r="N43" s="80">
        <v>888.45889999999997</v>
      </c>
      <c r="O43" s="80">
        <v>723.19240000000002</v>
      </c>
      <c r="P43" s="80">
        <v>915.37120000000004</v>
      </c>
      <c r="Q43" s="80">
        <v>739.05939999999998</v>
      </c>
      <c r="R43" s="80">
        <v>53.522799999999997</v>
      </c>
      <c r="S43" s="80">
        <v>45.945399999999999</v>
      </c>
      <c r="T43" s="80">
        <v>44.318300000000001</v>
      </c>
      <c r="U43" s="80">
        <v>40.79</v>
      </c>
      <c r="V43" s="80">
        <v>35.528300000000002</v>
      </c>
      <c r="W43" s="80">
        <v>33.691400000000002</v>
      </c>
      <c r="X43" s="80">
        <v>9.7773000000000003</v>
      </c>
      <c r="Y43" s="83">
        <v>10.2986</v>
      </c>
      <c r="Z43" s="84">
        <v>0.79659999999999997</v>
      </c>
      <c r="AA43" s="82">
        <v>0.78159999999999996</v>
      </c>
      <c r="AB43" s="85">
        <v>304.24979999999999</v>
      </c>
      <c r="AC43" s="86">
        <v>302.12709999999998</v>
      </c>
      <c r="AD43" s="143">
        <v>299.97379999999998</v>
      </c>
      <c r="AE43" s="123">
        <v>294.70350000000002</v>
      </c>
      <c r="AG43" s="6">
        <f t="shared" si="5"/>
        <v>214.01011589469911</v>
      </c>
      <c r="AH43" s="6">
        <f t="shared" si="6"/>
        <v>54.66888410530089</v>
      </c>
      <c r="AI43" s="6">
        <f t="shared" ref="AI43:AI44" si="57">8314*(0.0290179+0.015625*C43)/(1+0.25*C43)</f>
        <v>297.89559667848181</v>
      </c>
      <c r="AJ43" s="5">
        <f t="shared" si="8"/>
        <v>401307.7053093788</v>
      </c>
      <c r="AK43" s="5">
        <f t="shared" si="9"/>
        <v>167.65263542251301</v>
      </c>
      <c r="AL43" s="6">
        <f t="shared" si="10"/>
        <v>0.24913868482216925</v>
      </c>
      <c r="AM43" s="5">
        <f t="shared" si="11"/>
        <v>368.98618319999997</v>
      </c>
      <c r="AN43" s="242">
        <f t="shared" si="12"/>
        <v>346.19798897687093</v>
      </c>
      <c r="AO43" s="242">
        <f t="shared" si="13"/>
        <v>1507.067605857887</v>
      </c>
      <c r="AP43" s="243">
        <f t="shared" si="14"/>
        <v>0.47166701779047215</v>
      </c>
      <c r="AQ43" s="243">
        <f t="shared" si="15"/>
        <v>1540.5953050775643</v>
      </c>
      <c r="AR43" s="243">
        <f t="shared" si="16"/>
        <v>3.6179208953058786</v>
      </c>
      <c r="AS43" s="243">
        <f t="shared" si="17"/>
        <v>361.45008143094429</v>
      </c>
      <c r="AT43" s="243">
        <f t="shared" si="18"/>
        <v>0.70561351611150203</v>
      </c>
      <c r="AU43" s="247">
        <f t="shared" si="19"/>
        <v>392.12249420429839</v>
      </c>
      <c r="AV43" s="247">
        <f t="shared" si="20"/>
        <v>1646.5351509509828</v>
      </c>
      <c r="AW43" s="248">
        <f t="shared" si="21"/>
        <v>0.51110907034789421</v>
      </c>
      <c r="AX43" s="248">
        <f t="shared" si="22"/>
        <v>1689.5479973350336</v>
      </c>
      <c r="AY43" s="248">
        <f t="shared" si="23"/>
        <v>3.7124376287257546</v>
      </c>
      <c r="AZ43" s="248">
        <f t="shared" si="0"/>
        <v>356.65764325692197</v>
      </c>
      <c r="BA43" s="248">
        <f t="shared" si="24"/>
        <v>0.62297364696815483</v>
      </c>
      <c r="BB43" s="252">
        <f t="shared" si="25"/>
        <v>491.70791107722101</v>
      </c>
      <c r="BC43" s="252">
        <f t="shared" si="26"/>
        <v>1900.321396381607</v>
      </c>
      <c r="BD43" s="253">
        <f t="shared" si="27"/>
        <v>0.59658317576365871</v>
      </c>
      <c r="BE43" s="253">
        <f t="shared" si="28"/>
        <v>1967.9560175127795</v>
      </c>
      <c r="BF43" s="253">
        <f t="shared" si="29"/>
        <v>3.8696142735801544</v>
      </c>
      <c r="BG43" s="253">
        <f t="shared" si="30"/>
        <v>346.86059357858437</v>
      </c>
      <c r="BH43" s="253">
        <f t="shared" si="31"/>
        <v>0.49680303035502166</v>
      </c>
      <c r="BI43" s="5">
        <f t="shared" si="1"/>
        <v>640.21812505002868</v>
      </c>
      <c r="BJ43" s="5">
        <f t="shared" si="32"/>
        <v>2155.1055719944902</v>
      </c>
      <c r="BK43" s="6">
        <f t="shared" si="33"/>
        <v>0.72940884501774284</v>
      </c>
      <c r="BL43" s="6">
        <f t="shared" si="34"/>
        <v>2269.7652190354625</v>
      </c>
      <c r="BM43" s="6">
        <f t="shared" si="35"/>
        <v>4.018448855958261</v>
      </c>
      <c r="BN43" s="6">
        <f t="shared" si="36"/>
        <v>334.28741619010509</v>
      </c>
      <c r="BO43" s="6">
        <f t="shared" si="37"/>
        <v>0.381560550560189</v>
      </c>
      <c r="BP43" s="239">
        <f t="shared" si="2"/>
        <v>692.0641846974147</v>
      </c>
      <c r="BQ43" s="239">
        <f t="shared" si="3"/>
        <v>2209.1824759018778</v>
      </c>
      <c r="BR43" s="239">
        <f t="shared" si="38"/>
        <v>0.77876767176470474</v>
      </c>
      <c r="BS43" s="239">
        <f t="shared" si="39"/>
        <v>2343.1647729105143</v>
      </c>
      <c r="BT43" s="239">
        <f t="shared" si="40"/>
        <v>4.0520794959779964</v>
      </c>
      <c r="BU43" s="239">
        <f t="shared" si="4"/>
        <v>330.68749841987096</v>
      </c>
      <c r="BV43" s="239">
        <f t="shared" si="41"/>
        <v>0.3529759026317858</v>
      </c>
      <c r="BW43" s="236">
        <f t="shared" si="42"/>
        <v>1367.0338918200405</v>
      </c>
      <c r="BX43" s="236">
        <f t="shared" si="43"/>
        <v>1266.380982605315</v>
      </c>
      <c r="BY43" s="236">
        <f t="shared" si="44"/>
        <v>2.0317694545719429</v>
      </c>
      <c r="BZ43" s="236">
        <f t="shared" si="45"/>
        <v>1789.1540844966739</v>
      </c>
      <c r="CA43" s="236">
        <f t="shared" si="46"/>
        <v>3.7018167218034659</v>
      </c>
      <c r="CB43" s="236">
        <f t="shared" si="47"/>
        <v>536.03161518862578</v>
      </c>
      <c r="CC43" s="236">
        <f t="shared" si="48"/>
        <v>0.17869489683790424</v>
      </c>
      <c r="CD43" s="6">
        <f t="shared" si="49"/>
        <v>1352.3203249986666</v>
      </c>
      <c r="CE43" s="6">
        <f t="shared" si="50"/>
        <v>1319.5441420036329</v>
      </c>
      <c r="CF43" s="6">
        <f t="shared" si="51"/>
        <v>1.968996521912397</v>
      </c>
      <c r="CG43" s="6">
        <f t="shared" si="52"/>
        <v>1831.124452296674</v>
      </c>
      <c r="CH43" s="6">
        <f t="shared" si="53"/>
        <v>3.7342824073184149</v>
      </c>
      <c r="CI43" s="6">
        <f t="shared" si="54"/>
        <v>507.00600596763559</v>
      </c>
      <c r="CJ43" s="6">
        <f t="shared" si="55"/>
        <v>0.1806391398228388</v>
      </c>
    </row>
    <row r="44" spans="1:206" ht="15.9" thickBot="1">
      <c r="A44" s="203">
        <v>975</v>
      </c>
      <c r="B44" s="97">
        <v>269.10899999999998</v>
      </c>
      <c r="C44" s="97">
        <v>1.0236000000000001</v>
      </c>
      <c r="D44" s="97">
        <v>0.79579999999999995</v>
      </c>
      <c r="E44" s="98">
        <v>13.6508</v>
      </c>
      <c r="F44" s="99">
        <v>299.6241</v>
      </c>
      <c r="G44" s="96">
        <v>3</v>
      </c>
      <c r="H44" s="97">
        <v>1587.3</v>
      </c>
      <c r="I44" s="97">
        <v>2401.1999999999998</v>
      </c>
      <c r="J44" s="97">
        <v>0.66100000000000003</v>
      </c>
      <c r="K44" s="100">
        <v>21.288</v>
      </c>
      <c r="L44" s="98">
        <v>191.0566</v>
      </c>
      <c r="M44" s="98">
        <v>187.5</v>
      </c>
      <c r="N44" s="98">
        <v>889.74929999999995</v>
      </c>
      <c r="O44" s="98">
        <v>723.8279</v>
      </c>
      <c r="P44" s="98">
        <v>916.05499999999995</v>
      </c>
      <c r="Q44" s="98">
        <v>738.6816</v>
      </c>
      <c r="R44" s="98">
        <v>53.807899999999997</v>
      </c>
      <c r="S44" s="98">
        <v>45.955399999999997</v>
      </c>
      <c r="T44" s="98">
        <v>44.2303</v>
      </c>
      <c r="U44" s="98">
        <v>40.796999999999997</v>
      </c>
      <c r="V44" s="98">
        <v>35.619300000000003</v>
      </c>
      <c r="W44" s="98">
        <v>33.501800000000003</v>
      </c>
      <c r="X44" s="98">
        <v>9.9634</v>
      </c>
      <c r="Y44" s="101">
        <v>10.301600000000001</v>
      </c>
      <c r="Z44" s="102">
        <v>0.79449999999999998</v>
      </c>
      <c r="AA44" s="100">
        <v>0.77329999999999999</v>
      </c>
      <c r="AB44" s="103">
        <v>303.49220000000003</v>
      </c>
      <c r="AC44" s="104">
        <v>301.30829999999997</v>
      </c>
      <c r="AD44" s="145">
        <v>300.57499999999999</v>
      </c>
      <c r="AE44" s="125">
        <v>294.21350000000001</v>
      </c>
      <c r="AG44" s="6">
        <f t="shared" si="5"/>
        <v>214.2758181383868</v>
      </c>
      <c r="AH44" s="6">
        <f t="shared" si="6"/>
        <v>54.833181861613177</v>
      </c>
      <c r="AI44" s="6">
        <f t="shared" si="57"/>
        <v>297.9750442710407</v>
      </c>
      <c r="AJ44" s="5">
        <f t="shared" si="8"/>
        <v>403249.94009060814</v>
      </c>
      <c r="AK44" s="5">
        <f t="shared" si="9"/>
        <v>168.19485181661423</v>
      </c>
      <c r="AL44" s="6">
        <f t="shared" si="10"/>
        <v>0.25369508938278584</v>
      </c>
      <c r="AM44" s="5">
        <f t="shared" si="11"/>
        <v>370.95166259999996</v>
      </c>
      <c r="AN44" s="242">
        <f t="shared" si="12"/>
        <v>353.30202163312634</v>
      </c>
      <c r="AO44" s="242">
        <f t="shared" si="13"/>
        <v>1535.4600521837467</v>
      </c>
      <c r="AP44" s="243">
        <f t="shared" si="14"/>
        <v>0.47681102858997521</v>
      </c>
      <c r="AQ44" s="243">
        <f t="shared" si="15"/>
        <v>1570.3685456101612</v>
      </c>
      <c r="AR44" s="243">
        <f t="shared" si="16"/>
        <v>3.6365488888530315</v>
      </c>
      <c r="AS44" s="243">
        <f t="shared" si="17"/>
        <v>362.56528987556487</v>
      </c>
      <c r="AT44" s="243">
        <f t="shared" si="18"/>
        <v>0.69253194078781777</v>
      </c>
      <c r="AU44" s="247">
        <f t="shared" si="19"/>
        <v>401.9147523110301</v>
      </c>
      <c r="AV44" s="247">
        <f t="shared" si="20"/>
        <v>1681.1624501553094</v>
      </c>
      <c r="AW44" s="248">
        <f t="shared" si="21"/>
        <v>0.51838035789088754</v>
      </c>
      <c r="AX44" s="248">
        <f t="shared" si="22"/>
        <v>1726.3383441412227</v>
      </c>
      <c r="AY44" s="248">
        <f t="shared" si="23"/>
        <v>3.7335812142686668</v>
      </c>
      <c r="AZ44" s="248">
        <f t="shared" si="0"/>
        <v>357.51031619267923</v>
      </c>
      <c r="BA44" s="248">
        <f t="shared" si="24"/>
        <v>0.6087682358484402</v>
      </c>
      <c r="BB44" s="252">
        <f t="shared" si="25"/>
        <v>498.66397742055818</v>
      </c>
      <c r="BC44" s="252">
        <f t="shared" si="26"/>
        <v>1923.9424367004306</v>
      </c>
      <c r="BD44" s="253">
        <f t="shared" si="27"/>
        <v>0.60121719102014892</v>
      </c>
      <c r="BE44" s="253">
        <f t="shared" si="28"/>
        <v>1993.4856661189717</v>
      </c>
      <c r="BF44" s="253">
        <f t="shared" si="29"/>
        <v>3.8819390796361999</v>
      </c>
      <c r="BG44" s="253">
        <f t="shared" si="30"/>
        <v>348.03728086868125</v>
      </c>
      <c r="BH44" s="253">
        <f t="shared" si="31"/>
        <v>0.49065692691794094</v>
      </c>
      <c r="BI44" s="5">
        <f t="shared" si="1"/>
        <v>644.56980063717288</v>
      </c>
      <c r="BJ44" s="5">
        <f t="shared" si="32"/>
        <v>2171.2567584474232</v>
      </c>
      <c r="BK44" s="6">
        <f t="shared" si="33"/>
        <v>0.7315327822059744</v>
      </c>
      <c r="BL44" s="6">
        <f t="shared" si="34"/>
        <v>2287.4494385284688</v>
      </c>
      <c r="BM44" s="6">
        <f t="shared" si="35"/>
        <v>4.0254889515802414</v>
      </c>
      <c r="BN44" s="6">
        <f t="shared" si="36"/>
        <v>335.73651593362945</v>
      </c>
      <c r="BO44" s="6">
        <f t="shared" si="37"/>
        <v>0.37959106133111326</v>
      </c>
      <c r="BP44" s="239">
        <f t="shared" si="2"/>
        <v>704.24022971981219</v>
      </c>
      <c r="BQ44" s="239">
        <f t="shared" si="3"/>
        <v>2231.2324680232241</v>
      </c>
      <c r="BR44" s="239">
        <f t="shared" si="38"/>
        <v>0.78843854989400708</v>
      </c>
      <c r="BS44" s="239">
        <f t="shared" si="39"/>
        <v>2369.9337649637964</v>
      </c>
      <c r="BT44" s="239">
        <f t="shared" si="40"/>
        <v>4.0629516522021669</v>
      </c>
      <c r="BU44" s="239">
        <f t="shared" si="4"/>
        <v>331.65591386269307</v>
      </c>
      <c r="BV44" s="239">
        <f t="shared" si="41"/>
        <v>0.34742822747174457</v>
      </c>
      <c r="BW44" s="236">
        <f t="shared" si="42"/>
        <v>1367.5443279105084</v>
      </c>
      <c r="BX44" s="236">
        <f t="shared" si="43"/>
        <v>1288.5605399525493</v>
      </c>
      <c r="BY44" s="236">
        <f t="shared" si="44"/>
        <v>2.014690920463138</v>
      </c>
      <c r="BZ44" s="236">
        <f t="shared" si="45"/>
        <v>1811.5846222140253</v>
      </c>
      <c r="CA44" s="236">
        <f t="shared" si="46"/>
        <v>3.7160367429790364</v>
      </c>
      <c r="CB44" s="236">
        <f t="shared" si="47"/>
        <v>530.39770015540716</v>
      </c>
      <c r="CC44" s="236">
        <f t="shared" si="48"/>
        <v>0.17891407958942582</v>
      </c>
      <c r="CD44" s="6">
        <f t="shared" si="49"/>
        <v>1358.0139670530118</v>
      </c>
      <c r="CE44" s="6">
        <f t="shared" si="50"/>
        <v>1323.0150001199879</v>
      </c>
      <c r="CF44" s="6">
        <f t="shared" si="51"/>
        <v>1.9744279171886079</v>
      </c>
      <c r="CG44" s="6">
        <f t="shared" si="52"/>
        <v>1838.7746166181503</v>
      </c>
      <c r="CH44" s="6">
        <f t="shared" si="53"/>
        <v>3.7368607571424253</v>
      </c>
      <c r="CI44" s="6">
        <f t="shared" si="54"/>
        <v>511.86843857859014</v>
      </c>
      <c r="CJ44" s="6">
        <f t="shared" si="55"/>
        <v>0.18016967473229045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8"/>
  <sheetViews>
    <sheetView zoomScale="90" zoomScaleNormal="90" workbookViewId="0">
      <selection activeCell="H30" sqref="H30"/>
    </sheetView>
  </sheetViews>
  <sheetFormatPr defaultColWidth="9.15625" defaultRowHeight="18.3"/>
  <cols>
    <col min="1" max="1" width="9.26171875" style="194" bestFit="1" customWidth="1"/>
    <col min="2" max="2" width="10.15625" style="194" bestFit="1" customWidth="1"/>
    <col min="3" max="4" width="9.26171875" style="194" bestFit="1" customWidth="1"/>
    <col min="5" max="16384" width="9.15625" style="154"/>
  </cols>
  <sheetData>
    <row r="1" spans="1:25">
      <c r="A1" s="152" t="s">
        <v>0</v>
      </c>
      <c r="B1" s="153" t="s">
        <v>2</v>
      </c>
      <c r="C1" s="153" t="s">
        <v>4</v>
      </c>
      <c r="D1" s="152" t="s">
        <v>10</v>
      </c>
    </row>
    <row r="2" spans="1:25">
      <c r="A2" s="152"/>
      <c r="B2" s="153" t="s">
        <v>3</v>
      </c>
      <c r="C2" s="153"/>
      <c r="D2" s="152"/>
      <c r="U2" s="154" t="s">
        <v>49</v>
      </c>
      <c r="X2" s="154" t="s">
        <v>50</v>
      </c>
    </row>
    <row r="3" spans="1:25">
      <c r="A3" s="158">
        <v>932</v>
      </c>
      <c r="B3" s="195">
        <v>270.03742152629616</v>
      </c>
      <c r="C3" s="195">
        <v>1.1565453084378881</v>
      </c>
      <c r="D3" s="158">
        <v>2</v>
      </c>
      <c r="U3" s="154">
        <v>272.16000000000003</v>
      </c>
      <c r="V3" s="154">
        <v>1.1499999999999999</v>
      </c>
      <c r="X3" s="154">
        <v>0</v>
      </c>
      <c r="Y3" s="154">
        <v>1.1499999999999999</v>
      </c>
    </row>
    <row r="4" spans="1:25">
      <c r="A4" s="158">
        <v>933</v>
      </c>
      <c r="B4" s="195">
        <v>269.80457933214467</v>
      </c>
      <c r="C4" s="195">
        <v>1.1580850487394652</v>
      </c>
      <c r="D4" s="158">
        <v>2</v>
      </c>
      <c r="U4" s="154">
        <v>362.87</v>
      </c>
      <c r="V4" s="154">
        <v>1.1499999999999999</v>
      </c>
      <c r="X4" s="154">
        <v>500</v>
      </c>
      <c r="Y4" s="154">
        <v>1.1499999999999999</v>
      </c>
    </row>
    <row r="5" spans="1:25">
      <c r="A5" s="158">
        <v>934</v>
      </c>
      <c r="B5" s="195">
        <v>269.10600142420071</v>
      </c>
      <c r="C5" s="195">
        <v>1.1601525357941762</v>
      </c>
      <c r="D5" s="158">
        <v>2</v>
      </c>
      <c r="U5" s="154">
        <v>272.16000000000003</v>
      </c>
      <c r="V5" s="154">
        <v>1.77</v>
      </c>
    </row>
    <row r="6" spans="1:25">
      <c r="A6" s="158">
        <v>935</v>
      </c>
      <c r="B6" s="195">
        <v>268.9567087911779</v>
      </c>
      <c r="C6" s="195">
        <v>1.1613684694365825</v>
      </c>
      <c r="D6" s="158">
        <v>2</v>
      </c>
      <c r="U6" s="154">
        <v>272.16000000000003</v>
      </c>
      <c r="V6" s="154">
        <v>1.4</v>
      </c>
      <c r="X6" s="154">
        <v>272.16000000000003</v>
      </c>
      <c r="Y6" s="154">
        <v>0</v>
      </c>
    </row>
    <row r="7" spans="1:25">
      <c r="A7" s="158">
        <v>937</v>
      </c>
      <c r="B7" s="195">
        <v>271.11836485849801</v>
      </c>
      <c r="C7" s="195">
        <v>1.1514781372867458</v>
      </c>
      <c r="D7" s="158">
        <v>2</v>
      </c>
      <c r="U7" s="154">
        <v>272.16000000000003</v>
      </c>
      <c r="V7" s="154">
        <v>2</v>
      </c>
      <c r="X7" s="154">
        <v>272.16000000000003</v>
      </c>
      <c r="Y7" s="154">
        <v>4</v>
      </c>
    </row>
    <row r="8" spans="1:25">
      <c r="A8" s="158">
        <v>922</v>
      </c>
      <c r="B8" s="195">
        <v>271.86413443935601</v>
      </c>
      <c r="C8" s="195">
        <v>1.1523085615936877</v>
      </c>
      <c r="D8" s="158">
        <v>2</v>
      </c>
      <c r="U8" s="154">
        <v>90.72</v>
      </c>
      <c r="V8" s="154">
        <v>1.1499999999999999</v>
      </c>
    </row>
    <row r="9" spans="1:25">
      <c r="A9" s="158">
        <v>921</v>
      </c>
      <c r="B9" s="195">
        <v>298.83920496807207</v>
      </c>
      <c r="C9" s="195">
        <v>1.1373458093030044</v>
      </c>
      <c r="D9" s="158">
        <v>2</v>
      </c>
      <c r="U9" s="154">
        <v>272.16000000000003</v>
      </c>
      <c r="V9" s="154">
        <v>0.25</v>
      </c>
    </row>
    <row r="10" spans="1:25">
      <c r="A10" s="196">
        <v>925</v>
      </c>
      <c r="B10" s="197">
        <v>316.19874574742641</v>
      </c>
      <c r="C10" s="197">
        <v>1.1529269398031576</v>
      </c>
      <c r="D10" s="196">
        <v>2</v>
      </c>
      <c r="U10" s="154">
        <v>272.16000000000003</v>
      </c>
      <c r="V10" s="154">
        <v>0.4</v>
      </c>
    </row>
    <row r="11" spans="1:25">
      <c r="A11" s="196">
        <v>947</v>
      </c>
      <c r="B11" s="197">
        <v>314.7312640525671</v>
      </c>
      <c r="C11" s="197">
        <v>1.1675707350995925</v>
      </c>
      <c r="D11" s="196">
        <v>2</v>
      </c>
      <c r="U11" s="154">
        <v>272.16000000000003</v>
      </c>
      <c r="V11" s="154">
        <v>0.6</v>
      </c>
    </row>
    <row r="12" spans="1:25">
      <c r="A12" s="155">
        <v>951</v>
      </c>
      <c r="B12" s="156">
        <v>270.9599</v>
      </c>
      <c r="C12" s="156">
        <v>1.4208000000000001</v>
      </c>
      <c r="D12" s="155">
        <v>2</v>
      </c>
      <c r="U12" s="154">
        <v>272.16000000000003</v>
      </c>
      <c r="V12" s="154">
        <v>0.8</v>
      </c>
    </row>
    <row r="13" spans="1:25">
      <c r="A13" s="155">
        <v>952</v>
      </c>
      <c r="B13" s="156">
        <v>271.46699999999998</v>
      </c>
      <c r="C13" s="156">
        <v>1.4152</v>
      </c>
      <c r="D13" s="155">
        <v>2</v>
      </c>
      <c r="U13" s="154">
        <v>272.16000000000003</v>
      </c>
      <c r="V13" s="154">
        <v>1</v>
      </c>
    </row>
    <row r="14" spans="1:25">
      <c r="A14" s="155">
        <v>960</v>
      </c>
      <c r="B14" s="156">
        <v>90.228399999999993</v>
      </c>
      <c r="C14" s="156">
        <v>1.149</v>
      </c>
      <c r="D14" s="155">
        <v>2</v>
      </c>
      <c r="U14" s="154">
        <f>U8*2</f>
        <v>181.44</v>
      </c>
      <c r="V14" s="154">
        <v>1.1499999999999999</v>
      </c>
    </row>
    <row r="15" spans="1:25">
      <c r="A15" s="155">
        <v>961</v>
      </c>
      <c r="B15" s="156">
        <v>90.088099999999997</v>
      </c>
      <c r="C15" s="156">
        <v>1.1467000000000001</v>
      </c>
      <c r="D15" s="155">
        <v>2</v>
      </c>
    </row>
    <row r="16" spans="1:25">
      <c r="A16" s="155">
        <v>962</v>
      </c>
      <c r="B16" s="156">
        <v>91.000500000000002</v>
      </c>
      <c r="C16" s="156">
        <v>1.1316999999999999</v>
      </c>
      <c r="D16" s="155">
        <v>2</v>
      </c>
    </row>
    <row r="17" spans="1:4">
      <c r="A17" s="155">
        <v>963</v>
      </c>
      <c r="B17" s="156">
        <v>91.194500000000005</v>
      </c>
      <c r="C17" s="156">
        <v>1.1416999999999999</v>
      </c>
      <c r="D17" s="155">
        <v>2</v>
      </c>
    </row>
    <row r="18" spans="1:4">
      <c r="A18" s="155">
        <v>915</v>
      </c>
      <c r="B18" s="156">
        <v>181.58147406603274</v>
      </c>
      <c r="C18" s="156">
        <v>1.1547509652778998</v>
      </c>
      <c r="D18" s="155">
        <v>2</v>
      </c>
    </row>
    <row r="19" spans="1:4">
      <c r="A19" s="155">
        <v>916</v>
      </c>
      <c r="B19" s="156">
        <v>180.91927430407659</v>
      </c>
      <c r="C19" s="156">
        <v>1.1604417750797169</v>
      </c>
      <c r="D19" s="155">
        <v>2</v>
      </c>
    </row>
    <row r="20" spans="1:4">
      <c r="A20" s="196">
        <v>928</v>
      </c>
      <c r="B20" s="197">
        <v>363.60819636826966</v>
      </c>
      <c r="C20" s="197">
        <v>1.1609057264498572</v>
      </c>
      <c r="D20" s="196">
        <v>3</v>
      </c>
    </row>
    <row r="21" spans="1:4">
      <c r="A21" s="196">
        <v>929</v>
      </c>
      <c r="B21" s="197">
        <v>363.99174865574173</v>
      </c>
      <c r="C21" s="197">
        <v>1.1554847382284783</v>
      </c>
      <c r="D21" s="196">
        <v>3</v>
      </c>
    </row>
    <row r="22" spans="1:4">
      <c r="A22" s="196">
        <v>930</v>
      </c>
      <c r="B22" s="197">
        <v>362.3215717631432</v>
      </c>
      <c r="C22" s="197">
        <v>1.1592631850679651</v>
      </c>
      <c r="D22" s="196">
        <v>3</v>
      </c>
    </row>
    <row r="23" spans="1:4">
      <c r="A23" s="196">
        <v>931</v>
      </c>
      <c r="B23" s="197">
        <v>362.33322021890598</v>
      </c>
      <c r="C23" s="197">
        <v>1.1609148006341903</v>
      </c>
      <c r="D23" s="196">
        <v>3</v>
      </c>
    </row>
    <row r="24" spans="1:4">
      <c r="A24" s="196">
        <v>940</v>
      </c>
      <c r="B24" s="197">
        <v>268.45511992007289</v>
      </c>
      <c r="C24" s="197">
        <v>1.7675446666527335</v>
      </c>
      <c r="D24" s="196">
        <v>3</v>
      </c>
    </row>
    <row r="25" spans="1:4">
      <c r="A25" s="196">
        <v>941</v>
      </c>
      <c r="B25" s="197">
        <v>270.39423251596361</v>
      </c>
      <c r="C25" s="197">
        <v>1.7590281976912583</v>
      </c>
      <c r="D25" s="196">
        <v>3</v>
      </c>
    </row>
    <row r="26" spans="1:4">
      <c r="A26" s="196">
        <v>942</v>
      </c>
      <c r="B26" s="197">
        <v>269.60853469334791</v>
      </c>
      <c r="C26" s="197">
        <v>1.7392118432868664</v>
      </c>
      <c r="D26" s="196">
        <v>3</v>
      </c>
    </row>
    <row r="27" spans="1:4">
      <c r="A27" s="196">
        <v>946</v>
      </c>
      <c r="B27" s="197">
        <v>272.79772669614727</v>
      </c>
      <c r="C27" s="197">
        <v>1.7712589439461686</v>
      </c>
      <c r="D27" s="196">
        <v>3</v>
      </c>
    </row>
    <row r="28" spans="1:4">
      <c r="A28" s="196">
        <v>936</v>
      </c>
      <c r="B28" s="197">
        <v>293.32108626367312</v>
      </c>
      <c r="C28" s="197">
        <v>1.1565471448988649</v>
      </c>
      <c r="D28" s="196">
        <v>3</v>
      </c>
    </row>
    <row r="29" spans="1:4">
      <c r="A29" s="196">
        <v>944</v>
      </c>
      <c r="B29" s="197">
        <v>292.74957863235079</v>
      </c>
      <c r="C29" s="197">
        <v>1.155970683888093</v>
      </c>
      <c r="D29" s="196">
        <v>3</v>
      </c>
    </row>
    <row r="30" spans="1:4">
      <c r="A30" s="196">
        <v>923</v>
      </c>
      <c r="B30" s="197">
        <v>316.60200800224322</v>
      </c>
      <c r="C30" s="197">
        <v>1.1524114299436241</v>
      </c>
      <c r="D30" s="196">
        <v>3</v>
      </c>
    </row>
    <row r="31" spans="1:4">
      <c r="A31" s="158">
        <v>938</v>
      </c>
      <c r="B31" s="195">
        <v>338.604536443001</v>
      </c>
      <c r="C31" s="195">
        <v>1.158615353666625</v>
      </c>
      <c r="D31" s="158">
        <v>3</v>
      </c>
    </row>
    <row r="32" spans="1:4">
      <c r="A32" s="158">
        <v>939</v>
      </c>
      <c r="B32" s="195">
        <v>338.28228956697831</v>
      </c>
      <c r="C32" s="195">
        <v>1.1546143322468718</v>
      </c>
      <c r="D32" s="158">
        <v>3</v>
      </c>
    </row>
    <row r="33" spans="1:24">
      <c r="A33" s="155">
        <v>940</v>
      </c>
      <c r="B33" s="156">
        <v>268.45510000000002</v>
      </c>
      <c r="C33" s="156">
        <v>1.7675000000000001</v>
      </c>
      <c r="D33" s="155">
        <v>3</v>
      </c>
    </row>
    <row r="34" spans="1:24">
      <c r="A34" s="155">
        <v>941</v>
      </c>
      <c r="B34" s="156">
        <v>270.39420000000001</v>
      </c>
      <c r="C34" s="156">
        <v>1.7589999999999999</v>
      </c>
      <c r="D34" s="155">
        <v>3</v>
      </c>
    </row>
    <row r="35" spans="1:24">
      <c r="A35" s="155">
        <v>942</v>
      </c>
      <c r="B35" s="156">
        <v>269.60849999999999</v>
      </c>
      <c r="C35" s="156">
        <v>1.7392000000000001</v>
      </c>
      <c r="D35" s="155">
        <v>3</v>
      </c>
    </row>
    <row r="36" spans="1:24">
      <c r="A36" s="155">
        <v>946</v>
      </c>
      <c r="B36" s="156">
        <v>272.79770000000002</v>
      </c>
      <c r="C36" s="156">
        <v>1.7713000000000001</v>
      </c>
      <c r="D36" s="155">
        <v>3</v>
      </c>
    </row>
    <row r="37" spans="1:24">
      <c r="A37" s="155">
        <v>948</v>
      </c>
      <c r="B37" s="156">
        <v>271.8775</v>
      </c>
      <c r="C37" s="156">
        <v>1.996</v>
      </c>
      <c r="D37" s="155">
        <v>3</v>
      </c>
      <c r="E37" s="157"/>
      <c r="F37" s="157"/>
      <c r="G37" s="157"/>
      <c r="H37" s="157"/>
      <c r="I37" s="157"/>
      <c r="J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</row>
    <row r="38" spans="1:24">
      <c r="A38" s="155">
        <v>949</v>
      </c>
      <c r="B38" s="156">
        <v>271.47820000000002</v>
      </c>
      <c r="C38" s="156">
        <v>2.0068000000000001</v>
      </c>
      <c r="D38" s="155">
        <v>3</v>
      </c>
      <c r="E38" s="157"/>
      <c r="F38" s="157"/>
      <c r="G38" s="157"/>
      <c r="H38" s="157"/>
      <c r="I38" s="157"/>
      <c r="J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</row>
    <row r="39" spans="1:24">
      <c r="A39" s="158">
        <v>972</v>
      </c>
      <c r="B39" s="156">
        <v>270.70229999999998</v>
      </c>
      <c r="C39" s="156">
        <v>0.81489999999999996</v>
      </c>
      <c r="D39" s="158">
        <v>3</v>
      </c>
    </row>
    <row r="40" spans="1:24">
      <c r="A40" s="159">
        <v>973</v>
      </c>
      <c r="B40" s="156">
        <v>269.82119999999998</v>
      </c>
      <c r="C40" s="156">
        <v>0.81869999999999998</v>
      </c>
      <c r="D40" s="159">
        <v>3</v>
      </c>
    </row>
    <row r="41" spans="1:24">
      <c r="A41" s="155">
        <v>974</v>
      </c>
      <c r="B41" s="156">
        <v>268.67899999999997</v>
      </c>
      <c r="C41" s="156">
        <v>1.0218</v>
      </c>
      <c r="D41" s="159">
        <v>3</v>
      </c>
    </row>
    <row r="42" spans="1:24">
      <c r="A42" s="155">
        <v>975</v>
      </c>
      <c r="B42" s="156">
        <v>269.10899999999998</v>
      </c>
      <c r="C42" s="156">
        <v>1.0236000000000001</v>
      </c>
      <c r="D42" s="159">
        <v>3</v>
      </c>
    </row>
    <row r="43" spans="1:24">
      <c r="A43" s="194">
        <v>967</v>
      </c>
      <c r="B43" s="194">
        <v>268.64934278557593</v>
      </c>
      <c r="C43" s="194">
        <v>0.40564665143081269</v>
      </c>
      <c r="D43" s="194">
        <v>3</v>
      </c>
    </row>
    <row r="44" spans="1:24">
      <c r="A44" s="194">
        <v>968</v>
      </c>
      <c r="B44" s="194">
        <v>268.84282260640782</v>
      </c>
      <c r="C44" s="194">
        <v>0.40703544551791715</v>
      </c>
      <c r="D44" s="194">
        <v>3</v>
      </c>
    </row>
    <row r="45" spans="1:24">
      <c r="A45" s="194">
        <v>969</v>
      </c>
      <c r="B45" s="194">
        <v>268.85330723380275</v>
      </c>
      <c r="C45" s="194">
        <v>0.61140726315066418</v>
      </c>
      <c r="D45" s="194">
        <v>3</v>
      </c>
    </row>
    <row r="46" spans="1:24">
      <c r="A46" s="194">
        <v>970</v>
      </c>
      <c r="B46" s="194">
        <v>268.14028997891285</v>
      </c>
      <c r="C46" s="194">
        <v>0.61184676413368511</v>
      </c>
      <c r="D46" s="194">
        <v>3</v>
      </c>
    </row>
    <row r="47" spans="1:24">
      <c r="A47" s="194">
        <v>965</v>
      </c>
      <c r="B47" s="194">
        <v>269.80537370670442</v>
      </c>
      <c r="C47" s="194">
        <v>0.25604073665040578</v>
      </c>
      <c r="D47" s="194">
        <v>4</v>
      </c>
    </row>
    <row r="48" spans="1:24">
      <c r="A48" s="194">
        <v>966</v>
      </c>
      <c r="B48" s="194">
        <v>269.13025398675819</v>
      </c>
      <c r="C48" s="194">
        <v>0.2554719288051101</v>
      </c>
      <c r="D48" s="194">
        <v>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9"/>
  <sheetViews>
    <sheetView topLeftCell="A7" workbookViewId="0">
      <selection activeCell="Q37" sqref="Q37"/>
    </sheetView>
  </sheetViews>
  <sheetFormatPr defaultRowHeight="15.6"/>
  <cols>
    <col min="1" max="1" width="6.15625" style="5" customWidth="1"/>
    <col min="2" max="3" width="11.68359375" style="6" customWidth="1"/>
    <col min="4" max="4" width="16.26171875" style="8" customWidth="1"/>
    <col min="5" max="5" width="6.26171875" style="5" customWidth="1"/>
    <col min="6" max="6" width="11.68359375" style="6" customWidth="1"/>
    <col min="8" max="8" width="9.26171875" customWidth="1"/>
    <col min="9" max="9" width="11.68359375" style="1" customWidth="1"/>
    <col min="10" max="11" width="12.15625" style="1" customWidth="1"/>
    <col min="12" max="13" width="13" style="1" customWidth="1"/>
    <col min="14" max="14" width="11.15625" style="1" customWidth="1"/>
    <col min="15" max="15" width="10.83984375" style="1" customWidth="1"/>
    <col min="16" max="17" width="13.15625" style="1" customWidth="1"/>
    <col min="18" max="18" width="10.26171875" style="1" customWidth="1"/>
    <col min="19" max="20" width="14.83984375" style="1" customWidth="1"/>
    <col min="21" max="21" width="13.26171875" style="1" customWidth="1"/>
    <col min="22" max="23" width="14.68359375" style="1" customWidth="1"/>
  </cols>
  <sheetData>
    <row r="1" spans="1:24" ht="18">
      <c r="A1" s="2" t="s">
        <v>0</v>
      </c>
      <c r="B1" s="3" t="s">
        <v>2</v>
      </c>
      <c r="C1" s="3" t="s">
        <v>4</v>
      </c>
      <c r="D1" s="7" t="s">
        <v>6</v>
      </c>
      <c r="E1" s="2" t="s">
        <v>10</v>
      </c>
      <c r="F1" s="10" t="s">
        <v>11</v>
      </c>
      <c r="I1" s="257" t="s">
        <v>38</v>
      </c>
      <c r="J1" s="258"/>
      <c r="K1" s="45" t="s">
        <v>39</v>
      </c>
      <c r="L1" s="46" t="s">
        <v>40</v>
      </c>
      <c r="M1" s="46" t="s">
        <v>40</v>
      </c>
      <c r="N1" s="48" t="s">
        <v>41</v>
      </c>
      <c r="O1" s="45" t="s">
        <v>42</v>
      </c>
      <c r="P1" s="46" t="s">
        <v>43</v>
      </c>
      <c r="Q1" s="46" t="s">
        <v>43</v>
      </c>
      <c r="R1" s="48" t="s">
        <v>46</v>
      </c>
      <c r="S1" s="46" t="s">
        <v>44</v>
      </c>
      <c r="T1" s="46" t="s">
        <v>44</v>
      </c>
      <c r="U1" s="48" t="s">
        <v>47</v>
      </c>
      <c r="V1" s="46" t="s">
        <v>48</v>
      </c>
      <c r="W1" s="46" t="s">
        <v>48</v>
      </c>
      <c r="X1" s="53" t="s">
        <v>10</v>
      </c>
    </row>
    <row r="2" spans="1:24" ht="15.9" thickBot="1">
      <c r="A2" s="16"/>
      <c r="B2" s="17" t="s">
        <v>3</v>
      </c>
      <c r="C2" s="17"/>
      <c r="D2" s="18" t="s">
        <v>7</v>
      </c>
      <c r="E2" s="16"/>
      <c r="F2" s="20" t="s">
        <v>12</v>
      </c>
      <c r="I2" s="47" t="s">
        <v>45</v>
      </c>
      <c r="J2" s="41" t="s">
        <v>3</v>
      </c>
      <c r="K2" s="41" t="s">
        <v>3</v>
      </c>
      <c r="L2" s="41" t="s">
        <v>3</v>
      </c>
      <c r="M2" s="42"/>
      <c r="N2" s="47"/>
      <c r="O2" s="41"/>
      <c r="P2" s="41"/>
      <c r="Q2" s="41"/>
      <c r="R2" s="47" t="s">
        <v>7</v>
      </c>
      <c r="S2" s="41" t="s">
        <v>7</v>
      </c>
      <c r="T2" s="41"/>
      <c r="U2" s="47" t="s">
        <v>12</v>
      </c>
      <c r="V2" s="41" t="s">
        <v>12</v>
      </c>
      <c r="W2" s="41"/>
      <c r="X2" s="54"/>
    </row>
    <row r="3" spans="1:24">
      <c r="A3" s="5">
        <v>932</v>
      </c>
      <c r="B3" s="6">
        <v>270.03742152629616</v>
      </c>
      <c r="C3" s="6">
        <v>1.1565453084378881</v>
      </c>
      <c r="D3" s="8">
        <v>14.321872625210871</v>
      </c>
      <c r="E3" s="5">
        <v>2</v>
      </c>
      <c r="F3" s="11">
        <v>1771.5621260350738</v>
      </c>
      <c r="I3" s="34">
        <v>0.6</v>
      </c>
      <c r="J3" s="33">
        <f t="shared" ref="J3:J5" si="0">I3*453.59237</f>
        <v>272.15542199999999</v>
      </c>
      <c r="K3" s="33">
        <f>AVERAGE($B3:$B8)</f>
        <v>270.14786839527886</v>
      </c>
      <c r="L3" s="33">
        <f>_xlfn.STDEV.P($B3:$B8)</f>
        <v>1.0425790456662618</v>
      </c>
      <c r="M3" s="40">
        <f>L3/J3</f>
        <v>3.8308222485689148E-3</v>
      </c>
      <c r="N3" s="34">
        <v>1.1499999999999999</v>
      </c>
      <c r="O3" s="33">
        <f>AVERAGE($C3:$C8)</f>
        <v>1.156656343548091</v>
      </c>
      <c r="P3" s="38">
        <f>_xlfn.STDEV.P($C3:$C8)</f>
        <v>3.7013071100672301E-3</v>
      </c>
      <c r="Q3" s="40">
        <f>P3/N3</f>
        <v>3.2185279217975915E-3</v>
      </c>
      <c r="R3" s="49">
        <f>AVERAGE(D3:D8)</f>
        <v>14.847200247245638</v>
      </c>
      <c r="S3" s="39">
        <f>_xlfn.STDEV.P(D3:D8)</f>
        <v>0.24836328767107688</v>
      </c>
      <c r="T3" s="40">
        <f>S3/R3</f>
        <v>1.6727954330457134E-2</v>
      </c>
      <c r="U3" s="51">
        <f>AVERAGE(F3:F8)</f>
        <v>1771.0386551224244</v>
      </c>
      <c r="V3" s="39">
        <f>_xlfn.STDEV.P(F3:F8)</f>
        <v>3.3518492883766999</v>
      </c>
      <c r="W3" s="40">
        <f>V3/U3</f>
        <v>1.8925895709176381E-3</v>
      </c>
      <c r="X3" s="55">
        <v>2</v>
      </c>
    </row>
    <row r="4" spans="1:24">
      <c r="A4" s="5">
        <v>933</v>
      </c>
      <c r="B4" s="6">
        <v>269.80457933214467</v>
      </c>
      <c r="C4" s="6">
        <v>1.1580850487394652</v>
      </c>
      <c r="D4" s="8">
        <v>14.875240322499954</v>
      </c>
      <c r="E4" s="5">
        <v>2</v>
      </c>
      <c r="F4" s="11">
        <v>1771.5621260350738</v>
      </c>
      <c r="I4" s="34">
        <v>0.8</v>
      </c>
      <c r="J4" s="33">
        <f t="shared" si="0"/>
        <v>362.87389600000006</v>
      </c>
      <c r="K4" s="33">
        <f>AVERAGE($B9:$B12)</f>
        <v>363.06368425151516</v>
      </c>
      <c r="L4" s="33">
        <f>_xlfn.STDEV.P($B9:$B12)</f>
        <v>0.74868311588050707</v>
      </c>
      <c r="M4" s="40">
        <f>L4/J4</f>
        <v>2.0632046673329926E-3</v>
      </c>
      <c r="N4" s="34">
        <v>1.1499999999999999</v>
      </c>
      <c r="O4" s="33">
        <f>AVERAGE($C9:$C12)</f>
        <v>1.1591421125951227</v>
      </c>
      <c r="P4" s="38">
        <f>_xlfn.STDEV.P($C9:$C12)</f>
        <v>2.2160664765487376E-3</v>
      </c>
      <c r="Q4" s="40">
        <f t="shared" ref="Q4:Q5" si="1">P4/N4</f>
        <v>1.9270143274336851E-3</v>
      </c>
      <c r="R4" s="49">
        <f>AVERAGE(D9:D12)</f>
        <v>14.42393068494937</v>
      </c>
      <c r="S4" s="39">
        <f>_xlfn.STDEV.P(D9:D12)</f>
        <v>0.13131215179415701</v>
      </c>
      <c r="T4" s="40">
        <f t="shared" ref="T4:T5" si="2">S4/R4</f>
        <v>9.1037703010577054E-3</v>
      </c>
      <c r="U4" s="51">
        <f>AVERAGE(F9:F12)</f>
        <v>1604.5293856901085</v>
      </c>
      <c r="V4" s="39">
        <f>_xlfn.STDEV.P(F9:F12)</f>
        <v>1.7361566059230638</v>
      </c>
      <c r="W4" s="40">
        <f t="shared" ref="W4:W5" si="3">V4/U4</f>
        <v>1.0820347831625048E-3</v>
      </c>
      <c r="X4" s="55">
        <v>3</v>
      </c>
    </row>
    <row r="5" spans="1:24" ht="15.9" thickBot="1">
      <c r="A5" s="5">
        <v>934</v>
      </c>
      <c r="B5" s="6">
        <v>269.10600142420071</v>
      </c>
      <c r="C5" s="6">
        <v>1.1601525357941762</v>
      </c>
      <c r="D5" s="8">
        <v>15.111039550204051</v>
      </c>
      <c r="E5" s="5">
        <v>2</v>
      </c>
      <c r="F5" s="11">
        <v>1768.4213005591771</v>
      </c>
      <c r="I5" s="35">
        <v>0.6</v>
      </c>
      <c r="J5" s="36">
        <f t="shared" si="0"/>
        <v>272.15542199999999</v>
      </c>
      <c r="K5" s="36">
        <f>AVERAGE($B13:$B16)</f>
        <v>270.31390345638295</v>
      </c>
      <c r="L5" s="36">
        <f>_xlfn.STDEV.P($B13:$B16)</f>
        <v>1.5912614470074784</v>
      </c>
      <c r="M5" s="43">
        <f>L5/J5</f>
        <v>5.8468849722475066E-3</v>
      </c>
      <c r="N5" s="35">
        <v>1.77</v>
      </c>
      <c r="O5" s="36">
        <f>AVERAGE($C13:$C16)</f>
        <v>1.7592609128942567</v>
      </c>
      <c r="P5" s="44">
        <f>_xlfn.STDEV.P($C13:$C16)</f>
        <v>1.2395489844510051E-2</v>
      </c>
      <c r="Q5" s="43">
        <f t="shared" si="1"/>
        <v>7.0031016070678251E-3</v>
      </c>
      <c r="R5" s="50">
        <f>AVERAGE(D13:D16)</f>
        <v>14.150913716229351</v>
      </c>
      <c r="S5" s="37">
        <f>_xlfn.STDEV.P(D13:D16)</f>
        <v>0.48445489648521856</v>
      </c>
      <c r="T5" s="43">
        <f t="shared" si="2"/>
        <v>3.4234884488738605E-2</v>
      </c>
      <c r="U5" s="52">
        <f>AVERAGE(F13:$F16)</f>
        <v>1474.1851284403992</v>
      </c>
      <c r="V5" s="37">
        <f>_xlfn.STDEV.P(F13:F16)</f>
        <v>2.0938836505977179</v>
      </c>
      <c r="W5" s="43">
        <f t="shared" si="3"/>
        <v>1.4203668251713563E-3</v>
      </c>
      <c r="X5" s="54">
        <v>3</v>
      </c>
    </row>
    <row r="6" spans="1:24">
      <c r="A6" s="5">
        <v>935</v>
      </c>
      <c r="B6" s="6">
        <v>268.9567087911779</v>
      </c>
      <c r="C6" s="6">
        <v>1.1613684694365825</v>
      </c>
      <c r="D6" s="8">
        <v>14.97804182546392</v>
      </c>
      <c r="E6" s="5">
        <v>2</v>
      </c>
      <c r="F6" s="11">
        <v>1768.4213005591771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4">
      <c r="A7" s="5">
        <v>937</v>
      </c>
      <c r="B7" s="6">
        <v>271.11836485849801</v>
      </c>
      <c r="C7" s="6">
        <v>1.1514781372867458</v>
      </c>
      <c r="D7" s="8">
        <v>14.8724668810022</v>
      </c>
      <c r="E7" s="5">
        <v>2</v>
      </c>
      <c r="F7" s="11">
        <v>1768.4213005591771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1:24" ht="15.9" thickBot="1">
      <c r="A8" s="22">
        <v>922</v>
      </c>
      <c r="B8" s="23">
        <v>271.86413443935601</v>
      </c>
      <c r="C8" s="23">
        <v>1.1523085615936877</v>
      </c>
      <c r="D8" s="24">
        <v>14.924540279092831</v>
      </c>
      <c r="E8" s="22">
        <v>2</v>
      </c>
      <c r="F8" s="26">
        <v>1777.8437769868669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</row>
    <row r="9" spans="1:24">
      <c r="A9" s="5">
        <v>928</v>
      </c>
      <c r="B9" s="6">
        <v>363.60819636826966</v>
      </c>
      <c r="C9" s="6">
        <v>1.1609057264498572</v>
      </c>
      <c r="D9" s="8">
        <v>14.248968138344539</v>
      </c>
      <c r="E9" s="5">
        <v>3</v>
      </c>
      <c r="F9" s="11">
        <v>1601.9120311268614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24">
      <c r="A10" s="5">
        <v>929</v>
      </c>
      <c r="B10" s="6">
        <v>363.99174865574173</v>
      </c>
      <c r="C10" s="6">
        <v>1.1554847382284783</v>
      </c>
      <c r="D10" s="8">
        <v>14.42286978494559</v>
      </c>
      <c r="E10" s="5">
        <v>3</v>
      </c>
      <c r="F10" s="11">
        <v>1606.0997984280568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24">
      <c r="A11" s="5">
        <v>930</v>
      </c>
      <c r="B11" s="6">
        <v>362.3215717631432</v>
      </c>
      <c r="C11" s="6">
        <v>1.1592631850679651</v>
      </c>
      <c r="D11" s="8">
        <v>14.61886850360461</v>
      </c>
      <c r="E11" s="5">
        <v>3</v>
      </c>
      <c r="F11" s="11">
        <v>1604.0059147774591</v>
      </c>
    </row>
    <row r="12" spans="1:24" ht="15.9" thickBot="1">
      <c r="A12" s="22">
        <v>931</v>
      </c>
      <c r="B12" s="23">
        <v>362.33322021890598</v>
      </c>
      <c r="C12" s="23">
        <v>1.1609148006341903</v>
      </c>
      <c r="D12" s="24">
        <v>14.405016312902744</v>
      </c>
      <c r="E12" s="22">
        <v>3</v>
      </c>
      <c r="F12" s="26">
        <v>1606.0997984280568</v>
      </c>
    </row>
    <row r="13" spans="1:24">
      <c r="A13" s="5">
        <v>940</v>
      </c>
      <c r="B13" s="6">
        <v>268.45511992007289</v>
      </c>
      <c r="C13" s="6">
        <v>1.7675446666527335</v>
      </c>
      <c r="D13" s="8">
        <v>14.044353368420921</v>
      </c>
      <c r="E13" s="5">
        <v>3</v>
      </c>
      <c r="F13" s="11">
        <v>1472.0912447898015</v>
      </c>
    </row>
    <row r="14" spans="1:24">
      <c r="A14" s="5">
        <v>941</v>
      </c>
      <c r="B14" s="6">
        <v>270.39423251596361</v>
      </c>
      <c r="C14" s="6">
        <v>1.7590281976912583</v>
      </c>
      <c r="D14" s="8">
        <v>13.795669439831567</v>
      </c>
      <c r="E14" s="5">
        <v>3</v>
      </c>
      <c r="F14" s="11">
        <v>1476.279012090997</v>
      </c>
    </row>
    <row r="15" spans="1:24">
      <c r="A15" s="5">
        <v>942</v>
      </c>
      <c r="B15" s="6">
        <v>269.60853469334791</v>
      </c>
      <c r="C15" s="6">
        <v>1.7392118432868664</v>
      </c>
      <c r="D15" s="8">
        <v>13.792494033237054</v>
      </c>
      <c r="E15" s="5">
        <v>3</v>
      </c>
      <c r="F15" s="11">
        <v>1476.279012090997</v>
      </c>
    </row>
    <row r="16" spans="1:24" ht="15.9" thickBot="1">
      <c r="A16" s="60">
        <v>946</v>
      </c>
      <c r="B16" s="61">
        <v>272.79772669614727</v>
      </c>
      <c r="C16" s="61">
        <v>1.7712589439461686</v>
      </c>
      <c r="D16" s="62">
        <v>14.971138023427862</v>
      </c>
      <c r="E16" s="60">
        <v>3</v>
      </c>
      <c r="F16" s="64">
        <v>1472.0912447898015</v>
      </c>
    </row>
    <row r="18" spans="1:24" ht="15.9" thickBot="1">
      <c r="A18" s="107"/>
      <c r="B18" s="108"/>
      <c r="C18" s="108"/>
      <c r="D18" s="109"/>
      <c r="E18" s="107"/>
      <c r="F18" s="108"/>
      <c r="G18" s="105"/>
      <c r="H18" s="105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05"/>
    </row>
    <row r="19" spans="1:24" ht="18.3" thickTop="1">
      <c r="A19" s="111">
        <v>948</v>
      </c>
      <c r="B19" s="112">
        <v>271.8775</v>
      </c>
      <c r="C19" s="112">
        <v>1.996</v>
      </c>
      <c r="D19" s="113">
        <v>14.9298</v>
      </c>
      <c r="E19" s="114">
        <v>3</v>
      </c>
      <c r="F19" s="115">
        <v>1453.2</v>
      </c>
      <c r="I19" s="257" t="s">
        <v>38</v>
      </c>
      <c r="J19" s="258"/>
      <c r="K19" s="70" t="s">
        <v>39</v>
      </c>
      <c r="L19" s="46" t="s">
        <v>40</v>
      </c>
      <c r="M19" s="46" t="s">
        <v>40</v>
      </c>
      <c r="N19" s="48" t="s">
        <v>41</v>
      </c>
      <c r="O19" s="70" t="s">
        <v>42</v>
      </c>
      <c r="P19" s="46" t="s">
        <v>43</v>
      </c>
      <c r="Q19" s="46" t="s">
        <v>43</v>
      </c>
      <c r="R19" s="48" t="s">
        <v>46</v>
      </c>
      <c r="S19" s="46" t="s">
        <v>44</v>
      </c>
      <c r="T19" s="46" t="s">
        <v>44</v>
      </c>
      <c r="U19" s="48" t="s">
        <v>47</v>
      </c>
      <c r="V19" s="46" t="s">
        <v>48</v>
      </c>
      <c r="W19" s="46" t="s">
        <v>48</v>
      </c>
      <c r="X19" s="53" t="s">
        <v>10</v>
      </c>
    </row>
    <row r="20" spans="1:24" ht="15.9" thickBot="1">
      <c r="A20" s="118">
        <v>949</v>
      </c>
      <c r="B20" s="119">
        <v>271.47820000000002</v>
      </c>
      <c r="C20" s="119">
        <v>2.0068000000000001</v>
      </c>
      <c r="D20" s="120">
        <v>14.872199999999999</v>
      </c>
      <c r="E20" s="121">
        <v>3</v>
      </c>
      <c r="F20" s="122">
        <v>1455.3</v>
      </c>
      <c r="I20" s="47" t="s">
        <v>45</v>
      </c>
      <c r="J20" s="41" t="s">
        <v>3</v>
      </c>
      <c r="K20" s="41" t="s">
        <v>3</v>
      </c>
      <c r="L20" s="41" t="s">
        <v>3</v>
      </c>
      <c r="M20" s="42"/>
      <c r="N20" s="47"/>
      <c r="O20" s="41"/>
      <c r="P20" s="41"/>
      <c r="Q20" s="41"/>
      <c r="R20" s="47" t="s">
        <v>7</v>
      </c>
      <c r="S20" s="41" t="s">
        <v>7</v>
      </c>
      <c r="T20" s="41"/>
      <c r="U20" s="47" t="s">
        <v>12</v>
      </c>
      <c r="V20" s="41" t="s">
        <v>12</v>
      </c>
      <c r="W20" s="41"/>
      <c r="X20" s="54"/>
    </row>
    <row r="21" spans="1:24" ht="15.9" thickTop="1">
      <c r="A21" s="111">
        <v>951</v>
      </c>
      <c r="B21" s="112">
        <v>270.9599</v>
      </c>
      <c r="C21" s="112">
        <v>1.4208000000000001</v>
      </c>
      <c r="D21" s="113">
        <v>14.743600000000001</v>
      </c>
      <c r="E21" s="114">
        <v>2</v>
      </c>
      <c r="F21" s="115">
        <v>1730.7</v>
      </c>
      <c r="I21" s="127">
        <v>0.6</v>
      </c>
      <c r="J21" s="128">
        <f>I21*453.59237</f>
        <v>272.15542199999999</v>
      </c>
      <c r="K21" s="128">
        <f>AVERAGE($B19:$B20)</f>
        <v>271.67785000000003</v>
      </c>
      <c r="L21" s="128">
        <f>_xlfn.STDEV.P($B19:$B20)</f>
        <v>0.19964999999999122</v>
      </c>
      <c r="M21" s="129">
        <f t="shared" ref="M21:M24" si="4">L21/J21</f>
        <v>7.3358817742014799E-4</v>
      </c>
      <c r="N21" s="192">
        <v>2</v>
      </c>
      <c r="O21" s="128">
        <f>AVERAGE($C19:$C20)</f>
        <v>2.0014000000000003</v>
      </c>
      <c r="P21" s="199">
        <f>_xlfn.STDEV.P($C19:$C20)</f>
        <v>5.4000000000000714E-3</v>
      </c>
      <c r="Q21" s="129">
        <f t="shared" ref="Q21:Q24" si="5">P21/N21</f>
        <v>2.7000000000000357E-3</v>
      </c>
      <c r="R21" s="191">
        <f>AVERAGE(D19:D20)</f>
        <v>14.901</v>
      </c>
      <c r="S21" s="128">
        <f>_xlfn.STDEV.P(D19:D20)</f>
        <v>2.8800000000000381E-2</v>
      </c>
      <c r="T21" s="129">
        <f t="shared" ref="T21:T24" si="6">S21/R21</f>
        <v>1.9327561908596995E-3</v>
      </c>
      <c r="U21" s="190">
        <f>AVERAGE(F19:F20)</f>
        <v>1454.25</v>
      </c>
      <c r="V21" s="128">
        <f>_xlfn.STDEV.P(F19:F20)</f>
        <v>1.0499999999999545</v>
      </c>
      <c r="W21" s="129">
        <f t="shared" ref="W21:W24" si="7">V21/U21</f>
        <v>7.2202166064978823E-4</v>
      </c>
      <c r="X21" s="130">
        <v>3</v>
      </c>
    </row>
    <row r="22" spans="1:24" ht="15.9" thickBot="1">
      <c r="A22" s="118">
        <v>952</v>
      </c>
      <c r="B22" s="119">
        <v>271.46699999999998</v>
      </c>
      <c r="C22" s="119">
        <v>1.4152</v>
      </c>
      <c r="D22" s="120">
        <v>14.7569</v>
      </c>
      <c r="E22" s="121">
        <v>2</v>
      </c>
      <c r="F22" s="122">
        <v>1733.9</v>
      </c>
      <c r="I22" s="34">
        <v>0.6</v>
      </c>
      <c r="J22" s="33">
        <f>I22*453.59237</f>
        <v>272.15542199999999</v>
      </c>
      <c r="K22" s="33">
        <f>AVERAGE($B21:$B22)</f>
        <v>271.21344999999997</v>
      </c>
      <c r="L22" s="33">
        <f>_xlfn.STDEV.P($B21:$B22)</f>
        <v>0.25354999999998995</v>
      </c>
      <c r="M22" s="40">
        <f t="shared" si="4"/>
        <v>9.316367762828916E-4</v>
      </c>
      <c r="N22" s="188">
        <v>1.4</v>
      </c>
      <c r="O22" s="33">
        <f>AVERAGE($C21:$C22)</f>
        <v>1.4180000000000001</v>
      </c>
      <c r="P22" s="186">
        <f>_xlfn.STDEV.P($C21:$C22)</f>
        <v>2.8000000000000247E-3</v>
      </c>
      <c r="Q22" s="40">
        <f t="shared" si="5"/>
        <v>2.0000000000000178E-3</v>
      </c>
      <c r="R22" s="49">
        <f>AVERAGE(D21:D22)</f>
        <v>14.750250000000001</v>
      </c>
      <c r="S22" s="33">
        <f>_xlfn.STDEV.P(D21:D22)</f>
        <v>6.6499999999996007E-3</v>
      </c>
      <c r="T22" s="40">
        <f t="shared" si="6"/>
        <v>4.5083981627427335E-4</v>
      </c>
      <c r="U22" s="51">
        <f>AVERAGE(F21:F22)</f>
        <v>1732.3000000000002</v>
      </c>
      <c r="V22" s="33">
        <f>_xlfn.STDEV.P(F21:F22)</f>
        <v>1.6000000000000227</v>
      </c>
      <c r="W22" s="40">
        <f t="shared" si="7"/>
        <v>9.23627547191608E-4</v>
      </c>
      <c r="X22" s="55">
        <v>2</v>
      </c>
    </row>
    <row r="23" spans="1:24" ht="15.9" thickTop="1">
      <c r="A23" s="111">
        <v>960</v>
      </c>
      <c r="B23" s="112">
        <v>90.228399999999993</v>
      </c>
      <c r="C23" s="112">
        <v>1.149</v>
      </c>
      <c r="D23" s="113">
        <v>6.4165000000000001</v>
      </c>
      <c r="E23" s="114">
        <v>2</v>
      </c>
      <c r="F23" s="115">
        <v>1507.7</v>
      </c>
      <c r="I23" s="34">
        <v>0.2</v>
      </c>
      <c r="J23" s="33">
        <f t="shared" ref="J23:J30" si="8">I23*453.59237</f>
        <v>90.718474000000015</v>
      </c>
      <c r="K23" s="33">
        <f>AVERAGE($B23:$B24)</f>
        <v>90.158249999999995</v>
      </c>
      <c r="L23" s="33">
        <f>_xlfn.STDEV.P($B23:$B24)</f>
        <v>7.0149999999998158E-2</v>
      </c>
      <c r="M23" s="40">
        <f>L23/J23</f>
        <v>7.7327138461343774E-4</v>
      </c>
      <c r="N23" s="188">
        <v>1.1499999999999999</v>
      </c>
      <c r="O23" s="33">
        <f>AVERAGE($C23:$C24)</f>
        <v>1.14785</v>
      </c>
      <c r="P23" s="186">
        <f>_xlfn.STDEV.P($C23:$C24)</f>
        <v>1.1499999999999844E-3</v>
      </c>
      <c r="Q23" s="40">
        <f t="shared" si="5"/>
        <v>9.9999999999998658E-4</v>
      </c>
      <c r="R23" s="49">
        <f>AVERAGE(D23:D24)</f>
        <v>6.3557000000000006</v>
      </c>
      <c r="S23" s="33">
        <f>_xlfn.STDEV.P(D23:D24)</f>
        <v>6.0799999999999965E-2</v>
      </c>
      <c r="T23" s="40">
        <f t="shared" si="6"/>
        <v>9.5662161524300952E-3</v>
      </c>
      <c r="U23" s="51">
        <f>AVERAGE(F23:F24)</f>
        <v>1509.3000000000002</v>
      </c>
      <c r="V23" s="33">
        <f>_xlfn.STDEV.P(F23:F24)</f>
        <v>1.6000000000000227</v>
      </c>
      <c r="W23" s="40">
        <f t="shared" si="7"/>
        <v>1.0600940833499122E-3</v>
      </c>
      <c r="X23" s="55">
        <v>2</v>
      </c>
    </row>
    <row r="24" spans="1:24">
      <c r="A24" s="116">
        <v>961</v>
      </c>
      <c r="B24" s="88">
        <v>90.088099999999997</v>
      </c>
      <c r="C24" s="88">
        <v>1.1467000000000001</v>
      </c>
      <c r="D24" s="89">
        <v>6.2949000000000002</v>
      </c>
      <c r="E24" s="106">
        <v>2</v>
      </c>
      <c r="F24" s="117">
        <v>1510.9</v>
      </c>
      <c r="I24" s="34">
        <v>0.2</v>
      </c>
      <c r="J24" s="33">
        <f t="shared" si="8"/>
        <v>90.718474000000015</v>
      </c>
      <c r="K24" s="33">
        <f>AVERAGE($B25:$B26)</f>
        <v>91.097499999999997</v>
      </c>
      <c r="L24" s="33">
        <f>_xlfn.STDEV.P($B25:$B26)</f>
        <v>9.7000000000001307E-2</v>
      </c>
      <c r="M24" s="40">
        <f t="shared" si="4"/>
        <v>1.0692419715966706E-3</v>
      </c>
      <c r="N24" s="188">
        <v>1.1499999999999999</v>
      </c>
      <c r="O24" s="33">
        <f>AVERAGE($C25:$C26)</f>
        <v>1.1366999999999998</v>
      </c>
      <c r="P24" s="186">
        <f>_xlfn.STDEV.P($C25:$C26)</f>
        <v>5.0000000000000044E-3</v>
      </c>
      <c r="Q24" s="40">
        <f t="shared" si="5"/>
        <v>4.3478260869565261E-3</v>
      </c>
      <c r="R24" s="49">
        <f>AVERAGE(D25:D26)</f>
        <v>12.63405</v>
      </c>
      <c r="S24" s="33">
        <f>_xlfn.STDEV.P(D25:D26)</f>
        <v>8.5649999999999338E-2</v>
      </c>
      <c r="T24" s="40">
        <f t="shared" si="6"/>
        <v>6.7792987996722611E-3</v>
      </c>
      <c r="U24" s="51">
        <f>AVERAGE(F25:F26)</f>
        <v>1529.75</v>
      </c>
      <c r="V24" s="33">
        <f>_xlfn.STDEV.P(F25:F26)</f>
        <v>3.1500000000000909</v>
      </c>
      <c r="W24" s="40">
        <f t="shared" si="7"/>
        <v>2.0591599934630437E-3</v>
      </c>
      <c r="X24" s="55">
        <v>2</v>
      </c>
    </row>
    <row r="25" spans="1:24">
      <c r="A25" s="116">
        <v>962</v>
      </c>
      <c r="B25" s="88">
        <v>91.000500000000002</v>
      </c>
      <c r="C25" s="88">
        <v>1.1316999999999999</v>
      </c>
      <c r="D25" s="89">
        <v>12.7197</v>
      </c>
      <c r="E25" s="106">
        <v>2</v>
      </c>
      <c r="F25" s="117">
        <v>1532.9</v>
      </c>
      <c r="I25" s="34">
        <v>0.6</v>
      </c>
      <c r="J25" s="33">
        <f t="shared" si="8"/>
        <v>272.15542199999999</v>
      </c>
      <c r="K25" s="33">
        <f>AVERAGE(B27:B28)</f>
        <v>270.26175000000001</v>
      </c>
      <c r="L25" s="33">
        <f>_xlfn.STDEV.P(B27:B28)</f>
        <v>0.44055000000000177</v>
      </c>
      <c r="M25" s="40">
        <f>L25/J25</f>
        <v>1.6187441600924702E-3</v>
      </c>
      <c r="N25" s="188">
        <v>0.8</v>
      </c>
      <c r="O25" s="33">
        <f>AVERAGE(C27:C28)</f>
        <v>0.81679999999999997</v>
      </c>
      <c r="P25" s="186">
        <f>_xlfn.STDEV.P(C27:C28)</f>
        <v>1.9000000000000128E-3</v>
      </c>
      <c r="Q25" s="40">
        <f>P25/N25</f>
        <v>2.375000000000016E-3</v>
      </c>
      <c r="R25" s="49">
        <f>AVERAGE(D27:D28)</f>
        <v>13.580449999999999</v>
      </c>
      <c r="S25" s="33">
        <f>_xlfn.STDEV.P(D27:D28)</f>
        <v>0.1103499999999995</v>
      </c>
      <c r="T25" s="40">
        <f>S25/R25</f>
        <v>8.1256512118522955E-3</v>
      </c>
      <c r="U25" s="51">
        <f>AVERAGE(F27:F28)</f>
        <v>1608.2</v>
      </c>
      <c r="V25" s="33">
        <f>_xlfn.STDEV.P(F27:F28)</f>
        <v>0</v>
      </c>
      <c r="W25" s="40">
        <f>V25/U25</f>
        <v>0</v>
      </c>
      <c r="X25" s="131">
        <v>3</v>
      </c>
    </row>
    <row r="26" spans="1:24" ht="15.9" thickBot="1">
      <c r="A26" s="116">
        <v>963</v>
      </c>
      <c r="B26" s="88">
        <v>91.194500000000005</v>
      </c>
      <c r="C26" s="88">
        <v>1.1416999999999999</v>
      </c>
      <c r="D26" s="89">
        <v>12.548400000000001</v>
      </c>
      <c r="E26" s="106">
        <v>2</v>
      </c>
      <c r="F26" s="117">
        <v>1526.6</v>
      </c>
      <c r="I26" s="34">
        <v>0.6</v>
      </c>
      <c r="J26" s="33">
        <f t="shared" si="8"/>
        <v>272.15542199999999</v>
      </c>
      <c r="K26" s="33">
        <f>AVERAGE(B29:B30)</f>
        <v>268.89400000000001</v>
      </c>
      <c r="L26" s="33">
        <f>_xlfn.STDEV.P(B29:B30)</f>
        <v>0.21500000000000341</v>
      </c>
      <c r="M26" s="40">
        <f>L26/J26</f>
        <v>7.8998977282915728E-4</v>
      </c>
      <c r="N26" s="188">
        <v>1</v>
      </c>
      <c r="O26" s="33">
        <f>AVERAGE(C29:C30)</f>
        <v>1.0226999999999999</v>
      </c>
      <c r="P26" s="186">
        <f>_xlfn.STDEV.P(C29:C30)</f>
        <v>9.000000000000119E-4</v>
      </c>
      <c r="Q26" s="40">
        <f>P26/N26</f>
        <v>9.000000000000119E-4</v>
      </c>
      <c r="R26" s="49">
        <f>AVERAGE(D29:D30)</f>
        <v>13.492699999999999</v>
      </c>
      <c r="S26" s="33">
        <f>_xlfn.STDEV.P(D29:D30)</f>
        <v>0.15810000000000013</v>
      </c>
      <c r="T26" s="40">
        <f>S26/R26</f>
        <v>1.1717447212196235E-2</v>
      </c>
      <c r="U26" s="51">
        <f>AVERAGE(F29:F30)</f>
        <v>1586.25</v>
      </c>
      <c r="V26" s="33">
        <f>_xlfn.STDEV.P(F29:F30)</f>
        <v>1.0499999999999545</v>
      </c>
      <c r="W26" s="40">
        <f>V26/U26</f>
        <v>6.6193853427893115E-4</v>
      </c>
      <c r="X26" s="55">
        <v>3</v>
      </c>
    </row>
    <row r="27" spans="1:24">
      <c r="A27" s="78">
        <v>972</v>
      </c>
      <c r="B27" s="79">
        <v>270.70229999999998</v>
      </c>
      <c r="C27" s="79">
        <v>0.81489999999999996</v>
      </c>
      <c r="D27" s="80">
        <v>13.4701</v>
      </c>
      <c r="E27" s="86">
        <v>3</v>
      </c>
      <c r="F27" s="178">
        <v>1608.2</v>
      </c>
      <c r="I27" s="188">
        <v>0.4</v>
      </c>
      <c r="J27" s="33">
        <f t="shared" si="8"/>
        <v>181.43694800000003</v>
      </c>
      <c r="K27" s="33">
        <f>AVERAGE(B31:B32)</f>
        <v>181.25037418505468</v>
      </c>
      <c r="L27" s="33">
        <f>_xlfn.STDEV.P(B31:B32)</f>
        <v>0.33109988097807275</v>
      </c>
      <c r="M27" s="40">
        <f t="shared" ref="M27:M30" si="9">L27/J27</f>
        <v>1.8248757192392405E-3</v>
      </c>
      <c r="N27" s="188">
        <v>1.1499999999999999</v>
      </c>
      <c r="O27" s="33">
        <f>AVERAGE(C31:C32)</f>
        <v>1.1575963701788083</v>
      </c>
      <c r="P27" s="186">
        <f>_xlfn.STDEV.P(C31:C32)</f>
        <v>2.8454049009085658E-3</v>
      </c>
      <c r="Q27" s="40">
        <f t="shared" ref="Q27:Q30" si="10">P27/N27</f>
        <v>2.4742651312248398E-3</v>
      </c>
      <c r="R27" s="49">
        <f>AVERAGE(D31:D32)</f>
        <v>15.085196216628672</v>
      </c>
      <c r="S27" s="33">
        <f>_xlfn.STDEV.P(D31:D32)</f>
        <v>6.6826712899587193E-2</v>
      </c>
      <c r="T27" s="40">
        <f t="shared" ref="T27:T30" si="11">S27/R27</f>
        <v>4.4299531766065431E-3</v>
      </c>
      <c r="U27" s="51">
        <f>AVERAGE(F31:F32)</f>
        <v>1721.3089184207281</v>
      </c>
      <c r="V27" s="33">
        <f>_xlfn.STDEV.P(F31:F32)</f>
        <v>0</v>
      </c>
      <c r="W27" s="40">
        <f t="shared" ref="W27:W30" si="12">V27/U27</f>
        <v>0</v>
      </c>
      <c r="X27" s="55">
        <v>2</v>
      </c>
    </row>
    <row r="28" spans="1:24" ht="15.9" thickBot="1">
      <c r="A28" s="179">
        <v>973</v>
      </c>
      <c r="B28" s="119">
        <v>269.82119999999998</v>
      </c>
      <c r="C28" s="119">
        <v>0.81869999999999998</v>
      </c>
      <c r="D28" s="120">
        <v>13.690799999999999</v>
      </c>
      <c r="E28" s="180">
        <v>3</v>
      </c>
      <c r="F28" s="122">
        <v>1608.2</v>
      </c>
      <c r="I28" s="188">
        <v>0.6</v>
      </c>
      <c r="J28" s="33">
        <f t="shared" si="8"/>
        <v>272.15542199999999</v>
      </c>
      <c r="K28" s="33">
        <f>AVERAGE(B33:B34)</f>
        <v>269.4678138467313</v>
      </c>
      <c r="L28" s="33">
        <f>_xlfn.STDEV.P(B33:B34)</f>
        <v>0.337559859973112</v>
      </c>
      <c r="M28" s="40">
        <f t="shared" si="9"/>
        <v>1.2403201725413797E-3</v>
      </c>
      <c r="N28" s="188">
        <v>0.25</v>
      </c>
      <c r="O28" s="33">
        <f>AVERAGE(C33:C34)</f>
        <v>0.25575633272775794</v>
      </c>
      <c r="P28" s="186">
        <f>_xlfn.STDEV.P(C33:C34)</f>
        <v>2.8440392264783565E-4</v>
      </c>
      <c r="Q28" s="40">
        <f t="shared" si="10"/>
        <v>1.1376156905913426E-3</v>
      </c>
      <c r="R28" s="49">
        <f>AVERAGE(D33:D34)</f>
        <v>14.198017870254596</v>
      </c>
      <c r="S28" s="33">
        <f>_xlfn.STDEV.P(D33:D34)</f>
        <v>4.9613394693973412E-2</v>
      </c>
      <c r="T28" s="40">
        <f t="shared" si="11"/>
        <v>3.4943888046454299E-3</v>
      </c>
      <c r="U28" s="51">
        <f>AVERAGE(F33:F34)</f>
        <v>1201.434023345146</v>
      </c>
      <c r="V28" s="33">
        <f>_xlfn.STDEV.P(F33:F34)</f>
        <v>0</v>
      </c>
      <c r="W28" s="40">
        <f t="shared" si="12"/>
        <v>0</v>
      </c>
      <c r="X28" s="55">
        <v>4</v>
      </c>
    </row>
    <row r="29" spans="1:24" ht="15.9" thickTop="1">
      <c r="A29" s="87">
        <v>974</v>
      </c>
      <c r="B29" s="88">
        <v>268.67899999999997</v>
      </c>
      <c r="C29" s="88">
        <v>1.0218</v>
      </c>
      <c r="D29" s="89">
        <v>13.3346</v>
      </c>
      <c r="E29" s="57">
        <v>3</v>
      </c>
      <c r="F29" s="115">
        <v>1585.2</v>
      </c>
      <c r="I29" s="188">
        <v>0.6</v>
      </c>
      <c r="J29" s="187">
        <f t="shared" si="8"/>
        <v>272.15542199999999</v>
      </c>
      <c r="K29" s="33">
        <f>AVERAGE(B35:B36)</f>
        <v>268.74608269599184</v>
      </c>
      <c r="L29" s="33">
        <f>_xlfn.STDEV.P(B35:B36)</f>
        <v>9.6739910415948316E-2</v>
      </c>
      <c r="M29" s="40">
        <f t="shared" si="9"/>
        <v>3.5545832489770613E-4</v>
      </c>
      <c r="N29" s="188">
        <v>0.4</v>
      </c>
      <c r="O29" s="33">
        <f>AVERAGE(C35:C36)</f>
        <v>0.40634104847436492</v>
      </c>
      <c r="P29" s="186">
        <f>_xlfn.STDEV.P(C35:C36)</f>
        <v>6.9439704355223064E-4</v>
      </c>
      <c r="Q29" s="40">
        <f t="shared" si="10"/>
        <v>1.7359926088805766E-3</v>
      </c>
      <c r="R29" s="49">
        <f>AVERAGE(D35:D36)</f>
        <v>13.405661603168319</v>
      </c>
      <c r="S29" s="33">
        <f>_xlfn.STDEV.P(D35:D36)</f>
        <v>4.6830756933959883E-2</v>
      </c>
      <c r="T29" s="40">
        <f t="shared" si="11"/>
        <v>3.4933566369370248E-3</v>
      </c>
      <c r="U29" s="51">
        <f>AVERAGE(F35:F36)</f>
        <v>1423.9319208260533</v>
      </c>
      <c r="V29" s="33">
        <f>_xlfn.STDEV.P(F35:F36)</f>
        <v>0</v>
      </c>
      <c r="W29" s="40">
        <f t="shared" si="12"/>
        <v>0</v>
      </c>
      <c r="X29" s="55">
        <v>3</v>
      </c>
    </row>
    <row r="30" spans="1:24" ht="15.9" thickBot="1">
      <c r="A30" s="179">
        <v>975</v>
      </c>
      <c r="B30" s="119">
        <v>269.10899999999998</v>
      </c>
      <c r="C30" s="119">
        <v>1.0236000000000001</v>
      </c>
      <c r="D30" s="120">
        <v>13.6508</v>
      </c>
      <c r="E30" s="181">
        <v>3</v>
      </c>
      <c r="F30" s="122">
        <v>1587.3</v>
      </c>
      <c r="I30" s="189">
        <v>0.6</v>
      </c>
      <c r="J30" s="36">
        <f t="shared" si="8"/>
        <v>272.15542199999999</v>
      </c>
      <c r="K30" s="36">
        <f>AVERAGE(B37:B38)</f>
        <v>268.4967986063578</v>
      </c>
      <c r="L30" s="36">
        <f>_xlfn.STDEV.P(B37:B38)</f>
        <v>0.35650862744495271</v>
      </c>
      <c r="M30" s="193">
        <f t="shared" si="9"/>
        <v>1.3099449749156668E-3</v>
      </c>
      <c r="N30" s="189">
        <v>0.6</v>
      </c>
      <c r="O30" s="36">
        <f>AVERAGE(C37:C38)</f>
        <v>0.61162701364217464</v>
      </c>
      <c r="P30" s="198">
        <f>_xlfn.STDEV.P(C37:C38)</f>
        <v>2.19750491510462E-4</v>
      </c>
      <c r="Q30" s="193">
        <f t="shared" si="10"/>
        <v>3.6625081918410335E-4</v>
      </c>
      <c r="R30" s="50">
        <f>AVERAGE(D37:D38)</f>
        <v>13.555708272398338</v>
      </c>
      <c r="S30" s="36">
        <f>_xlfn.STDEV.P(D37:D38)</f>
        <v>2.3191409066873447E-2</v>
      </c>
      <c r="T30" s="193">
        <f t="shared" si="11"/>
        <v>1.7108223783551752E-3</v>
      </c>
      <c r="U30" s="52">
        <f>AVERAGE(F37:F38)</f>
        <v>1535.9546961330325</v>
      </c>
      <c r="V30" s="36">
        <f>_xlfn.STDEV.P(F37:F38)</f>
        <v>1.0469418252987452</v>
      </c>
      <c r="W30" s="43">
        <f t="shared" si="12"/>
        <v>6.8162285511060884E-4</v>
      </c>
      <c r="X30" s="54">
        <v>3</v>
      </c>
    </row>
    <row r="31" spans="1:24" ht="15.9" thickTop="1">
      <c r="A31" s="126">
        <v>915</v>
      </c>
      <c r="B31" s="161">
        <v>181.58147406603274</v>
      </c>
      <c r="C31" s="161">
        <v>1.1547509652778998</v>
      </c>
      <c r="D31" s="167">
        <v>15.018369503729085</v>
      </c>
      <c r="E31" s="126">
        <v>2</v>
      </c>
      <c r="F31" s="182">
        <v>1721.3089184207281</v>
      </c>
    </row>
    <row r="32" spans="1:24" ht="15.9" thickBot="1">
      <c r="A32" s="181">
        <v>916</v>
      </c>
      <c r="B32" s="183">
        <v>180.91927430407659</v>
      </c>
      <c r="C32" s="183">
        <v>1.1604417750797169</v>
      </c>
      <c r="D32" s="184">
        <v>15.152022929528259</v>
      </c>
      <c r="E32" s="181">
        <v>2</v>
      </c>
      <c r="F32" s="185">
        <v>1721.3089184207281</v>
      </c>
    </row>
    <row r="33" spans="1:6" ht="15.9" thickTop="1">
      <c r="A33" s="87">
        <v>965</v>
      </c>
      <c r="B33" s="88">
        <v>269.80537370670442</v>
      </c>
      <c r="C33" s="88">
        <v>0.25604073665040578</v>
      </c>
      <c r="D33" s="89">
        <v>14.148404475560623</v>
      </c>
      <c r="E33" s="106">
        <v>4</v>
      </c>
      <c r="F33" s="117">
        <v>1201.434023345146</v>
      </c>
    </row>
    <row r="34" spans="1:6" ht="15.9" thickBot="1">
      <c r="A34" s="179">
        <v>966</v>
      </c>
      <c r="B34" s="119">
        <v>269.13025398675819</v>
      </c>
      <c r="C34" s="119">
        <v>0.2554719288051101</v>
      </c>
      <c r="D34" s="120">
        <v>14.24763126494857</v>
      </c>
      <c r="E34" s="121">
        <v>4</v>
      </c>
      <c r="F34" s="122">
        <v>1201.434023345146</v>
      </c>
    </row>
    <row r="35" spans="1:6" ht="15.9" thickTop="1">
      <c r="A35" s="87">
        <v>967</v>
      </c>
      <c r="B35" s="88">
        <v>268.64934278557593</v>
      </c>
      <c r="C35" s="88">
        <v>0.40564665143081269</v>
      </c>
      <c r="D35" s="89">
        <v>13.452492360102278</v>
      </c>
      <c r="E35" s="106">
        <v>3</v>
      </c>
      <c r="F35" s="117">
        <v>1423.9319208260533</v>
      </c>
    </row>
    <row r="36" spans="1:6" ht="15.9" thickBot="1">
      <c r="A36" s="179">
        <v>968</v>
      </c>
      <c r="B36" s="119">
        <v>268.84282260640782</v>
      </c>
      <c r="C36" s="119">
        <v>0.40703544551791715</v>
      </c>
      <c r="D36" s="120">
        <v>13.358830846234358</v>
      </c>
      <c r="E36" s="121">
        <v>3</v>
      </c>
      <c r="F36" s="122">
        <v>1423.9319208260533</v>
      </c>
    </row>
    <row r="37" spans="1:6" ht="15.9" thickTop="1">
      <c r="A37" s="87">
        <v>969</v>
      </c>
      <c r="B37" s="88">
        <v>268.85330723380275</v>
      </c>
      <c r="C37" s="88">
        <v>0.61140726315066418</v>
      </c>
      <c r="D37" s="89">
        <v>13.578899681465211</v>
      </c>
      <c r="E37" s="106">
        <v>3</v>
      </c>
      <c r="F37" s="117">
        <v>1534.9077543077337</v>
      </c>
    </row>
    <row r="38" spans="1:6" ht="15.9" thickBot="1">
      <c r="A38" s="179">
        <v>970</v>
      </c>
      <c r="B38" s="119">
        <v>268.14028997891285</v>
      </c>
      <c r="C38" s="119">
        <v>0.61184676413368511</v>
      </c>
      <c r="D38" s="120">
        <v>13.532516863331464</v>
      </c>
      <c r="E38" s="121">
        <v>3</v>
      </c>
      <c r="F38" s="122">
        <v>1537.0016379583312</v>
      </c>
    </row>
    <row r="39" spans="1:6" ht="15.9" thickTop="1"/>
  </sheetData>
  <mergeCells count="2">
    <mergeCell ref="I1:J1"/>
    <mergeCell ref="I19:J19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4"/>
  <sheetViews>
    <sheetView zoomScale="75" zoomScaleNormal="75" workbookViewId="0">
      <selection activeCell="G32" sqref="G32"/>
    </sheetView>
  </sheetViews>
  <sheetFormatPr defaultRowHeight="14.4"/>
  <cols>
    <col min="2" max="2" width="11" customWidth="1"/>
    <col min="3" max="5" width="10.578125" customWidth="1"/>
    <col min="6" max="6" width="11" customWidth="1"/>
    <col min="7" max="7" width="15.83984375" customWidth="1"/>
    <col min="8" max="8" width="9.68359375" customWidth="1"/>
    <col min="9" max="9" width="10" customWidth="1"/>
    <col min="10" max="10" width="10.68359375" customWidth="1"/>
  </cols>
  <sheetData>
    <row r="1" spans="1:10" ht="15.6">
      <c r="A1" s="2" t="s">
        <v>0</v>
      </c>
      <c r="B1" s="3" t="s">
        <v>2</v>
      </c>
      <c r="C1" s="3" t="s">
        <v>4</v>
      </c>
      <c r="D1" s="9" t="s">
        <v>51</v>
      </c>
      <c r="E1" s="9" t="s">
        <v>52</v>
      </c>
      <c r="F1" s="171" t="s">
        <v>5</v>
      </c>
      <c r="G1" s="7" t="s">
        <v>6</v>
      </c>
      <c r="H1" s="12" t="s">
        <v>8</v>
      </c>
      <c r="I1" s="3" t="s">
        <v>31</v>
      </c>
      <c r="J1" s="10" t="s">
        <v>32</v>
      </c>
    </row>
    <row r="2" spans="1:10" ht="15.9" thickBot="1">
      <c r="A2" s="16"/>
      <c r="B2" s="17" t="s">
        <v>3</v>
      </c>
      <c r="C2" s="17"/>
      <c r="D2" s="17" t="s">
        <v>3</v>
      </c>
      <c r="E2" s="17" t="s">
        <v>3</v>
      </c>
      <c r="F2" s="172" t="s">
        <v>1</v>
      </c>
      <c r="G2" s="18" t="s">
        <v>7</v>
      </c>
      <c r="H2" s="19" t="s">
        <v>9</v>
      </c>
      <c r="I2" s="17"/>
      <c r="J2" s="20"/>
    </row>
    <row r="3" spans="1:10" ht="15.6">
      <c r="A3" s="5">
        <v>932</v>
      </c>
      <c r="B3" s="6">
        <v>270.03742152629616</v>
      </c>
      <c r="C3" s="6">
        <v>1.1565453084378881</v>
      </c>
      <c r="D3" s="6">
        <f t="shared" ref="D3:D14" si="0">B3-E3</f>
        <v>60.565842882802627</v>
      </c>
      <c r="E3" s="6">
        <f t="shared" ref="E3:E14" si="1">B3/(1+C3/4)</f>
        <v>209.47157864349353</v>
      </c>
      <c r="F3" s="173">
        <v>0.79166666666666652</v>
      </c>
      <c r="G3" s="8">
        <v>14.321872625210871</v>
      </c>
      <c r="H3" s="13">
        <v>299.36336357587749</v>
      </c>
      <c r="I3" s="6">
        <v>0.81617333919936008</v>
      </c>
      <c r="J3" s="11">
        <v>0.75016820470355805</v>
      </c>
    </row>
    <row r="4" spans="1:10" ht="15.6">
      <c r="A4" s="5">
        <v>933</v>
      </c>
      <c r="B4" s="6">
        <v>269.80457933214467</v>
      </c>
      <c r="C4" s="6">
        <v>1.1580850487394652</v>
      </c>
      <c r="D4" s="6">
        <f t="shared" si="0"/>
        <v>60.576094898310373</v>
      </c>
      <c r="E4" s="6">
        <f t="shared" si="1"/>
        <v>209.2284844338343</v>
      </c>
      <c r="F4" s="173">
        <v>0.79583333333333317</v>
      </c>
      <c r="G4" s="8">
        <v>14.875240322499954</v>
      </c>
      <c r="H4" s="13">
        <v>301.55146751891965</v>
      </c>
      <c r="I4" s="6">
        <v>0.81800784273058269</v>
      </c>
      <c r="J4" s="11">
        <v>0.7476152946109863</v>
      </c>
    </row>
    <row r="5" spans="1:10" ht="15.6">
      <c r="A5" s="5">
        <v>934</v>
      </c>
      <c r="B5" s="6">
        <v>269.10600142420071</v>
      </c>
      <c r="C5" s="6">
        <v>1.1601525357941762</v>
      </c>
      <c r="D5" s="6">
        <f t="shared" si="0"/>
        <v>60.502864553725402</v>
      </c>
      <c r="E5" s="6">
        <f t="shared" si="1"/>
        <v>208.60313687047531</v>
      </c>
      <c r="F5" s="173">
        <v>0.79166666666666652</v>
      </c>
      <c r="G5" s="8">
        <v>15.111039550204051</v>
      </c>
      <c r="H5" s="13">
        <v>301.17867753928471</v>
      </c>
      <c r="I5" s="6">
        <v>0.8133714464777283</v>
      </c>
      <c r="J5" s="11">
        <v>0.74037828812309758</v>
      </c>
    </row>
    <row r="6" spans="1:10" ht="15.6">
      <c r="A6" s="5">
        <v>935</v>
      </c>
      <c r="B6" s="6">
        <v>268.9567087911779</v>
      </c>
      <c r="C6" s="6">
        <v>1.1613684694365825</v>
      </c>
      <c r="D6" s="6">
        <f t="shared" si="0"/>
        <v>60.518415432488581</v>
      </c>
      <c r="E6" s="6">
        <f t="shared" si="1"/>
        <v>208.43829335868932</v>
      </c>
      <c r="F6" s="173">
        <v>0.79166666666666652</v>
      </c>
      <c r="G6" s="8">
        <v>14.97804182546392</v>
      </c>
      <c r="H6" s="13">
        <v>301.92816542933878</v>
      </c>
      <c r="I6" s="6">
        <v>0.79650696688230427</v>
      </c>
      <c r="J6" s="11">
        <v>0.74096569179817995</v>
      </c>
    </row>
    <row r="7" spans="1:10" ht="15.6">
      <c r="A7" s="5">
        <v>937</v>
      </c>
      <c r="B7" s="6">
        <v>271.11836485849801</v>
      </c>
      <c r="C7" s="6">
        <v>1.1514781372867458</v>
      </c>
      <c r="D7" s="6">
        <f t="shared" si="0"/>
        <v>60.601416026957764</v>
      </c>
      <c r="E7" s="6">
        <f t="shared" si="1"/>
        <v>210.51694883154025</v>
      </c>
      <c r="F7" s="173">
        <v>0.79583333333333317</v>
      </c>
      <c r="G7" s="8">
        <v>14.8724668810022</v>
      </c>
      <c r="H7" s="13">
        <v>293.29665999017408</v>
      </c>
      <c r="I7" s="6">
        <v>0.81758508980665512</v>
      </c>
      <c r="J7" s="11">
        <v>0.74615428276879447</v>
      </c>
    </row>
    <row r="8" spans="1:10" ht="15.9" thickBot="1">
      <c r="A8" s="22">
        <v>922</v>
      </c>
      <c r="B8" s="23">
        <v>271.86413443935601</v>
      </c>
      <c r="C8" s="23">
        <v>1.1523085615936877</v>
      </c>
      <c r="D8" s="23">
        <f t="shared" si="0"/>
        <v>60.802136743112214</v>
      </c>
      <c r="E8" s="23">
        <f t="shared" si="1"/>
        <v>211.06199769624379</v>
      </c>
      <c r="F8" s="174">
        <v>0.79583333333333317</v>
      </c>
      <c r="G8" s="24">
        <v>14.924540279092831</v>
      </c>
      <c r="H8" s="25">
        <v>293.09422700479763</v>
      </c>
      <c r="I8" s="23">
        <v>0.84360478650050486</v>
      </c>
      <c r="J8" s="26">
        <v>0.7433651070484848</v>
      </c>
    </row>
    <row r="9" spans="1:10" ht="15.6">
      <c r="A9" s="5">
        <v>928</v>
      </c>
      <c r="B9" s="6">
        <v>363.60819636826966</v>
      </c>
      <c r="C9" s="6">
        <v>1.1609057264498572</v>
      </c>
      <c r="D9" s="6">
        <f t="shared" si="0"/>
        <v>81.790844421875875</v>
      </c>
      <c r="E9" s="6">
        <f t="shared" si="1"/>
        <v>281.81735194639379</v>
      </c>
      <c r="F9" s="173">
        <v>0.79583333333333317</v>
      </c>
      <c r="G9" s="8">
        <v>14.248968138344539</v>
      </c>
      <c r="H9" s="13">
        <v>293.33359376121479</v>
      </c>
      <c r="I9" s="6">
        <v>0.86526590866035769</v>
      </c>
      <c r="J9" s="11">
        <v>0.76310829541081582</v>
      </c>
    </row>
    <row r="10" spans="1:10" ht="15.6">
      <c r="A10" s="5">
        <v>929</v>
      </c>
      <c r="B10" s="6">
        <v>363.99174865574173</v>
      </c>
      <c r="C10" s="6">
        <v>1.1554847382284783</v>
      </c>
      <c r="D10" s="6">
        <f t="shared" si="0"/>
        <v>81.580478222369379</v>
      </c>
      <c r="E10" s="6">
        <f t="shared" si="1"/>
        <v>282.41127043337235</v>
      </c>
      <c r="F10" s="173">
        <v>0.79166666666666652</v>
      </c>
      <c r="G10" s="8">
        <v>14.42286978494559</v>
      </c>
      <c r="H10" s="13">
        <v>299.9456527559222</v>
      </c>
      <c r="I10" s="6">
        <v>0.87025912509707304</v>
      </c>
      <c r="J10" s="11">
        <v>0.74742433315643109</v>
      </c>
    </row>
    <row r="11" spans="1:10" ht="15.6">
      <c r="A11" s="5">
        <v>930</v>
      </c>
      <c r="B11" s="6">
        <v>362.3215717631432</v>
      </c>
      <c r="C11" s="6">
        <v>1.1592631850679651</v>
      </c>
      <c r="D11" s="6">
        <f t="shared" si="0"/>
        <v>81.412024204661634</v>
      </c>
      <c r="E11" s="6">
        <f t="shared" si="1"/>
        <v>280.90954755848156</v>
      </c>
      <c r="F11" s="173">
        <v>0.78749999999999987</v>
      </c>
      <c r="G11" s="8">
        <v>14.61886850360461</v>
      </c>
      <c r="H11" s="13">
        <v>299.72415112756124</v>
      </c>
      <c r="I11" s="6">
        <v>0.86379902608977277</v>
      </c>
      <c r="J11" s="11">
        <v>0.74721524526174798</v>
      </c>
    </row>
    <row r="12" spans="1:10" ht="15.9" thickBot="1">
      <c r="A12" s="22">
        <v>931</v>
      </c>
      <c r="B12" s="23">
        <v>362.33322021890598</v>
      </c>
      <c r="C12" s="23">
        <v>1.1609148006341903</v>
      </c>
      <c r="D12" s="23">
        <f t="shared" si="0"/>
        <v>81.504542191218889</v>
      </c>
      <c r="E12" s="23">
        <f t="shared" si="1"/>
        <v>280.82867802768709</v>
      </c>
      <c r="F12" s="174">
        <v>0.79166666666666652</v>
      </c>
      <c r="G12" s="24">
        <v>14.405016312902744</v>
      </c>
      <c r="H12" s="25">
        <v>300.13435870003076</v>
      </c>
      <c r="I12" s="23">
        <v>0.85323963967049465</v>
      </c>
      <c r="J12" s="26">
        <v>0.74778512805835029</v>
      </c>
    </row>
    <row r="13" spans="1:10" ht="15.6">
      <c r="A13" s="5">
        <v>940</v>
      </c>
      <c r="B13" s="6">
        <v>268.45511992007289</v>
      </c>
      <c r="C13" s="6">
        <v>1.7675446666527335</v>
      </c>
      <c r="D13" s="6">
        <f t="shared" si="0"/>
        <v>82.271823258497733</v>
      </c>
      <c r="E13" s="6">
        <f t="shared" si="1"/>
        <v>186.18329666157516</v>
      </c>
      <c r="F13" s="173">
        <v>0.79166666666666652</v>
      </c>
      <c r="G13" s="8">
        <v>14.044353368420921</v>
      </c>
      <c r="H13" s="13">
        <v>302.19470621250741</v>
      </c>
      <c r="I13" s="6">
        <v>0.8035526404743607</v>
      </c>
      <c r="J13" s="11">
        <v>0.76864317562076312</v>
      </c>
    </row>
    <row r="14" spans="1:10" ht="15.6">
      <c r="A14" s="5">
        <v>941</v>
      </c>
      <c r="B14" s="6">
        <v>270.39423251596361</v>
      </c>
      <c r="C14" s="6">
        <v>1.7590281976912583</v>
      </c>
      <c r="D14" s="6">
        <f t="shared" si="0"/>
        <v>82.588774210090264</v>
      </c>
      <c r="E14" s="6">
        <f t="shared" si="1"/>
        <v>187.80545830587334</v>
      </c>
      <c r="F14" s="173">
        <v>0.79583333333333317</v>
      </c>
      <c r="G14" s="8">
        <v>13.795669439831567</v>
      </c>
      <c r="H14" s="13">
        <v>301.06093583178659</v>
      </c>
      <c r="I14" s="6">
        <v>0.80567072967801701</v>
      </c>
      <c r="J14" s="11">
        <v>0.76195873617344412</v>
      </c>
    </row>
    <row r="15" spans="1:10" ht="15.6">
      <c r="A15" s="30">
        <v>942</v>
      </c>
      <c r="B15" s="31">
        <v>269.60853469334791</v>
      </c>
      <c r="C15" s="31">
        <v>1.7392118432868664</v>
      </c>
      <c r="D15" s="31">
        <f t="shared" ref="D15:D24" si="2">B15-E15</f>
        <v>81.702221383998335</v>
      </c>
      <c r="E15" s="31">
        <f t="shared" ref="E15:E24" si="3">B15/(1+C15/4)</f>
        <v>187.90631330934957</v>
      </c>
      <c r="F15" s="175">
        <v>0.79583333333333317</v>
      </c>
      <c r="G15" s="66">
        <v>13.792494033237054</v>
      </c>
      <c r="H15" s="67">
        <v>301.77610244131063</v>
      </c>
      <c r="I15" s="31">
        <v>0.80716910157032984</v>
      </c>
      <c r="J15" s="32">
        <v>0.75804807807540464</v>
      </c>
    </row>
    <row r="16" spans="1:10" ht="15.9" thickBot="1">
      <c r="A16" s="60">
        <v>946</v>
      </c>
      <c r="B16" s="61">
        <v>272.79772669614727</v>
      </c>
      <c r="C16" s="61">
        <v>1.7712589439461686</v>
      </c>
      <c r="D16" s="61">
        <f t="shared" si="2"/>
        <v>83.724438288388882</v>
      </c>
      <c r="E16" s="61">
        <f t="shared" si="3"/>
        <v>189.07328840775838</v>
      </c>
      <c r="F16" s="176">
        <v>0.79583333333333317</v>
      </c>
      <c r="G16" s="62">
        <v>14.971138023427862</v>
      </c>
      <c r="H16" s="63">
        <v>295.38244401265155</v>
      </c>
      <c r="I16" s="61">
        <v>0.84148458707134399</v>
      </c>
      <c r="J16" s="64">
        <v>0.74572236258113411</v>
      </c>
    </row>
    <row r="17" spans="1:10" ht="15.6">
      <c r="A17" s="30">
        <v>921</v>
      </c>
      <c r="B17" s="31">
        <v>298.83920496807207</v>
      </c>
      <c r="C17" s="31">
        <v>1.1373458093030044</v>
      </c>
      <c r="D17" s="31">
        <f t="shared" si="2"/>
        <v>66.159361281539134</v>
      </c>
      <c r="E17" s="31">
        <f t="shared" si="3"/>
        <v>232.67984368653293</v>
      </c>
      <c r="F17" s="175">
        <v>0.78749999999999987</v>
      </c>
      <c r="G17" s="66">
        <v>13.712694037915579</v>
      </c>
      <c r="H17" s="67">
        <v>304.0753264634908</v>
      </c>
      <c r="I17" s="31">
        <v>0.84795082327946514</v>
      </c>
      <c r="J17" s="32">
        <v>0.73721057976225379</v>
      </c>
    </row>
    <row r="18" spans="1:10" ht="15.6">
      <c r="A18" s="30">
        <v>936</v>
      </c>
      <c r="B18" s="31">
        <v>293.32108626367312</v>
      </c>
      <c r="C18" s="31">
        <v>1.1565471448988649</v>
      </c>
      <c r="D18" s="31">
        <f t="shared" si="2"/>
        <v>65.788143756715016</v>
      </c>
      <c r="E18" s="31">
        <f t="shared" si="3"/>
        <v>227.53294250695811</v>
      </c>
      <c r="F18" s="175">
        <v>0.79583333333333317</v>
      </c>
      <c r="G18" s="66">
        <v>14.858530213395522</v>
      </c>
      <c r="H18" s="67">
        <v>305.60080832691159</v>
      </c>
      <c r="I18" s="31">
        <v>0.82420046226988908</v>
      </c>
      <c r="J18" s="32">
        <v>0.73752342078802458</v>
      </c>
    </row>
    <row r="19" spans="1:10" ht="15.9" thickBot="1">
      <c r="A19" s="60">
        <v>944</v>
      </c>
      <c r="B19" s="61">
        <v>292.74957863235079</v>
      </c>
      <c r="C19" s="61">
        <v>1.155970683888093</v>
      </c>
      <c r="D19" s="61">
        <f t="shared" si="2"/>
        <v>65.634572298304107</v>
      </c>
      <c r="E19" s="61">
        <f t="shared" si="3"/>
        <v>227.11500633404668</v>
      </c>
      <c r="F19" s="176">
        <v>0.79583333333333317</v>
      </c>
      <c r="G19" s="62">
        <v>13.401604129407108</v>
      </c>
      <c r="H19" s="63">
        <v>299.6273766810005</v>
      </c>
      <c r="I19" s="61">
        <v>0.8346905404721745</v>
      </c>
      <c r="J19" s="64">
        <v>0.72485057276175657</v>
      </c>
    </row>
    <row r="20" spans="1:10" ht="15.6">
      <c r="A20" s="30">
        <v>923</v>
      </c>
      <c r="B20" s="31">
        <v>316.60200800224322</v>
      </c>
      <c r="C20" s="31">
        <v>1.1524114299436241</v>
      </c>
      <c r="D20" s="31">
        <f t="shared" si="2"/>
        <v>70.812623899656245</v>
      </c>
      <c r="E20" s="31">
        <f t="shared" si="3"/>
        <v>245.78938410258698</v>
      </c>
      <c r="F20" s="175">
        <v>0.79583333333333317</v>
      </c>
      <c r="G20" s="66">
        <v>15.020127016265839</v>
      </c>
      <c r="H20" s="67">
        <v>304.06357379828228</v>
      </c>
      <c r="I20" s="31">
        <v>0.81644518180496861</v>
      </c>
      <c r="J20" s="32">
        <v>0.73443327461610197</v>
      </c>
    </row>
    <row r="21" spans="1:10" ht="15.6">
      <c r="A21" s="30">
        <v>925</v>
      </c>
      <c r="B21" s="31">
        <v>316.19874574742641</v>
      </c>
      <c r="C21" s="31">
        <v>1.1529269398031576</v>
      </c>
      <c r="D21" s="31">
        <f t="shared" si="2"/>
        <v>70.74698643371471</v>
      </c>
      <c r="E21" s="31">
        <f t="shared" si="3"/>
        <v>245.4517593137117</v>
      </c>
      <c r="F21" s="175">
        <v>0.79583333333333317</v>
      </c>
      <c r="G21" s="66">
        <v>14.896627636806659</v>
      </c>
      <c r="H21" s="67">
        <v>304.60259441579092</v>
      </c>
      <c r="I21" s="31">
        <v>0.84619516477832091</v>
      </c>
      <c r="J21" s="32">
        <v>0.73624908169905656</v>
      </c>
    </row>
    <row r="22" spans="1:10" ht="15.9" thickBot="1">
      <c r="A22" s="60">
        <v>947</v>
      </c>
      <c r="B22" s="61">
        <v>314.7312640525671</v>
      </c>
      <c r="C22" s="61">
        <v>1.1675707350995925</v>
      </c>
      <c r="D22" s="61">
        <f t="shared" si="2"/>
        <v>71.110978865313513</v>
      </c>
      <c r="E22" s="61">
        <f t="shared" si="3"/>
        <v>243.62028518725359</v>
      </c>
      <c r="F22" s="176">
        <v>0.79166666666666652</v>
      </c>
      <c r="G22" s="62">
        <v>13.251942020612695</v>
      </c>
      <c r="H22" s="63">
        <v>297.20738250560584</v>
      </c>
      <c r="I22" s="61">
        <v>0.87438105369160435</v>
      </c>
      <c r="J22" s="64">
        <v>0.756777670305947</v>
      </c>
    </row>
    <row r="23" spans="1:10" ht="15.6">
      <c r="A23" s="30">
        <v>938</v>
      </c>
      <c r="B23" s="31">
        <v>338.604536443001</v>
      </c>
      <c r="C23" s="31">
        <v>1.158615353666625</v>
      </c>
      <c r="D23" s="31">
        <f t="shared" si="2"/>
        <v>76.049945159253753</v>
      </c>
      <c r="E23" s="31">
        <f t="shared" si="3"/>
        <v>262.55459128374724</v>
      </c>
      <c r="F23" s="175">
        <v>0.79583333333333317</v>
      </c>
      <c r="G23" s="66">
        <v>13.518273753974483</v>
      </c>
      <c r="H23" s="67">
        <v>299.99348465165559</v>
      </c>
      <c r="I23" s="31">
        <v>0.88056694124119039</v>
      </c>
      <c r="J23" s="32">
        <v>0.76535566094441765</v>
      </c>
    </row>
    <row r="24" spans="1:10" ht="15.9" thickBot="1">
      <c r="A24" s="60">
        <v>939</v>
      </c>
      <c r="B24" s="61">
        <v>338.28228956697831</v>
      </c>
      <c r="C24" s="61">
        <v>1.1546143322468718</v>
      </c>
      <c r="D24" s="61">
        <f t="shared" si="2"/>
        <v>75.773967692567453</v>
      </c>
      <c r="E24" s="61">
        <f t="shared" si="3"/>
        <v>262.50832187441085</v>
      </c>
      <c r="F24" s="176">
        <v>0.79583333333333317</v>
      </c>
      <c r="G24" s="62">
        <v>13.461432948585589</v>
      </c>
      <c r="H24" s="63">
        <v>302.65182409915303</v>
      </c>
      <c r="I24" s="61">
        <v>0.87030425197727401</v>
      </c>
      <c r="J24" s="64">
        <v>0.73574234282132167</v>
      </c>
    </row>
    <row r="25" spans="1:10" ht="15.6">
      <c r="A25" s="126">
        <v>915</v>
      </c>
      <c r="B25" s="161">
        <v>181.58147406603274</v>
      </c>
      <c r="C25" s="161">
        <v>1.1547509652778998</v>
      </c>
      <c r="D25" s="6">
        <f t="shared" ref="D25:D44" si="4">B25-E25</f>
        <v>40.677306016670201</v>
      </c>
      <c r="E25" s="6">
        <f t="shared" ref="E25:E44" si="5">B25/(1+C25/4)</f>
        <v>140.90416804936254</v>
      </c>
      <c r="F25" s="177">
        <v>0.78749999999999987</v>
      </c>
      <c r="G25" s="167">
        <v>15.018369503729085</v>
      </c>
      <c r="H25" s="168">
        <v>292.93770068767316</v>
      </c>
      <c r="I25" s="161">
        <v>0.83732068547384597</v>
      </c>
      <c r="J25" s="169">
        <v>0.73884094195446792</v>
      </c>
    </row>
    <row r="26" spans="1:10" ht="15.9" thickBot="1">
      <c r="A26" s="22">
        <v>916</v>
      </c>
      <c r="B26" s="23">
        <v>180.91927430407659</v>
      </c>
      <c r="C26" s="23">
        <v>1.1604417750797169</v>
      </c>
      <c r="D26" s="23">
        <f t="shared" si="4"/>
        <v>40.683781150948761</v>
      </c>
      <c r="E26" s="23">
        <f t="shared" si="5"/>
        <v>140.23549315312783</v>
      </c>
      <c r="F26" s="174">
        <v>0.78333333333333321</v>
      </c>
      <c r="G26" s="24">
        <v>15.152022929528259</v>
      </c>
      <c r="H26" s="25">
        <v>299.46434382475343</v>
      </c>
      <c r="I26" s="23">
        <v>0.83119286465263276</v>
      </c>
      <c r="J26" s="26">
        <v>0.73503683678098308</v>
      </c>
    </row>
    <row r="27" spans="1:10" ht="15.6">
      <c r="A27" s="78">
        <v>948</v>
      </c>
      <c r="B27" s="79">
        <v>271.8775</v>
      </c>
      <c r="C27" s="79">
        <v>1.996</v>
      </c>
      <c r="D27" s="6">
        <f t="shared" si="4"/>
        <v>90.504918278852585</v>
      </c>
      <c r="E27" s="6">
        <f t="shared" si="5"/>
        <v>181.37258172114741</v>
      </c>
      <c r="F27" s="84">
        <v>0.79169999999999996</v>
      </c>
      <c r="G27" s="80">
        <v>14.9298</v>
      </c>
      <c r="H27" s="81">
        <v>293.25560000000002</v>
      </c>
      <c r="I27" s="84">
        <v>0.84019999999999995</v>
      </c>
      <c r="J27" s="82">
        <v>0.75749999999999995</v>
      </c>
    </row>
    <row r="28" spans="1:10" ht="15.9" thickBot="1">
      <c r="A28" s="96">
        <v>949</v>
      </c>
      <c r="B28" s="97">
        <v>271.47820000000002</v>
      </c>
      <c r="C28" s="97">
        <v>2.0068000000000001</v>
      </c>
      <c r="D28" s="23">
        <f t="shared" si="4"/>
        <v>90.697617992941332</v>
      </c>
      <c r="E28" s="23">
        <f t="shared" si="5"/>
        <v>180.78058200705868</v>
      </c>
      <c r="F28" s="102">
        <v>0.79579999999999995</v>
      </c>
      <c r="G28" s="98">
        <v>14.872199999999999</v>
      </c>
      <c r="H28" s="99">
        <v>299.81310000000002</v>
      </c>
      <c r="I28" s="102">
        <v>0.84030000000000005</v>
      </c>
      <c r="J28" s="100">
        <v>0.75390000000000001</v>
      </c>
    </row>
    <row r="29" spans="1:10" ht="15.6">
      <c r="A29" s="78">
        <v>951</v>
      </c>
      <c r="B29" s="79">
        <v>270.9599</v>
      </c>
      <c r="C29" s="79">
        <v>1.4208000000000001</v>
      </c>
      <c r="D29" s="6">
        <f t="shared" si="4"/>
        <v>71.019005667060213</v>
      </c>
      <c r="E29" s="6">
        <f t="shared" si="5"/>
        <v>199.94089433293979</v>
      </c>
      <c r="F29" s="84">
        <v>0.79579999999999995</v>
      </c>
      <c r="G29" s="80">
        <v>14.743600000000001</v>
      </c>
      <c r="H29" s="81">
        <v>300.41469999999998</v>
      </c>
      <c r="I29" s="84">
        <v>0.8266</v>
      </c>
      <c r="J29" s="82">
        <v>0.73680000000000001</v>
      </c>
    </row>
    <row r="30" spans="1:10" ht="15.9" thickBot="1">
      <c r="A30" s="96">
        <v>952</v>
      </c>
      <c r="B30" s="97">
        <v>271.46699999999998</v>
      </c>
      <c r="C30" s="97">
        <v>1.4152</v>
      </c>
      <c r="D30" s="23">
        <f t="shared" si="4"/>
        <v>70.944766287487084</v>
      </c>
      <c r="E30" s="23">
        <f t="shared" si="5"/>
        <v>200.5222337125129</v>
      </c>
      <c r="F30" s="102">
        <v>0.79579999999999995</v>
      </c>
      <c r="G30" s="98">
        <v>14.7569</v>
      </c>
      <c r="H30" s="99">
        <v>299.25560000000002</v>
      </c>
      <c r="I30" s="102">
        <v>0.83030000000000004</v>
      </c>
      <c r="J30" s="100">
        <v>0.73860000000000003</v>
      </c>
    </row>
    <row r="31" spans="1:10" ht="15.6">
      <c r="A31" s="78">
        <v>960</v>
      </c>
      <c r="B31" s="79">
        <v>90.228399999999993</v>
      </c>
      <c r="C31" s="79">
        <v>1.149</v>
      </c>
      <c r="D31" s="6">
        <f t="shared" si="4"/>
        <v>20.134478850262184</v>
      </c>
      <c r="E31" s="6">
        <f t="shared" si="5"/>
        <v>70.09392114973781</v>
      </c>
      <c r="F31" s="84">
        <v>0.75829999999999997</v>
      </c>
      <c r="G31" s="80">
        <v>6.4165000000000001</v>
      </c>
      <c r="H31" s="81">
        <v>301.01769999999999</v>
      </c>
      <c r="I31" s="84">
        <v>0.81769999999999998</v>
      </c>
      <c r="J31" s="82">
        <v>0.75649999999999995</v>
      </c>
    </row>
    <row r="32" spans="1:10" ht="15.6">
      <c r="A32" s="87">
        <v>961</v>
      </c>
      <c r="B32" s="88">
        <v>90.088099999999997</v>
      </c>
      <c r="C32" s="88">
        <v>1.1467000000000001</v>
      </c>
      <c r="D32" s="6">
        <f t="shared" si="4"/>
        <v>20.071895441739372</v>
      </c>
      <c r="E32" s="6">
        <f t="shared" si="5"/>
        <v>70.016204558260625</v>
      </c>
      <c r="F32" s="93">
        <v>0.75</v>
      </c>
      <c r="G32" s="89">
        <v>6.2949000000000002</v>
      </c>
      <c r="H32" s="90">
        <v>301.4169</v>
      </c>
      <c r="I32" s="93">
        <v>0.79859999999999998</v>
      </c>
      <c r="J32" s="91">
        <v>0.73819999999999997</v>
      </c>
    </row>
    <row r="33" spans="1:10" ht="15.6">
      <c r="A33" s="87">
        <v>962</v>
      </c>
      <c r="B33" s="88">
        <v>91.000500000000002</v>
      </c>
      <c r="C33" s="88">
        <v>1.1316999999999999</v>
      </c>
      <c r="D33" s="6">
        <f t="shared" si="4"/>
        <v>20.068450191944194</v>
      </c>
      <c r="E33" s="6">
        <f t="shared" si="5"/>
        <v>70.932049808055808</v>
      </c>
      <c r="F33" s="93">
        <v>0.76249999999999996</v>
      </c>
      <c r="G33" s="89">
        <v>12.7197</v>
      </c>
      <c r="H33" s="90">
        <v>300.09410000000003</v>
      </c>
      <c r="I33" s="93">
        <v>0.83720000000000006</v>
      </c>
      <c r="J33" s="91">
        <v>0.74709999999999999</v>
      </c>
    </row>
    <row r="34" spans="1:10" ht="15.9" thickBot="1">
      <c r="A34" s="96">
        <v>963</v>
      </c>
      <c r="B34" s="97">
        <v>91.194500000000005</v>
      </c>
      <c r="C34" s="97">
        <v>1.1416999999999999</v>
      </c>
      <c r="D34" s="23">
        <f t="shared" si="4"/>
        <v>20.249481815352908</v>
      </c>
      <c r="E34" s="23">
        <f t="shared" si="5"/>
        <v>70.945018184647097</v>
      </c>
      <c r="F34" s="102">
        <v>0.75419999999999998</v>
      </c>
      <c r="G34" s="98">
        <v>12.548400000000001</v>
      </c>
      <c r="H34" s="99">
        <v>293.19240000000002</v>
      </c>
      <c r="I34" s="102">
        <v>0.8165</v>
      </c>
      <c r="J34" s="100">
        <v>0.74990000000000001</v>
      </c>
    </row>
    <row r="35" spans="1:10" ht="15.6">
      <c r="A35" s="87">
        <v>965</v>
      </c>
      <c r="B35" s="88">
        <v>269.80537370670442</v>
      </c>
      <c r="C35" s="88">
        <v>0.25604073665040578</v>
      </c>
      <c r="D35" s="6">
        <f t="shared" si="4"/>
        <v>16.231321763727067</v>
      </c>
      <c r="E35" s="6">
        <f t="shared" si="5"/>
        <v>253.57405194297735</v>
      </c>
      <c r="F35" s="93">
        <v>0.80833333333333335</v>
      </c>
      <c r="G35" s="89">
        <v>14.148404475560623</v>
      </c>
      <c r="H35" s="90">
        <v>298.40200970420989</v>
      </c>
      <c r="I35" s="93">
        <v>0.8218228592374448</v>
      </c>
      <c r="J35" s="91">
        <v>0.53267678532759</v>
      </c>
    </row>
    <row r="36" spans="1:10" ht="15.9" thickBot="1">
      <c r="A36" s="96">
        <v>966</v>
      </c>
      <c r="B36" s="97">
        <v>269.13025398675819</v>
      </c>
      <c r="C36" s="97">
        <v>0.2554719288051101</v>
      </c>
      <c r="D36" s="23">
        <f t="shared" si="4"/>
        <v>16.156897809712973</v>
      </c>
      <c r="E36" s="23">
        <f t="shared" si="5"/>
        <v>252.97335617704522</v>
      </c>
      <c r="F36" s="102">
        <v>0.8125</v>
      </c>
      <c r="G36" s="98">
        <v>14.24763126494857</v>
      </c>
      <c r="H36" s="99">
        <v>300.5884174576322</v>
      </c>
      <c r="I36" s="102">
        <v>0.82469720837586913</v>
      </c>
      <c r="J36" s="100">
        <v>0.49353632257282237</v>
      </c>
    </row>
    <row r="37" spans="1:10" ht="15.6">
      <c r="A37" s="87">
        <v>967</v>
      </c>
      <c r="B37" s="88">
        <v>268.64934278557593</v>
      </c>
      <c r="C37" s="88">
        <v>0.40564665143081269</v>
      </c>
      <c r="D37" s="6">
        <f t="shared" si="4"/>
        <v>24.735689203460112</v>
      </c>
      <c r="E37" s="6">
        <f t="shared" si="5"/>
        <v>243.91365358211581</v>
      </c>
      <c r="F37" s="93">
        <v>0.79166666666666652</v>
      </c>
      <c r="G37" s="89">
        <v>13.452492360102278</v>
      </c>
      <c r="H37" s="90">
        <v>300.19099536590517</v>
      </c>
      <c r="I37" s="93">
        <v>0.80871727837278817</v>
      </c>
      <c r="J37" s="91">
        <v>0.76929702400210875</v>
      </c>
    </row>
    <row r="38" spans="1:10" ht="15.9" thickBot="1">
      <c r="A38" s="96">
        <v>968</v>
      </c>
      <c r="B38" s="97">
        <v>268.84282260640782</v>
      </c>
      <c r="C38" s="97">
        <v>0.40703544551791715</v>
      </c>
      <c r="D38" s="23">
        <f t="shared" si="4"/>
        <v>24.830423859010637</v>
      </c>
      <c r="E38" s="23">
        <f t="shared" si="5"/>
        <v>244.01239874739719</v>
      </c>
      <c r="F38" s="102">
        <v>0.79583333333333317</v>
      </c>
      <c r="G38" s="98">
        <v>13.358830846234358</v>
      </c>
      <c r="H38" s="99">
        <v>300.57606703556064</v>
      </c>
      <c r="I38" s="102">
        <v>0.81094430114862337</v>
      </c>
      <c r="J38" s="100">
        <v>0.71595377992329712</v>
      </c>
    </row>
    <row r="39" spans="1:10" ht="15.6">
      <c r="A39" s="87">
        <v>969</v>
      </c>
      <c r="B39" s="88">
        <v>268.85330723380275</v>
      </c>
      <c r="C39" s="88">
        <v>0.61140726315066418</v>
      </c>
      <c r="D39" s="6">
        <f t="shared" si="4"/>
        <v>35.646139103427373</v>
      </c>
      <c r="E39" s="6">
        <f t="shared" si="5"/>
        <v>233.20716813037538</v>
      </c>
      <c r="F39" s="93">
        <v>0.79583333333333317</v>
      </c>
      <c r="G39" s="89">
        <v>13.578899681465211</v>
      </c>
      <c r="H39" s="90">
        <v>300.79484500970125</v>
      </c>
      <c r="I39" s="93">
        <v>0.80776304814039823</v>
      </c>
      <c r="J39" s="91">
        <v>0.7490420639424441</v>
      </c>
    </row>
    <row r="40" spans="1:10" ht="15.9" thickBot="1">
      <c r="A40" s="87">
        <v>970</v>
      </c>
      <c r="B40" s="88">
        <v>268.14028997891285</v>
      </c>
      <c r="C40" s="88">
        <v>0.61184676413368511</v>
      </c>
      <c r="D40" s="23">
        <f t="shared" si="4"/>
        <v>35.573768416020613</v>
      </c>
      <c r="E40" s="23">
        <f t="shared" si="5"/>
        <v>232.56652156289223</v>
      </c>
      <c r="F40" s="93">
        <v>0.79583333333333317</v>
      </c>
      <c r="G40" s="89">
        <v>13.532516863331464</v>
      </c>
      <c r="H40" s="90">
        <v>301.96520413994722</v>
      </c>
      <c r="I40" s="93">
        <v>0.79838289262894979</v>
      </c>
      <c r="J40" s="91">
        <v>0.74398888238235461</v>
      </c>
    </row>
    <row r="41" spans="1:10" ht="15.6">
      <c r="A41" s="78">
        <v>972</v>
      </c>
      <c r="B41" s="79">
        <v>270.70229999999998</v>
      </c>
      <c r="C41" s="79">
        <v>0.81489999999999996</v>
      </c>
      <c r="D41" s="6">
        <f t="shared" si="4"/>
        <v>45.815137234418131</v>
      </c>
      <c r="E41" s="6">
        <f t="shared" si="5"/>
        <v>224.88716276558185</v>
      </c>
      <c r="F41" s="84">
        <v>0.79579999999999995</v>
      </c>
      <c r="G41" s="80">
        <v>13.4701</v>
      </c>
      <c r="H41" s="81">
        <v>293.26650000000001</v>
      </c>
      <c r="I41" s="84">
        <v>0.80830000000000002</v>
      </c>
      <c r="J41" s="82">
        <v>0.77710000000000001</v>
      </c>
    </row>
    <row r="42" spans="1:10" ht="15.9" thickBot="1">
      <c r="A42" s="96">
        <v>973</v>
      </c>
      <c r="B42" s="97">
        <v>269.82119999999998</v>
      </c>
      <c r="C42" s="97">
        <v>0.81869999999999998</v>
      </c>
      <c r="D42" s="23">
        <f t="shared" si="4"/>
        <v>45.842782584514481</v>
      </c>
      <c r="E42" s="23">
        <f t="shared" si="5"/>
        <v>223.9784174154855</v>
      </c>
      <c r="F42" s="102">
        <v>0.79579999999999995</v>
      </c>
      <c r="G42" s="98">
        <v>13.690799999999999</v>
      </c>
      <c r="H42" s="99">
        <v>298.42959999999999</v>
      </c>
      <c r="I42" s="102">
        <v>0.80969999999999998</v>
      </c>
      <c r="J42" s="100">
        <v>0.76280000000000003</v>
      </c>
    </row>
    <row r="43" spans="1:10" ht="15.6">
      <c r="A43" s="78">
        <v>974</v>
      </c>
      <c r="B43" s="79">
        <v>268.67899999999997</v>
      </c>
      <c r="C43" s="79">
        <v>1.0218</v>
      </c>
      <c r="D43" s="6">
        <f t="shared" si="4"/>
        <v>54.668884105300862</v>
      </c>
      <c r="E43" s="6">
        <f t="shared" si="5"/>
        <v>214.01011589469911</v>
      </c>
      <c r="F43" s="84">
        <v>0.79579999999999995</v>
      </c>
      <c r="G43" s="80">
        <v>13.3346</v>
      </c>
      <c r="H43" s="81">
        <v>298.21730000000002</v>
      </c>
      <c r="I43" s="84">
        <v>0.79659999999999997</v>
      </c>
      <c r="J43" s="82">
        <v>0.78159999999999996</v>
      </c>
    </row>
    <row r="44" spans="1:10" ht="15.9" thickBot="1">
      <c r="A44" s="96">
        <v>975</v>
      </c>
      <c r="B44" s="97">
        <v>269.10899999999998</v>
      </c>
      <c r="C44" s="97">
        <v>1.0236000000000001</v>
      </c>
      <c r="D44" s="23">
        <f t="shared" si="4"/>
        <v>54.833181861613184</v>
      </c>
      <c r="E44" s="23">
        <f t="shared" si="5"/>
        <v>214.2758181383868</v>
      </c>
      <c r="F44" s="102">
        <v>0.79579999999999995</v>
      </c>
      <c r="G44" s="98">
        <v>13.6508</v>
      </c>
      <c r="H44" s="99">
        <v>299.6241</v>
      </c>
      <c r="I44" s="102">
        <v>0.79449999999999998</v>
      </c>
      <c r="J44" s="100">
        <v>0.77329999999999999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45"/>
  <sheetViews>
    <sheetView workbookViewId="0">
      <selection activeCell="A3" sqref="A3"/>
    </sheetView>
  </sheetViews>
  <sheetFormatPr defaultColWidth="9.15625" defaultRowHeight="15.6"/>
  <cols>
    <col min="1" max="1" width="6.15625" style="5" customWidth="1"/>
    <col min="2" max="3" width="11.68359375" style="6" customWidth="1"/>
    <col min="4" max="4" width="12.68359375" style="6" customWidth="1"/>
    <col min="5" max="5" width="16.26171875" style="8" customWidth="1"/>
    <col min="6" max="6" width="11.68359375" style="5" customWidth="1"/>
    <col min="7" max="7" width="6.26171875" style="5" customWidth="1"/>
    <col min="8" max="9" width="11.68359375" style="6" customWidth="1"/>
    <col min="10" max="10" width="12.68359375" style="6" customWidth="1"/>
    <col min="11" max="11" width="11.68359375" style="6" customWidth="1"/>
    <col min="12" max="15" width="11.68359375" style="8" customWidth="1"/>
    <col min="16" max="16" width="12.41796875" style="8" customWidth="1"/>
    <col min="17" max="17" width="12.578125" style="8" customWidth="1"/>
    <col min="18" max="25" width="11.68359375" style="8" customWidth="1"/>
    <col min="26" max="27" width="12.68359375" style="6" customWidth="1"/>
    <col min="28" max="29" width="11.68359375" style="6" customWidth="1"/>
    <col min="30" max="31" width="11.68359375" style="5" customWidth="1"/>
    <col min="32" max="32" width="12.26171875" style="5" customWidth="1"/>
    <col min="33" max="33" width="12.578125" style="5" customWidth="1"/>
    <col min="34" max="16384" width="9.15625" style="6"/>
  </cols>
  <sheetData>
    <row r="1" spans="1:33" s="4" customFormat="1">
      <c r="A1" s="2" t="s">
        <v>0</v>
      </c>
      <c r="B1" s="3" t="s">
        <v>2</v>
      </c>
      <c r="C1" s="3" t="s">
        <v>4</v>
      </c>
      <c r="D1" s="3" t="s">
        <v>5</v>
      </c>
      <c r="E1" s="7" t="s">
        <v>6</v>
      </c>
      <c r="F1" s="12" t="s">
        <v>8</v>
      </c>
      <c r="G1" s="2" t="s">
        <v>10</v>
      </c>
      <c r="H1" s="3" t="s">
        <v>11</v>
      </c>
      <c r="I1" s="3" t="s">
        <v>13</v>
      </c>
      <c r="J1" s="3" t="s">
        <v>14</v>
      </c>
      <c r="K1" s="10" t="s">
        <v>15</v>
      </c>
      <c r="L1" s="7" t="s">
        <v>16</v>
      </c>
      <c r="M1" s="7" t="s">
        <v>17</v>
      </c>
      <c r="N1" s="7" t="s">
        <v>18</v>
      </c>
      <c r="O1" s="7" t="s">
        <v>20</v>
      </c>
      <c r="P1" s="7" t="s">
        <v>21</v>
      </c>
      <c r="Q1" s="7" t="s">
        <v>22</v>
      </c>
      <c r="R1" s="7" t="s">
        <v>23</v>
      </c>
      <c r="S1" s="7" t="s">
        <v>24</v>
      </c>
      <c r="T1" s="7" t="s">
        <v>25</v>
      </c>
      <c r="U1" s="7" t="s">
        <v>26</v>
      </c>
      <c r="V1" s="7" t="s">
        <v>27</v>
      </c>
      <c r="W1" s="7" t="s">
        <v>28</v>
      </c>
      <c r="X1" s="7" t="s">
        <v>29</v>
      </c>
      <c r="Y1" s="14" t="s">
        <v>30</v>
      </c>
      <c r="Z1" s="3" t="s">
        <v>31</v>
      </c>
      <c r="AA1" s="10" t="s">
        <v>32</v>
      </c>
      <c r="AB1" s="3" t="s">
        <v>33</v>
      </c>
      <c r="AC1" s="10" t="s">
        <v>34</v>
      </c>
      <c r="AD1" s="132" t="s">
        <v>35</v>
      </c>
      <c r="AE1" s="133" t="s">
        <v>36</v>
      </c>
      <c r="AF1" s="141" t="s">
        <v>53</v>
      </c>
      <c r="AG1" s="134" t="s">
        <v>54</v>
      </c>
    </row>
    <row r="2" spans="1:33" s="4" customFormat="1" ht="15.9" thickBot="1">
      <c r="A2" s="16"/>
      <c r="B2" s="17" t="s">
        <v>3</v>
      </c>
      <c r="C2" s="17"/>
      <c r="D2" s="17" t="s">
        <v>1</v>
      </c>
      <c r="E2" s="18" t="s">
        <v>7</v>
      </c>
      <c r="F2" s="19" t="s">
        <v>9</v>
      </c>
      <c r="G2" s="16"/>
      <c r="H2" s="17" t="s">
        <v>12</v>
      </c>
      <c r="I2" s="17" t="s">
        <v>12</v>
      </c>
      <c r="J2" s="17"/>
      <c r="K2" s="20" t="s">
        <v>37</v>
      </c>
      <c r="L2" s="18" t="s">
        <v>7</v>
      </c>
      <c r="M2" s="18" t="s">
        <v>7</v>
      </c>
      <c r="N2" s="18" t="s">
        <v>19</v>
      </c>
      <c r="O2" s="18" t="s">
        <v>19</v>
      </c>
      <c r="P2" s="18" t="s">
        <v>7</v>
      </c>
      <c r="Q2" s="18" t="s">
        <v>7</v>
      </c>
      <c r="R2" s="18" t="s">
        <v>7</v>
      </c>
      <c r="S2" s="18" t="s">
        <v>7</v>
      </c>
      <c r="T2" s="18" t="s">
        <v>7</v>
      </c>
      <c r="U2" s="18" t="s">
        <v>7</v>
      </c>
      <c r="V2" s="18" t="s">
        <v>7</v>
      </c>
      <c r="W2" s="18" t="s">
        <v>7</v>
      </c>
      <c r="X2" s="18" t="s">
        <v>7</v>
      </c>
      <c r="Y2" s="21" t="s">
        <v>7</v>
      </c>
      <c r="Z2" s="17"/>
      <c r="AA2" s="20"/>
      <c r="AB2" s="17" t="s">
        <v>7</v>
      </c>
      <c r="AC2" s="20" t="s">
        <v>7</v>
      </c>
      <c r="AD2" s="135" t="s">
        <v>9</v>
      </c>
      <c r="AE2" s="16" t="s">
        <v>9</v>
      </c>
      <c r="AF2" s="142" t="s">
        <v>55</v>
      </c>
      <c r="AG2" s="136" t="s">
        <v>55</v>
      </c>
    </row>
    <row r="3" spans="1:33">
      <c r="A3" s="5">
        <v>932</v>
      </c>
      <c r="B3" s="6">
        <v>270.03742152629616</v>
      </c>
      <c r="C3" s="6">
        <v>1.1565453084378881</v>
      </c>
      <c r="D3" s="6">
        <v>0.79166666666666652</v>
      </c>
      <c r="E3" s="8">
        <v>14.321872625210871</v>
      </c>
      <c r="F3" s="13">
        <v>299.36336357587749</v>
      </c>
      <c r="G3" s="5">
        <v>2</v>
      </c>
      <c r="H3" s="6">
        <v>1771.5621260350738</v>
      </c>
      <c r="I3" s="6">
        <v>2462.797209170481</v>
      </c>
      <c r="J3" s="6">
        <v>0.71932927300651406</v>
      </c>
      <c r="K3" s="11">
        <v>15.840048840048839</v>
      </c>
      <c r="L3" s="8">
        <v>190.30611446278064</v>
      </c>
      <c r="M3" s="8">
        <v>203.11511172677572</v>
      </c>
      <c r="N3" s="8">
        <v>869.36394387586199</v>
      </c>
      <c r="O3" s="8">
        <v>796.55591781593512</v>
      </c>
      <c r="P3" s="8">
        <v>896.98881752860757</v>
      </c>
      <c r="Q3" s="8">
        <v>815.71181492913865</v>
      </c>
      <c r="R3" s="8">
        <v>54.552796038196377</v>
      </c>
      <c r="S3" s="8">
        <v>47.044592802465658</v>
      </c>
      <c r="T3" s="8">
        <v>42.460949300313821</v>
      </c>
      <c r="U3" s="8">
        <v>40.859126123091656</v>
      </c>
      <c r="V3" s="8">
        <v>37.217354496710215</v>
      </c>
      <c r="W3" s="8">
        <v>34.474790150166648</v>
      </c>
      <c r="X3" s="8">
        <v>10.033644327066561</v>
      </c>
      <c r="Y3" s="15">
        <v>8.7676319663778184</v>
      </c>
      <c r="Z3" s="6">
        <v>0.81617333919936008</v>
      </c>
      <c r="AA3" s="11">
        <v>0.75016820470355805</v>
      </c>
      <c r="AB3" s="6">
        <v>5.9054435386185435</v>
      </c>
      <c r="AC3" s="11">
        <v>1.529436679547721</v>
      </c>
      <c r="AD3" s="137">
        <v>303.43099500842231</v>
      </c>
      <c r="AE3" s="126">
        <v>301.1278262432574</v>
      </c>
      <c r="AF3" s="143">
        <v>299.51929999999999</v>
      </c>
      <c r="AG3" s="123">
        <v>294.39879999999999</v>
      </c>
    </row>
    <row r="4" spans="1:33">
      <c r="A4" s="5">
        <v>933</v>
      </c>
      <c r="B4" s="6">
        <v>269.80457933214467</v>
      </c>
      <c r="C4" s="6">
        <v>1.1580850487394652</v>
      </c>
      <c r="D4" s="6">
        <v>0.79583333333333317</v>
      </c>
      <c r="E4" s="8">
        <v>14.875240322499954</v>
      </c>
      <c r="F4" s="13">
        <v>301.55146751891965</v>
      </c>
      <c r="G4" s="5">
        <v>2</v>
      </c>
      <c r="H4" s="6">
        <v>1771.5621260350738</v>
      </c>
      <c r="I4" s="6">
        <v>2463.4669962016669</v>
      </c>
      <c r="J4" s="6">
        <v>0.71913369603351018</v>
      </c>
      <c r="K4" s="11">
        <v>15.840048840048839</v>
      </c>
      <c r="L4" s="8">
        <v>190.11631175167878</v>
      </c>
      <c r="M4" s="8">
        <v>203.1509860707896</v>
      </c>
      <c r="N4" s="8">
        <v>869.4768129547557</v>
      </c>
      <c r="O4" s="8">
        <v>796.96412480621348</v>
      </c>
      <c r="P4" s="8">
        <v>895.00034605088524</v>
      </c>
      <c r="Q4" s="8">
        <v>816.16324400259623</v>
      </c>
      <c r="R4" s="8">
        <v>54.626235813229435</v>
      </c>
      <c r="S4" s="8">
        <v>46.910298876644241</v>
      </c>
      <c r="T4" s="8">
        <v>42.345572089674683</v>
      </c>
      <c r="U4" s="8">
        <v>40.902388716862937</v>
      </c>
      <c r="V4" s="8">
        <v>37.149094812435727</v>
      </c>
      <c r="W4" s="8">
        <v>34.299049641994131</v>
      </c>
      <c r="X4" s="8">
        <v>10.028024434961033</v>
      </c>
      <c r="Y4" s="15">
        <v>8.9238748883861305</v>
      </c>
      <c r="Z4" s="6">
        <v>0.81800784273058269</v>
      </c>
      <c r="AA4" s="11">
        <v>0.7476152946109863</v>
      </c>
      <c r="AB4" s="6">
        <v>5.9681165916906895</v>
      </c>
      <c r="AC4" s="11">
        <v>1.5783599223492062</v>
      </c>
      <c r="AD4" s="138">
        <v>303.37619603157543</v>
      </c>
      <c r="AE4" s="57">
        <v>301.39859765885018</v>
      </c>
      <c r="AF4" s="144">
        <v>299.7901</v>
      </c>
      <c r="AG4" s="124">
        <v>294.55189999999999</v>
      </c>
    </row>
    <row r="5" spans="1:33">
      <c r="A5" s="5">
        <v>934</v>
      </c>
      <c r="B5" s="6">
        <v>269.10600142420071</v>
      </c>
      <c r="C5" s="6">
        <v>1.1601525357941762</v>
      </c>
      <c r="D5" s="6">
        <v>0.79166666666666652</v>
      </c>
      <c r="E5" s="8">
        <v>15.111039550204051</v>
      </c>
      <c r="F5" s="13">
        <v>301.17867753928471</v>
      </c>
      <c r="G5" s="5">
        <v>2</v>
      </c>
      <c r="H5" s="6">
        <v>1768.4213005591771</v>
      </c>
      <c r="I5" s="6">
        <v>2464.3663530704666</v>
      </c>
      <c r="J5" s="6">
        <v>0.71759675600010531</v>
      </c>
      <c r="K5" s="11">
        <v>15.811965811965813</v>
      </c>
      <c r="L5" s="8">
        <v>189.83749030147055</v>
      </c>
      <c r="M5" s="8">
        <v>202.98475567877153</v>
      </c>
      <c r="N5" s="8">
        <v>866.86208971486485</v>
      </c>
      <c r="O5" s="8">
        <v>796.43632384299769</v>
      </c>
      <c r="P5" s="8">
        <v>894.07222799211365</v>
      </c>
      <c r="Q5" s="8">
        <v>815.39233066721204</v>
      </c>
      <c r="R5" s="8">
        <v>54.417473030258115</v>
      </c>
      <c r="S5" s="8">
        <v>46.88516379963626</v>
      </c>
      <c r="T5" s="8">
        <v>42.195763145702983</v>
      </c>
      <c r="U5" s="8">
        <v>40.99605704951346</v>
      </c>
      <c r="V5" s="8">
        <v>36.995693202126311</v>
      </c>
      <c r="W5" s="8">
        <v>34.332104988109336</v>
      </c>
      <c r="X5" s="8">
        <v>9.8789618252743345</v>
      </c>
      <c r="Y5" s="15">
        <v>9.6078486922583295</v>
      </c>
      <c r="Z5" s="6">
        <v>0.8133714464777283</v>
      </c>
      <c r="AA5" s="11">
        <v>0.74037828812309758</v>
      </c>
      <c r="AB5" s="6">
        <v>6.1032753289476895</v>
      </c>
      <c r="AC5" s="11">
        <v>1.3743296285927393</v>
      </c>
      <c r="AD5" s="138">
        <v>303.4761235776142</v>
      </c>
      <c r="AE5" s="57">
        <v>301.40504459731676</v>
      </c>
      <c r="AF5" s="144">
        <v>299.84809999999999</v>
      </c>
      <c r="AG5" s="124">
        <v>294.57769999999999</v>
      </c>
    </row>
    <row r="6" spans="1:33">
      <c r="A6" s="5">
        <v>935</v>
      </c>
      <c r="B6" s="6">
        <v>268.9567087911779</v>
      </c>
      <c r="C6" s="6">
        <v>1.1613684694365825</v>
      </c>
      <c r="D6" s="6">
        <v>0.79166666666666652</v>
      </c>
      <c r="E6" s="8">
        <v>14.97804182546392</v>
      </c>
      <c r="F6" s="13">
        <v>301.92816542933878</v>
      </c>
      <c r="G6" s="5">
        <v>2</v>
      </c>
      <c r="H6" s="6">
        <v>1768.4213005591771</v>
      </c>
      <c r="I6" s="6">
        <v>2464.895284204913</v>
      </c>
      <c r="J6" s="6">
        <v>0.71744277004027235</v>
      </c>
      <c r="K6" s="11">
        <v>15.811965811965813</v>
      </c>
      <c r="L6" s="8">
        <v>189.42099617916614</v>
      </c>
      <c r="M6" s="8">
        <v>203.0684072356481</v>
      </c>
      <c r="N6" s="8">
        <v>865.67759719786011</v>
      </c>
      <c r="O6" s="8">
        <v>795.59304829462496</v>
      </c>
      <c r="P6" s="8">
        <v>893.50968148191885</v>
      </c>
      <c r="Q6" s="8">
        <v>815.43758588837431</v>
      </c>
      <c r="R6" s="8">
        <v>54.459513923076067</v>
      </c>
      <c r="S6" s="8">
        <v>46.809472320185208</v>
      </c>
      <c r="T6" s="8">
        <v>42.281609518359637</v>
      </c>
      <c r="U6" s="8">
        <v>40.806702278019401</v>
      </c>
      <c r="V6" s="8">
        <v>37.041679869640056</v>
      </c>
      <c r="W6" s="8">
        <v>34.343014390720803</v>
      </c>
      <c r="X6" s="8">
        <v>10.214004795363522</v>
      </c>
      <c r="Y6" s="15">
        <v>9.5776491006859583</v>
      </c>
      <c r="Z6" s="6">
        <v>0.79650696688230427</v>
      </c>
      <c r="AA6" s="11">
        <v>0.74096569179817995</v>
      </c>
      <c r="AB6" s="6">
        <v>6.1827429593905743</v>
      </c>
      <c r="AC6" s="11">
        <v>1.3027544067013457</v>
      </c>
      <c r="AD6" s="138">
        <v>303.77429448107648</v>
      </c>
      <c r="AE6" s="57">
        <v>301.62746397441907</v>
      </c>
      <c r="AF6" s="144">
        <v>299.95769999999999</v>
      </c>
      <c r="AG6" s="124">
        <v>294.62290000000002</v>
      </c>
    </row>
    <row r="7" spans="1:33">
      <c r="A7" s="5">
        <v>937</v>
      </c>
      <c r="B7" s="6">
        <v>271.11836485849801</v>
      </c>
      <c r="C7" s="6">
        <v>1.1514781372867458</v>
      </c>
      <c r="D7" s="6">
        <v>0.79583333333333317</v>
      </c>
      <c r="E7" s="8">
        <v>14.8724668810022</v>
      </c>
      <c r="F7" s="13">
        <v>293.29665999017408</v>
      </c>
      <c r="G7" s="5">
        <v>2</v>
      </c>
      <c r="H7" s="6">
        <v>1768.4213005591771</v>
      </c>
      <c r="I7" s="6">
        <v>2460.5929897197343</v>
      </c>
      <c r="J7" s="6">
        <v>0.71869720345769306</v>
      </c>
      <c r="K7" s="11">
        <v>15.811965811965813</v>
      </c>
      <c r="L7" s="8">
        <v>189.77499119507939</v>
      </c>
      <c r="M7" s="8">
        <v>202.82933696657824</v>
      </c>
      <c r="N7" s="8">
        <v>868.04523904510393</v>
      </c>
      <c r="O7" s="8">
        <v>797.16387427505879</v>
      </c>
      <c r="P7" s="8">
        <v>897.18112513115739</v>
      </c>
      <c r="Q7" s="8">
        <v>816.12692328970911</v>
      </c>
      <c r="R7" s="8">
        <v>53.432852400323334</v>
      </c>
      <c r="S7" s="8">
        <v>46.917934207544654</v>
      </c>
      <c r="T7" s="8">
        <v>42.348320784151561</v>
      </c>
      <c r="U7" s="8">
        <v>40.868327359972255</v>
      </c>
      <c r="V7" s="8">
        <v>37.076533855876356</v>
      </c>
      <c r="W7" s="8">
        <v>34.605003407963764</v>
      </c>
      <c r="X7" s="8">
        <v>9.9503395307861364</v>
      </c>
      <c r="Y7" s="15">
        <v>8.5607346709930798</v>
      </c>
      <c r="Z7" s="6">
        <v>0.81758508980665512</v>
      </c>
      <c r="AA7" s="11">
        <v>0.74615428276879447</v>
      </c>
      <c r="AB7" s="6">
        <v>6.2377421962728334</v>
      </c>
      <c r="AC7" s="11">
        <v>1.293745200532703</v>
      </c>
      <c r="AD7" s="138">
        <v>302.5090828090357</v>
      </c>
      <c r="AE7" s="57">
        <v>300.60884769650744</v>
      </c>
      <c r="AF7" s="144">
        <v>296.56819999999999</v>
      </c>
      <c r="AG7" s="124">
        <v>294.98070000000001</v>
      </c>
    </row>
    <row r="8" spans="1:33" ht="15.9" thickBot="1">
      <c r="A8" s="22">
        <v>922</v>
      </c>
      <c r="B8" s="23">
        <v>271.86413443935601</v>
      </c>
      <c r="C8" s="23">
        <v>1.1523085615936877</v>
      </c>
      <c r="D8" s="23">
        <v>0.79583333333333317</v>
      </c>
      <c r="E8" s="24">
        <v>14.924540279092831</v>
      </c>
      <c r="F8" s="25">
        <v>293.09422700479763</v>
      </c>
      <c r="G8" s="22">
        <v>2</v>
      </c>
      <c r="H8" s="23">
        <v>1777.8437769868669</v>
      </c>
      <c r="I8" s="23">
        <v>2460.9542242932539</v>
      </c>
      <c r="J8" s="23">
        <v>0.72242049829164734</v>
      </c>
      <c r="K8" s="26">
        <v>15.896214896214897</v>
      </c>
      <c r="L8" s="24">
        <v>189.46863447426799</v>
      </c>
      <c r="M8" s="24">
        <v>204.32662435223142</v>
      </c>
      <c r="N8" s="24">
        <v>872.02085172441548</v>
      </c>
      <c r="O8" s="24">
        <v>797.66457706310769</v>
      </c>
      <c r="P8" s="24">
        <v>897.18541145166409</v>
      </c>
      <c r="Q8" s="24">
        <v>815.06528953630311</v>
      </c>
      <c r="R8" s="24">
        <v>53.21719996057297</v>
      </c>
      <c r="S8" s="24">
        <v>45.890997831752365</v>
      </c>
      <c r="T8" s="24">
        <v>42.305028213306535</v>
      </c>
      <c r="U8" s="24">
        <v>40.753637695262348</v>
      </c>
      <c r="V8" s="24">
        <v>37.013849933274678</v>
      </c>
      <c r="W8" s="24">
        <v>34.273315823355716</v>
      </c>
      <c r="X8" s="24">
        <v>10.043571354102363</v>
      </c>
      <c r="Y8" s="27">
        <v>8.2563244285452679</v>
      </c>
      <c r="Z8" s="23">
        <v>0.84360478650050486</v>
      </c>
      <c r="AA8" s="26">
        <v>0.7433651070484848</v>
      </c>
      <c r="AB8" s="23">
        <v>6.1203523141213649</v>
      </c>
      <c r="AC8" s="26">
        <v>1.133801471482845</v>
      </c>
      <c r="AD8" s="139">
        <v>302.83948840512517</v>
      </c>
      <c r="AE8" s="22">
        <v>300.51214361939174</v>
      </c>
      <c r="AF8" s="145">
        <v>296.20400000000001</v>
      </c>
      <c r="AG8" s="125">
        <v>292.89190000000002</v>
      </c>
    </row>
    <row r="9" spans="1:33">
      <c r="A9" s="5">
        <v>928</v>
      </c>
      <c r="B9" s="6">
        <v>363.60819636826966</v>
      </c>
      <c r="C9" s="6">
        <v>1.1609057264498572</v>
      </c>
      <c r="D9" s="6">
        <v>0.79583333333333317</v>
      </c>
      <c r="E9" s="8">
        <v>14.248968138344539</v>
      </c>
      <c r="F9" s="13">
        <v>293.33359376121479</v>
      </c>
      <c r="G9" s="5">
        <v>3</v>
      </c>
      <c r="H9" s="6">
        <v>1601.9120311268614</v>
      </c>
      <c r="I9" s="6">
        <v>2464.6939910056876</v>
      </c>
      <c r="J9" s="6">
        <v>0.64994357797465196</v>
      </c>
      <c r="K9" s="11">
        <v>21.484737484737487</v>
      </c>
      <c r="L9" s="8">
        <v>249.15356968376204</v>
      </c>
      <c r="M9" s="8">
        <v>267.99576747128003</v>
      </c>
      <c r="N9" s="8">
        <v>1155.1884864638121</v>
      </c>
      <c r="O9" s="8">
        <v>1060.4348548006737</v>
      </c>
      <c r="P9" s="8">
        <v>1194.7887865757571</v>
      </c>
      <c r="Q9" s="8">
        <v>1086.4970769224362</v>
      </c>
      <c r="R9" s="8">
        <v>77.802295212096467</v>
      </c>
      <c r="S9" s="8">
        <v>65.426894109399854</v>
      </c>
      <c r="T9" s="8">
        <v>62.11800011602287</v>
      </c>
      <c r="U9" s="8">
        <v>56.840459440725773</v>
      </c>
      <c r="V9" s="8">
        <v>49.885174671106221</v>
      </c>
      <c r="W9" s="8">
        <v>46.826967536189521</v>
      </c>
      <c r="X9" s="8">
        <v>12.999990168425114</v>
      </c>
      <c r="Y9" s="15">
        <v>9.4357556779829785</v>
      </c>
      <c r="Z9" s="6">
        <v>0.86526590866035769</v>
      </c>
      <c r="AA9" s="11">
        <v>0.76310829541081582</v>
      </c>
      <c r="AB9" s="6">
        <v>8.6244011305647135</v>
      </c>
      <c r="AC9" s="11">
        <v>1.5850729813523807</v>
      </c>
      <c r="AD9" s="137">
        <v>303.59378020440801</v>
      </c>
      <c r="AE9" s="126">
        <v>301.2180833817709</v>
      </c>
      <c r="AF9" s="143">
        <v>298.19119999999998</v>
      </c>
      <c r="AG9" s="123">
        <v>296.39089999999999</v>
      </c>
    </row>
    <row r="10" spans="1:33">
      <c r="A10" s="5">
        <v>929</v>
      </c>
      <c r="B10" s="6">
        <v>363.99174865574173</v>
      </c>
      <c r="C10" s="6">
        <v>1.1554847382284783</v>
      </c>
      <c r="D10" s="6">
        <v>0.79166666666666652</v>
      </c>
      <c r="E10" s="8">
        <v>14.42286978494559</v>
      </c>
      <c r="F10" s="13">
        <v>299.9456527559222</v>
      </c>
      <c r="G10" s="5">
        <v>3</v>
      </c>
      <c r="H10" s="6">
        <v>1606.0997984280568</v>
      </c>
      <c r="I10" s="6">
        <v>2462.3358611293879</v>
      </c>
      <c r="J10" s="6">
        <v>0.65226674548426333</v>
      </c>
      <c r="K10" s="11">
        <v>21.540903540903543</v>
      </c>
      <c r="L10" s="8">
        <v>253.43686012827951</v>
      </c>
      <c r="M10" s="8">
        <v>271.01243234035161</v>
      </c>
      <c r="N10" s="8">
        <v>1160.2074035338351</v>
      </c>
      <c r="O10" s="8">
        <v>1057.5686730884245</v>
      </c>
      <c r="P10" s="8">
        <v>1197.9129740599822</v>
      </c>
      <c r="Q10" s="8">
        <v>1082.478914379793</v>
      </c>
      <c r="R10" s="8">
        <v>75.888626516090198</v>
      </c>
      <c r="S10" s="8">
        <v>64.5446777233701</v>
      </c>
      <c r="T10" s="8">
        <v>62.243246711127789</v>
      </c>
      <c r="U10" s="8">
        <v>57.065087590463641</v>
      </c>
      <c r="V10" s="8">
        <v>49.628600290472278</v>
      </c>
      <c r="W10" s="8">
        <v>46.349429626908233</v>
      </c>
      <c r="X10" s="8">
        <v>13.0696142381973</v>
      </c>
      <c r="Y10" s="15">
        <v>9.542029428551988</v>
      </c>
      <c r="Z10" s="6">
        <v>0.87025912509707304</v>
      </c>
      <c r="AA10" s="11">
        <v>0.74742433315643109</v>
      </c>
      <c r="AB10" s="6">
        <v>8.7093012286657974</v>
      </c>
      <c r="AC10" s="11">
        <v>1.5750727105312963</v>
      </c>
      <c r="AD10" s="138">
        <v>304.3093903724693</v>
      </c>
      <c r="AE10" s="57">
        <v>301.87244763601007</v>
      </c>
      <c r="AF10" s="144">
        <v>298.9649</v>
      </c>
      <c r="AG10" s="124">
        <v>296.21690000000001</v>
      </c>
    </row>
    <row r="11" spans="1:33">
      <c r="A11" s="5">
        <v>930</v>
      </c>
      <c r="B11" s="6">
        <v>362.3215717631432</v>
      </c>
      <c r="C11" s="6">
        <v>1.1592631850679651</v>
      </c>
      <c r="D11" s="6">
        <v>0.78749999999999987</v>
      </c>
      <c r="E11" s="8">
        <v>14.61886850360461</v>
      </c>
      <c r="F11" s="13">
        <v>299.72415112756124</v>
      </c>
      <c r="G11" s="5">
        <v>3</v>
      </c>
      <c r="H11" s="6">
        <v>1604.0059147774591</v>
      </c>
      <c r="I11" s="6">
        <v>2463.9794855045648</v>
      </c>
      <c r="J11" s="6">
        <v>0.65098184632369072</v>
      </c>
      <c r="K11" s="11">
        <v>21.512820512820511</v>
      </c>
      <c r="L11" s="8">
        <v>249.89595956185411</v>
      </c>
      <c r="M11" s="8">
        <v>267.27235828203072</v>
      </c>
      <c r="N11" s="8">
        <v>1156.1607958955829</v>
      </c>
      <c r="O11" s="8">
        <v>1055.4650993077503</v>
      </c>
      <c r="P11" s="8">
        <v>1192.6454262414313</v>
      </c>
      <c r="Q11" s="8">
        <v>1080.9725906612277</v>
      </c>
      <c r="R11" s="8">
        <v>78.705409492526272</v>
      </c>
      <c r="S11" s="8">
        <v>65.465176817792653</v>
      </c>
      <c r="T11" s="8">
        <v>62.285068848304071</v>
      </c>
      <c r="U11" s="8">
        <v>57.086321214300888</v>
      </c>
      <c r="V11" s="8">
        <v>49.947512269639844</v>
      </c>
      <c r="W11" s="8">
        <v>46.90733347835716</v>
      </c>
      <c r="X11" s="8">
        <v>13.071920645701434</v>
      </c>
      <c r="Y11" s="15">
        <v>9.5163898689384077</v>
      </c>
      <c r="Z11" s="6">
        <v>0.86379902608977277</v>
      </c>
      <c r="AA11" s="11">
        <v>0.74721524526174798</v>
      </c>
      <c r="AB11" s="6">
        <v>8.6308220761436516</v>
      </c>
      <c r="AC11" s="11">
        <v>1.6811024096097424</v>
      </c>
      <c r="AD11" s="138">
        <v>304.00316079608996</v>
      </c>
      <c r="AE11" s="57">
        <v>302.19479455917349</v>
      </c>
      <c r="AF11" s="144">
        <v>299.89319999999998</v>
      </c>
      <c r="AG11" s="124">
        <v>296.21530000000001</v>
      </c>
    </row>
    <row r="12" spans="1:33" ht="15.9" thickBot="1">
      <c r="A12" s="22">
        <v>931</v>
      </c>
      <c r="B12" s="23">
        <v>362.33322021890598</v>
      </c>
      <c r="C12" s="23">
        <v>1.1609148006341903</v>
      </c>
      <c r="D12" s="23">
        <v>0.79166666666666652</v>
      </c>
      <c r="E12" s="24">
        <v>14.405016312902744</v>
      </c>
      <c r="F12" s="25">
        <v>300.13435870003076</v>
      </c>
      <c r="G12" s="22">
        <v>3</v>
      </c>
      <c r="H12" s="23">
        <v>1606.0997984280568</v>
      </c>
      <c r="I12" s="23">
        <v>2464.6979382758727</v>
      </c>
      <c r="J12" s="23">
        <v>0.65164163668330488</v>
      </c>
      <c r="K12" s="26">
        <v>21.540903540903543</v>
      </c>
      <c r="L12" s="24">
        <v>253.73180547783019</v>
      </c>
      <c r="M12" s="24">
        <v>271.59008035909989</v>
      </c>
      <c r="N12" s="24">
        <v>1157.8598025684316</v>
      </c>
      <c r="O12" s="24">
        <v>1058.3634920110762</v>
      </c>
      <c r="P12" s="24">
        <v>1196.3224604654592</v>
      </c>
      <c r="Q12" s="24">
        <v>1083.8867591391841</v>
      </c>
      <c r="R12" s="24">
        <v>75.380263276683422</v>
      </c>
      <c r="S12" s="24">
        <v>64.764698114263354</v>
      </c>
      <c r="T12" s="24">
        <v>62.712795483619594</v>
      </c>
      <c r="U12" s="24">
        <v>57.339942654598971</v>
      </c>
      <c r="V12" s="24">
        <v>49.971206526471803</v>
      </c>
      <c r="W12" s="24">
        <v>46.492942653176215</v>
      </c>
      <c r="X12" s="24">
        <v>13.079183397034422</v>
      </c>
      <c r="Y12" s="27">
        <v>9.6336507135257108</v>
      </c>
      <c r="Z12" s="23">
        <v>0.85323963967049465</v>
      </c>
      <c r="AA12" s="26">
        <v>0.74778512805835029</v>
      </c>
      <c r="AB12" s="23">
        <v>8.1713202964291067</v>
      </c>
      <c r="AC12" s="26">
        <v>1.5660944538433681</v>
      </c>
      <c r="AD12" s="139">
        <v>304.09180619978457</v>
      </c>
      <c r="AE12" s="22">
        <v>301.76929662063418</v>
      </c>
      <c r="AF12" s="145">
        <v>300.37509999999997</v>
      </c>
      <c r="AG12" s="125">
        <v>296.47800000000001</v>
      </c>
    </row>
    <row r="13" spans="1:33">
      <c r="A13" s="30">
        <v>940</v>
      </c>
      <c r="B13" s="6">
        <v>268.45511992007289</v>
      </c>
      <c r="C13" s="6">
        <v>1.7675446666527335</v>
      </c>
      <c r="D13" s="6">
        <v>0.79166666666666652</v>
      </c>
      <c r="E13" s="8">
        <v>14.044353368420921</v>
      </c>
      <c r="F13" s="13">
        <v>302.19470621250741</v>
      </c>
      <c r="G13" s="5">
        <v>3</v>
      </c>
      <c r="H13" s="6">
        <v>1472.0912447898015</v>
      </c>
      <c r="I13" s="6">
        <v>2626.1948239984949</v>
      </c>
      <c r="J13" s="6">
        <v>0.56054152241016109</v>
      </c>
      <c r="K13" s="11">
        <v>19.743589743589741</v>
      </c>
      <c r="L13" s="8">
        <v>164.95125714269875</v>
      </c>
      <c r="M13" s="8">
        <v>256.26949307188494</v>
      </c>
      <c r="N13" s="8">
        <v>776.30616043983514</v>
      </c>
      <c r="O13" s="8">
        <v>1072.6120830874984</v>
      </c>
      <c r="P13" s="8">
        <v>801.26781338750084</v>
      </c>
      <c r="Q13" s="8">
        <v>1100.7416944516083</v>
      </c>
      <c r="R13" s="8">
        <v>57.225329418860774</v>
      </c>
      <c r="S13" s="8">
        <v>49.481226525299839</v>
      </c>
      <c r="T13" s="8">
        <v>44.719613723731662</v>
      </c>
      <c r="U13" s="8">
        <v>41.531039081760831</v>
      </c>
      <c r="V13" s="8">
        <v>37.820221476012129</v>
      </c>
      <c r="W13" s="8">
        <v>34.357187885998421</v>
      </c>
      <c r="X13" s="8">
        <v>9.5942220739469661</v>
      </c>
      <c r="Y13" s="15">
        <v>10.581746724356517</v>
      </c>
      <c r="Z13" s="6">
        <v>0.8035526404743607</v>
      </c>
      <c r="AA13" s="11">
        <v>0.76864317562076312</v>
      </c>
      <c r="AB13" s="6">
        <v>4.1953900604467966</v>
      </c>
      <c r="AC13" s="11">
        <v>1.6844405618182505</v>
      </c>
      <c r="AD13" s="137">
        <v>303.31333838167728</v>
      </c>
      <c r="AE13" s="126">
        <v>302.29149863608507</v>
      </c>
      <c r="AF13" s="143">
        <v>299.64179999999999</v>
      </c>
      <c r="AG13" s="123">
        <v>298.2928</v>
      </c>
    </row>
    <row r="14" spans="1:33">
      <c r="A14" s="30">
        <v>941</v>
      </c>
      <c r="B14" s="6">
        <v>270.39423251596361</v>
      </c>
      <c r="C14" s="6">
        <v>1.7590281976912583</v>
      </c>
      <c r="D14" s="6">
        <v>0.79583333333333317</v>
      </c>
      <c r="E14" s="8">
        <v>13.795669439831567</v>
      </c>
      <c r="F14" s="13">
        <v>301.06093583178659</v>
      </c>
      <c r="G14" s="5">
        <v>3</v>
      </c>
      <c r="H14" s="6">
        <v>1476.279012090997</v>
      </c>
      <c r="I14" s="6">
        <v>2625.275045350656</v>
      </c>
      <c r="J14" s="6">
        <v>0.56233308380600988</v>
      </c>
      <c r="K14" s="11">
        <v>19.7997557997558</v>
      </c>
      <c r="L14" s="8">
        <v>166.24952272956091</v>
      </c>
      <c r="M14" s="8">
        <v>256.91376717628799</v>
      </c>
      <c r="N14" s="8">
        <v>782.76561509943758</v>
      </c>
      <c r="O14" s="8">
        <v>1075.9846209185109</v>
      </c>
      <c r="P14" s="8">
        <v>806.89476581160227</v>
      </c>
      <c r="Q14" s="8">
        <v>1102.9428899193974</v>
      </c>
      <c r="R14" s="8">
        <v>57.482940995492811</v>
      </c>
      <c r="S14" s="8">
        <v>49.754674858187194</v>
      </c>
      <c r="T14" s="8">
        <v>45.161844887388924</v>
      </c>
      <c r="U14" s="8">
        <v>41.772829616753327</v>
      </c>
      <c r="V14" s="8">
        <v>38.068495323878103</v>
      </c>
      <c r="W14" s="8">
        <v>34.571538000548792</v>
      </c>
      <c r="X14" s="8">
        <v>9.703763947059528</v>
      </c>
      <c r="Y14" s="15">
        <v>10.90609257551605</v>
      </c>
      <c r="Z14" s="6">
        <v>0.80567072967801701</v>
      </c>
      <c r="AA14" s="11">
        <v>0.76195873617344412</v>
      </c>
      <c r="AB14" s="6">
        <v>4.8415891707567429</v>
      </c>
      <c r="AC14" s="11">
        <v>1.7974476893485554</v>
      </c>
      <c r="AD14" s="138">
        <v>303.4132659276566</v>
      </c>
      <c r="AE14" s="57">
        <v>302.53648229757357</v>
      </c>
      <c r="AF14" s="144">
        <v>299.77069999999998</v>
      </c>
      <c r="AG14" s="124">
        <v>298.5539</v>
      </c>
    </row>
    <row r="15" spans="1:33">
      <c r="A15" s="30">
        <v>942</v>
      </c>
      <c r="B15" s="6">
        <v>269.60853469334791</v>
      </c>
      <c r="C15" s="6">
        <v>1.7392118432868664</v>
      </c>
      <c r="D15" s="6">
        <v>0.79583333333333317</v>
      </c>
      <c r="E15" s="8">
        <v>13.792494033237054</v>
      </c>
      <c r="F15" s="13">
        <v>301.77610244131063</v>
      </c>
      <c r="G15" s="5">
        <v>3</v>
      </c>
      <c r="H15" s="6">
        <v>1476.279012090997</v>
      </c>
      <c r="I15" s="6">
        <v>2623.1348790749817</v>
      </c>
      <c r="J15" s="6">
        <v>0.56279188076351983</v>
      </c>
      <c r="K15" s="11">
        <v>19.7997557997558</v>
      </c>
      <c r="L15" s="8">
        <v>166.8008586757353</v>
      </c>
      <c r="M15" s="8">
        <v>255.01613678545098</v>
      </c>
      <c r="N15" s="8">
        <v>782.73989547780741</v>
      </c>
      <c r="O15" s="8">
        <v>1065.4512011068348</v>
      </c>
      <c r="P15" s="8">
        <v>809.02113854907441</v>
      </c>
      <c r="Q15" s="8">
        <v>1093.7007028172502</v>
      </c>
      <c r="R15" s="8">
        <v>57.539825899978226</v>
      </c>
      <c r="S15" s="8">
        <v>49.730992031808064</v>
      </c>
      <c r="T15" s="8">
        <v>45.084476144204395</v>
      </c>
      <c r="U15" s="8">
        <v>41.788767936629405</v>
      </c>
      <c r="V15" s="8">
        <v>38.070279284110775</v>
      </c>
      <c r="W15" s="8">
        <v>34.602062060655371</v>
      </c>
      <c r="X15" s="8">
        <v>9.6864915380112162</v>
      </c>
      <c r="Y15" s="15">
        <v>10.227261884469456</v>
      </c>
      <c r="Z15" s="6">
        <v>0.80716910157032984</v>
      </c>
      <c r="AA15" s="11">
        <v>0.75804807807540464</v>
      </c>
      <c r="AB15" s="6">
        <v>4.8829810905496505</v>
      </c>
      <c r="AC15" s="11">
        <v>1.7595576934763575</v>
      </c>
      <c r="AD15" s="138">
        <v>303.71304856573016</v>
      </c>
      <c r="AE15" s="57">
        <v>302.45911903607163</v>
      </c>
      <c r="AF15" s="144">
        <v>299.62729999999999</v>
      </c>
      <c r="AG15" s="124">
        <v>298.5942</v>
      </c>
    </row>
    <row r="16" spans="1:33" ht="15.9" thickBot="1">
      <c r="A16" s="60">
        <v>946</v>
      </c>
      <c r="B16" s="23">
        <v>272.79772669614727</v>
      </c>
      <c r="C16" s="23">
        <v>1.7712589439461686</v>
      </c>
      <c r="D16" s="23">
        <v>0.79583333333333317</v>
      </c>
      <c r="E16" s="24">
        <v>14.971138023427862</v>
      </c>
      <c r="F16" s="25">
        <v>295.38244401265155</v>
      </c>
      <c r="G16" s="22">
        <v>3</v>
      </c>
      <c r="H16" s="23">
        <v>1472.0912447898015</v>
      </c>
      <c r="I16" s="23">
        <v>2626.595965946186</v>
      </c>
      <c r="J16" s="23">
        <v>0.56045591475638545</v>
      </c>
      <c r="K16" s="26">
        <v>19.743589743589741</v>
      </c>
      <c r="L16" s="24">
        <v>166.7319747379785</v>
      </c>
      <c r="M16" s="24">
        <v>259.22893941193024</v>
      </c>
      <c r="N16" s="24">
        <v>786.3616964330588</v>
      </c>
      <c r="O16" s="24">
        <v>1078.2752989282367</v>
      </c>
      <c r="P16" s="24">
        <v>809.02985790192088</v>
      </c>
      <c r="Q16" s="24">
        <v>1104.5731173283305</v>
      </c>
      <c r="R16" s="24">
        <v>56.999619613980542</v>
      </c>
      <c r="S16" s="24">
        <v>50.105295670987836</v>
      </c>
      <c r="T16" s="24">
        <v>45.26890863196509</v>
      </c>
      <c r="U16" s="24">
        <v>42.163702749429248</v>
      </c>
      <c r="V16" s="24">
        <v>38.416827839784915</v>
      </c>
      <c r="W16" s="24">
        <v>34.917794075870134</v>
      </c>
      <c r="X16" s="24">
        <v>9.7362590980060819</v>
      </c>
      <c r="Y16" s="27">
        <v>11.035748353907721</v>
      </c>
      <c r="Z16" s="23">
        <v>0.84148458707134399</v>
      </c>
      <c r="AA16" s="26">
        <v>0.74572236258113411</v>
      </c>
      <c r="AB16" s="23">
        <v>5.8017544872454945</v>
      </c>
      <c r="AC16" s="26">
        <v>2.0312879333648461</v>
      </c>
      <c r="AD16" s="139">
        <v>302.64930372058518</v>
      </c>
      <c r="AE16" s="22">
        <v>301.81120172060366</v>
      </c>
      <c r="AF16" s="145">
        <v>298.59739999999999</v>
      </c>
      <c r="AG16" s="125">
        <v>294.16030000000001</v>
      </c>
    </row>
    <row r="17" spans="1:34">
      <c r="A17" s="30">
        <v>921</v>
      </c>
      <c r="B17" s="6">
        <v>298.83920496807207</v>
      </c>
      <c r="C17" s="6">
        <v>1.1373458093030044</v>
      </c>
      <c r="D17" s="6">
        <v>0.78749999999999987</v>
      </c>
      <c r="E17" s="8">
        <v>13.712694037915579</v>
      </c>
      <c r="F17" s="13">
        <v>304.0753264634908</v>
      </c>
      <c r="G17" s="5">
        <v>2</v>
      </c>
      <c r="H17" s="6">
        <v>1784.1254279386601</v>
      </c>
      <c r="I17" s="6">
        <v>2454.4454270468068</v>
      </c>
      <c r="J17" s="6">
        <v>0.72689553749228109</v>
      </c>
      <c r="K17" s="11">
        <v>15.952380952380953</v>
      </c>
      <c r="L17" s="8">
        <v>208.05729895706997</v>
      </c>
      <c r="M17" s="8">
        <v>222.4443524962449</v>
      </c>
      <c r="N17" s="8">
        <v>957.69642263123114</v>
      </c>
      <c r="O17" s="8">
        <v>862.9499564697893</v>
      </c>
      <c r="P17" s="8">
        <v>987.85378232481492</v>
      </c>
      <c r="Q17" s="8">
        <v>883.89471400745799</v>
      </c>
      <c r="R17" s="8">
        <v>60.082340494169301</v>
      </c>
      <c r="S17" s="8">
        <v>50.882257359762022</v>
      </c>
      <c r="T17" s="8">
        <v>46.921303129308718</v>
      </c>
      <c r="U17" s="8">
        <v>45.147525151310617</v>
      </c>
      <c r="V17" s="8">
        <v>40.69432170408318</v>
      </c>
      <c r="W17" s="8">
        <v>37.457089353922001</v>
      </c>
      <c r="X17" s="8">
        <v>11.045517759268318</v>
      </c>
      <c r="Y17" s="15">
        <v>7.1012408352706924</v>
      </c>
      <c r="Z17" s="6">
        <v>0.84795082327946514</v>
      </c>
      <c r="AA17" s="11">
        <v>0.73721057976225379</v>
      </c>
      <c r="AB17" s="6">
        <v>8.4631851884825959</v>
      </c>
      <c r="AC17" s="11">
        <v>1.4285815354557336</v>
      </c>
      <c r="AD17" s="137">
        <v>303.52769908523828</v>
      </c>
      <c r="AE17" s="126">
        <v>301.63713438211931</v>
      </c>
      <c r="AF17" s="143">
        <v>296.95670000000001</v>
      </c>
      <c r="AG17" s="123">
        <v>293.19810000000001</v>
      </c>
    </row>
    <row r="18" spans="1:34">
      <c r="A18" s="30">
        <v>936</v>
      </c>
      <c r="B18" s="6">
        <v>293.32108626367312</v>
      </c>
      <c r="C18" s="6">
        <v>1.1565471448988649</v>
      </c>
      <c r="D18" s="6">
        <v>0.79583333333333317</v>
      </c>
      <c r="E18" s="8">
        <v>14.858530213395522</v>
      </c>
      <c r="F18" s="13">
        <v>305.60080832691159</v>
      </c>
      <c r="G18" s="5">
        <v>3</v>
      </c>
      <c r="H18" s="6">
        <v>1580.973194620884</v>
      </c>
      <c r="I18" s="6">
        <v>2462.7980080310062</v>
      </c>
      <c r="J18" s="6">
        <v>0.64194188458226975</v>
      </c>
      <c r="K18" s="11">
        <v>21.203907203907207</v>
      </c>
      <c r="L18" s="8">
        <v>205.15063502009292</v>
      </c>
      <c r="M18" s="8">
        <v>219.68539757762508</v>
      </c>
      <c r="N18" s="8">
        <v>942.9856718115625</v>
      </c>
      <c r="O18" s="8">
        <v>862.36598690779931</v>
      </c>
      <c r="P18" s="8">
        <v>975.28556123139606</v>
      </c>
      <c r="Q18" s="8">
        <v>883.56538034543075</v>
      </c>
      <c r="R18" s="8">
        <v>60.451922511338125</v>
      </c>
      <c r="S18" s="8">
        <v>51.587521858827728</v>
      </c>
      <c r="T18" s="8">
        <v>49.814337273960646</v>
      </c>
      <c r="U18" s="8">
        <v>45.646001894658319</v>
      </c>
      <c r="V18" s="8">
        <v>39.888151554478199</v>
      </c>
      <c r="W18" s="8">
        <v>37.117396929474069</v>
      </c>
      <c r="X18" s="8">
        <v>10.537994683729579</v>
      </c>
      <c r="Y18" s="15">
        <v>10.279345947391624</v>
      </c>
      <c r="Z18" s="6">
        <v>0.82420046226988908</v>
      </c>
      <c r="AA18" s="11">
        <v>0.73752342078802458</v>
      </c>
      <c r="AB18" s="6">
        <v>6.6616630296780484</v>
      </c>
      <c r="AC18" s="11">
        <v>1.4746341098991478</v>
      </c>
      <c r="AD18" s="138">
        <v>304.04023069217067</v>
      </c>
      <c r="AE18" s="57">
        <v>302.27538128990517</v>
      </c>
      <c r="AF18" s="144">
        <v>300.1592</v>
      </c>
      <c r="AG18" s="124">
        <v>295.33359999999999</v>
      </c>
    </row>
    <row r="19" spans="1:34" ht="15.9" thickBot="1">
      <c r="A19" s="60">
        <v>944</v>
      </c>
      <c r="B19" s="23">
        <v>292.74957863235079</v>
      </c>
      <c r="C19" s="23">
        <v>1.155970683888093</v>
      </c>
      <c r="D19" s="23">
        <v>0.79583333333333317</v>
      </c>
      <c r="E19" s="24">
        <v>13.401604129407108</v>
      </c>
      <c r="F19" s="25">
        <v>299.6273766810005</v>
      </c>
      <c r="G19" s="22">
        <v>3</v>
      </c>
      <c r="H19" s="23">
        <v>1580.973194620884</v>
      </c>
      <c r="I19" s="23">
        <v>2462.5472474913204</v>
      </c>
      <c r="J19" s="23">
        <v>0.64200725335583897</v>
      </c>
      <c r="K19" s="26">
        <v>21.203907203907207</v>
      </c>
      <c r="L19" s="24">
        <v>203.85782587807626</v>
      </c>
      <c r="M19" s="24">
        <v>219.64344341924024</v>
      </c>
      <c r="N19" s="24">
        <v>943.44122954713396</v>
      </c>
      <c r="O19" s="24">
        <v>865.02630756657629</v>
      </c>
      <c r="P19" s="24">
        <v>973.53019685171159</v>
      </c>
      <c r="Q19" s="24">
        <v>886.08537113275156</v>
      </c>
      <c r="R19" s="24">
        <v>60.101479511557038</v>
      </c>
      <c r="S19" s="24">
        <v>51.62988020597151</v>
      </c>
      <c r="T19" s="24">
        <v>49.697711439718418</v>
      </c>
      <c r="U19" s="24">
        <v>45.591260242043042</v>
      </c>
      <c r="V19" s="24">
        <v>39.766526991272627</v>
      </c>
      <c r="W19" s="24">
        <v>37.017902958303672</v>
      </c>
      <c r="X19" s="24">
        <v>10.520063475627435</v>
      </c>
      <c r="Y19" s="27">
        <v>10.641605464912081</v>
      </c>
      <c r="Z19" s="23">
        <v>0.8346905404721745</v>
      </c>
      <c r="AA19" s="26">
        <v>0.72485057276175657</v>
      </c>
      <c r="AB19" s="23">
        <v>6.5960773869345646</v>
      </c>
      <c r="AC19" s="26">
        <v>1.3727343828895835</v>
      </c>
      <c r="AD19" s="139">
        <v>304.40931791840711</v>
      </c>
      <c r="AE19" s="22">
        <v>302.19157108994142</v>
      </c>
      <c r="AF19" s="145">
        <v>300.86189999999999</v>
      </c>
      <c r="AG19" s="125">
        <v>296.67939999999999</v>
      </c>
    </row>
    <row r="20" spans="1:34">
      <c r="A20" s="30">
        <v>923</v>
      </c>
      <c r="B20" s="6">
        <v>316.60200800224322</v>
      </c>
      <c r="C20" s="6">
        <v>1.1524114299436241</v>
      </c>
      <c r="D20" s="6">
        <v>0.79583333333333317</v>
      </c>
      <c r="E20" s="8">
        <v>15.020127016265839</v>
      </c>
      <c r="F20" s="13">
        <v>304.06357379828228</v>
      </c>
      <c r="G20" s="5">
        <v>3</v>
      </c>
      <c r="H20" s="6">
        <v>1578.8793109702863</v>
      </c>
      <c r="I20" s="6">
        <v>2460.9989720254762</v>
      </c>
      <c r="J20" s="6">
        <v>0.64156032932871199</v>
      </c>
      <c r="K20" s="11">
        <v>21.175824175824175</v>
      </c>
      <c r="L20" s="8">
        <v>219.72299042268392</v>
      </c>
      <c r="M20" s="8">
        <v>237.22909903980536</v>
      </c>
      <c r="N20" s="8">
        <v>1011.7573436485992</v>
      </c>
      <c r="O20" s="8">
        <v>922.07931421064347</v>
      </c>
      <c r="P20" s="8">
        <v>1042.7871806046026</v>
      </c>
      <c r="Q20" s="8">
        <v>944.06753542341187</v>
      </c>
      <c r="R20" s="8">
        <v>64.897229344128093</v>
      </c>
      <c r="S20" s="8">
        <v>55.082336497398366</v>
      </c>
      <c r="T20" s="8">
        <v>53.425036672011743</v>
      </c>
      <c r="U20" s="8">
        <v>48.876100707447435</v>
      </c>
      <c r="V20" s="8">
        <v>42.666581009077412</v>
      </c>
      <c r="W20" s="8">
        <v>39.763675654574108</v>
      </c>
      <c r="X20" s="8">
        <v>11.318237252443923</v>
      </c>
      <c r="Y20" s="15">
        <v>10.714138635585618</v>
      </c>
      <c r="Z20" s="6">
        <v>0.81644518180496861</v>
      </c>
      <c r="AA20" s="11">
        <v>0.73443327461610197</v>
      </c>
      <c r="AB20" s="6">
        <v>8.0417410434339427</v>
      </c>
      <c r="AC20" s="11">
        <v>1.473767492775589</v>
      </c>
      <c r="AD20" s="137">
        <v>303.85004600785197</v>
      </c>
      <c r="AE20" s="126">
        <v>301.75317927447765</v>
      </c>
      <c r="AF20" s="143">
        <v>297.54329999999999</v>
      </c>
      <c r="AG20" s="123">
        <v>293.80889999999999</v>
      </c>
    </row>
    <row r="21" spans="1:34">
      <c r="A21" s="30">
        <v>925</v>
      </c>
      <c r="B21" s="6">
        <v>316.19874574742641</v>
      </c>
      <c r="C21" s="6">
        <v>1.1529269398031576</v>
      </c>
      <c r="D21" s="6">
        <v>0.79583333333333317</v>
      </c>
      <c r="E21" s="8">
        <v>14.896627636806659</v>
      </c>
      <c r="F21" s="13">
        <v>304.60259441579092</v>
      </c>
      <c r="G21" s="5">
        <v>2</v>
      </c>
      <c r="H21" s="6">
        <v>1746.4355222279009</v>
      </c>
      <c r="I21" s="6">
        <v>2461.2232188143735</v>
      </c>
      <c r="J21" s="6">
        <v>0.70958030497908198</v>
      </c>
      <c r="K21" s="11">
        <v>15.615384615384615</v>
      </c>
      <c r="L21" s="8">
        <v>217.13024796327733</v>
      </c>
      <c r="M21" s="8">
        <v>233.69860303000507</v>
      </c>
      <c r="N21" s="8">
        <v>1011.2046764239243</v>
      </c>
      <c r="O21" s="8">
        <v>922.08151432277157</v>
      </c>
      <c r="P21" s="8">
        <v>1046.3581067093323</v>
      </c>
      <c r="Q21" s="8">
        <v>945.27978799126754</v>
      </c>
      <c r="R21" s="8">
        <v>65.803190445379386</v>
      </c>
      <c r="S21" s="8">
        <v>56.421064522659513</v>
      </c>
      <c r="T21" s="8">
        <v>51.392841647735835</v>
      </c>
      <c r="U21" s="8">
        <v>48.282529909712864</v>
      </c>
      <c r="V21" s="8">
        <v>44.212628027969174</v>
      </c>
      <c r="W21" s="8">
        <v>39.555898351318163</v>
      </c>
      <c r="X21" s="8">
        <v>11.565318509867971</v>
      </c>
      <c r="Y21" s="15">
        <v>8.5180135810064126</v>
      </c>
      <c r="Z21" s="6">
        <v>0.84619516477832091</v>
      </c>
      <c r="AA21" s="11">
        <v>0.73624908169905656</v>
      </c>
      <c r="AB21" s="6">
        <v>8.5280305321974126</v>
      </c>
      <c r="AC21" s="11">
        <v>1.9724140692044394</v>
      </c>
      <c r="AD21" s="138">
        <v>304.00316079607109</v>
      </c>
      <c r="AE21" s="57">
        <v>301.89501192063381</v>
      </c>
      <c r="AF21" s="144">
        <v>298.09129999999999</v>
      </c>
      <c r="AG21" s="124">
        <v>294.2441</v>
      </c>
    </row>
    <row r="22" spans="1:34" ht="15.9" thickBot="1">
      <c r="A22" s="60">
        <v>947</v>
      </c>
      <c r="B22" s="23">
        <v>314.7312640525671</v>
      </c>
      <c r="C22" s="23">
        <v>1.1675707350995925</v>
      </c>
      <c r="D22" s="23">
        <v>0.79166666666666652</v>
      </c>
      <c r="E22" s="24">
        <v>13.251942020612695</v>
      </c>
      <c r="F22" s="25">
        <v>297.20738250560584</v>
      </c>
      <c r="G22" s="22">
        <v>2</v>
      </c>
      <c r="H22" s="23">
        <v>1765.2804750832806</v>
      </c>
      <c r="I22" s="23">
        <v>2467.5932697683224</v>
      </c>
      <c r="J22" s="23">
        <v>0.7153855121549344</v>
      </c>
      <c r="K22" s="26">
        <v>15.783882783882785</v>
      </c>
      <c r="L22" s="24">
        <v>218.61358253720863</v>
      </c>
      <c r="M22" s="24">
        <v>235.63962786104889</v>
      </c>
      <c r="N22" s="24">
        <v>1009.4994874126065</v>
      </c>
      <c r="O22" s="24">
        <v>923.8764972007408</v>
      </c>
      <c r="P22" s="24">
        <v>1042.6553963080032</v>
      </c>
      <c r="Q22" s="24">
        <v>945.81464946857227</v>
      </c>
      <c r="R22" s="24">
        <v>64.352434124823432</v>
      </c>
      <c r="S22" s="24">
        <v>56.292315214015836</v>
      </c>
      <c r="T22" s="24">
        <v>50.497762768998207</v>
      </c>
      <c r="U22" s="24">
        <v>48.512812422885588</v>
      </c>
      <c r="V22" s="24">
        <v>43.119202145455525</v>
      </c>
      <c r="W22" s="24">
        <v>39.829457471208897</v>
      </c>
      <c r="X22" s="24">
        <v>11.560656304584365</v>
      </c>
      <c r="Y22" s="27">
        <v>8.6505699763259667</v>
      </c>
      <c r="Z22" s="23">
        <v>0.87438105369160435</v>
      </c>
      <c r="AA22" s="26">
        <v>0.756777670305947</v>
      </c>
      <c r="AB22" s="23">
        <v>7.3934811797010509</v>
      </c>
      <c r="AC22" s="26">
        <v>1.4885618846989637</v>
      </c>
      <c r="AD22" s="139">
        <v>303.82909345787368</v>
      </c>
      <c r="AE22" s="22">
        <v>301.87405937065739</v>
      </c>
      <c r="AF22" s="145">
        <v>300.83769999999998</v>
      </c>
      <c r="AG22" s="125">
        <v>292.92090000000002</v>
      </c>
    </row>
    <row r="23" spans="1:34">
      <c r="A23" s="5">
        <v>938</v>
      </c>
      <c r="B23" s="6">
        <v>338.604536443001</v>
      </c>
      <c r="C23" s="6">
        <v>1.158615353666625</v>
      </c>
      <c r="D23" s="6">
        <v>0.79583333333333317</v>
      </c>
      <c r="E23" s="8">
        <v>13.518273753974483</v>
      </c>
      <c r="F23" s="13">
        <v>299.99348465165559</v>
      </c>
      <c r="G23" s="5">
        <v>3</v>
      </c>
      <c r="H23" s="6">
        <v>1601.9120311268614</v>
      </c>
      <c r="I23" s="6">
        <v>2463.697678844982</v>
      </c>
      <c r="J23" s="6">
        <v>0.65020641326327888</v>
      </c>
      <c r="K23" s="11">
        <v>21.484737484737487</v>
      </c>
      <c r="L23" s="8">
        <v>236.75630666732357</v>
      </c>
      <c r="M23" s="8">
        <v>253.84364754156334</v>
      </c>
      <c r="N23" s="8">
        <v>1083.9324358363426</v>
      </c>
      <c r="O23" s="8">
        <v>992.61122098878116</v>
      </c>
      <c r="P23" s="8">
        <v>1122.4352398881472</v>
      </c>
      <c r="Q23" s="8">
        <v>1016.9405570248693</v>
      </c>
      <c r="R23" s="8">
        <v>70.553944567847921</v>
      </c>
      <c r="S23" s="8">
        <v>60.172634095220062</v>
      </c>
      <c r="T23" s="8">
        <v>58.054378805069021</v>
      </c>
      <c r="U23" s="8">
        <v>53.179071357537637</v>
      </c>
      <c r="V23" s="8">
        <v>46.215918035149393</v>
      </c>
      <c r="W23" s="8">
        <v>43.282280377790215</v>
      </c>
      <c r="X23" s="8">
        <v>12.197484603331905</v>
      </c>
      <c r="Y23" s="15">
        <v>9.4405826322472919</v>
      </c>
      <c r="Z23" s="6">
        <v>0.88056694124119039</v>
      </c>
      <c r="AA23" s="11">
        <v>0.76535566094441765</v>
      </c>
      <c r="AB23" s="28">
        <v>13.185063772678932</v>
      </c>
      <c r="AC23" s="11">
        <v>1.4071134178966747</v>
      </c>
      <c r="AD23" s="137">
        <v>304.0885827305512</v>
      </c>
      <c r="AE23" s="126">
        <v>301.89017671678539</v>
      </c>
      <c r="AF23" s="143">
        <v>300.2559</v>
      </c>
      <c r="AG23" s="123">
        <v>296.80189999999999</v>
      </c>
    </row>
    <row r="24" spans="1:34" ht="15.9" thickBot="1">
      <c r="A24" s="22">
        <v>939</v>
      </c>
      <c r="B24" s="23">
        <v>338.28228956697831</v>
      </c>
      <c r="C24" s="23">
        <v>1.1546143322468718</v>
      </c>
      <c r="D24" s="23">
        <v>0.79583333333333317</v>
      </c>
      <c r="E24" s="24">
        <v>13.461432948585589</v>
      </c>
      <c r="F24" s="25">
        <v>302.65182409915303</v>
      </c>
      <c r="G24" s="22">
        <v>3</v>
      </c>
      <c r="H24" s="23">
        <v>1604.0059147774591</v>
      </c>
      <c r="I24" s="23">
        <v>2461.9572345273891</v>
      </c>
      <c r="J24" s="23">
        <v>0.6515165626284215</v>
      </c>
      <c r="K24" s="26">
        <v>21.512820512820511</v>
      </c>
      <c r="L24" s="24">
        <v>236.03039002726283</v>
      </c>
      <c r="M24" s="24">
        <v>252.84823977937427</v>
      </c>
      <c r="N24" s="24">
        <v>1084.8626941156833</v>
      </c>
      <c r="O24" s="24">
        <v>987.74793022667779</v>
      </c>
      <c r="P24" s="24">
        <v>1122.2304516690629</v>
      </c>
      <c r="Q24" s="24">
        <v>1011.7465734414122</v>
      </c>
      <c r="R24" s="24">
        <v>70.327100536639847</v>
      </c>
      <c r="S24" s="24">
        <v>60.145911020971617</v>
      </c>
      <c r="T24" s="24">
        <v>58.058300625280189</v>
      </c>
      <c r="U24" s="24">
        <v>52.943709458207238</v>
      </c>
      <c r="V24" s="24">
        <v>46.025266885584543</v>
      </c>
      <c r="W24" s="24">
        <v>43.006628982264267</v>
      </c>
      <c r="X24" s="24">
        <v>12.15918330275681</v>
      </c>
      <c r="Y24" s="27">
        <v>9.6757614462627917</v>
      </c>
      <c r="Z24" s="23">
        <v>0.87030425197727401</v>
      </c>
      <c r="AA24" s="26">
        <v>0.73574234282132167</v>
      </c>
      <c r="AB24" s="29">
        <v>-1.4466418272750061</v>
      </c>
      <c r="AC24" s="26">
        <v>1.5571413446256397</v>
      </c>
      <c r="AD24" s="139">
        <v>304.33356639159086</v>
      </c>
      <c r="AE24" s="22">
        <v>302.22219404763138</v>
      </c>
      <c r="AF24" s="145">
        <v>301.2165</v>
      </c>
      <c r="AG24" s="125">
        <v>296.77940000000001</v>
      </c>
    </row>
    <row r="25" spans="1:34" ht="15.9" thickBot="1">
      <c r="A25" s="160" t="s">
        <v>56</v>
      </c>
      <c r="B25" s="73"/>
      <c r="C25" s="73"/>
      <c r="D25" s="73"/>
      <c r="E25" s="74"/>
      <c r="F25" s="75"/>
      <c r="G25" s="72"/>
      <c r="H25" s="73"/>
      <c r="I25" s="73"/>
      <c r="J25" s="73"/>
      <c r="K25" s="76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7"/>
      <c r="Z25" s="73"/>
      <c r="AA25" s="76"/>
      <c r="AB25" s="73"/>
      <c r="AC25" s="76"/>
      <c r="AD25" s="72"/>
      <c r="AE25" s="72"/>
      <c r="AF25" s="140"/>
      <c r="AG25" s="140"/>
    </row>
    <row r="26" spans="1:34" s="69" customFormat="1">
      <c r="A26" s="151">
        <v>915</v>
      </c>
      <c r="B26" s="162">
        <v>181.58147406603274</v>
      </c>
      <c r="C26" s="162">
        <v>1.1547509652778998</v>
      </c>
      <c r="D26" s="162">
        <v>0.78749999999999987</v>
      </c>
      <c r="E26" s="163">
        <v>15.018369503729085</v>
      </c>
      <c r="F26" s="164">
        <v>292.93770068767316</v>
      </c>
      <c r="G26" s="151">
        <v>2</v>
      </c>
      <c r="H26" s="162">
        <v>1721.3089184207281</v>
      </c>
      <c r="I26" s="162">
        <v>2462.016669895886</v>
      </c>
      <c r="J26" s="162">
        <v>0.69914592353004623</v>
      </c>
      <c r="K26" s="165">
        <v>15.390720390720391</v>
      </c>
      <c r="L26" s="163">
        <v>127.39107535149869</v>
      </c>
      <c r="M26" s="163">
        <v>138.91317875013985</v>
      </c>
      <c r="N26" s="163">
        <v>587.93906539753073</v>
      </c>
      <c r="O26" s="163">
        <v>544.27509692924389</v>
      </c>
      <c r="P26" s="163">
        <v>604.38852444233112</v>
      </c>
      <c r="Q26" s="163">
        <v>554.77987098291521</v>
      </c>
      <c r="R26" s="163">
        <v>34.859452290408178</v>
      </c>
      <c r="S26" s="163">
        <v>29.700724487731364</v>
      </c>
      <c r="T26" s="163">
        <v>28.48634029270065</v>
      </c>
      <c r="U26" s="163">
        <v>26.909656044461144</v>
      </c>
      <c r="V26" s="163">
        <v>25.022723450953482</v>
      </c>
      <c r="W26" s="163">
        <v>23.196506083153182</v>
      </c>
      <c r="X26" s="163">
        <v>7.3759684158751471</v>
      </c>
      <c r="Y26" s="166">
        <v>7.757468443406915</v>
      </c>
      <c r="Z26" s="162">
        <v>0.83732068547384597</v>
      </c>
      <c r="AA26" s="165">
        <v>0.73884094195446792</v>
      </c>
      <c r="AB26" s="162">
        <v>4.1777559667150213</v>
      </c>
      <c r="AC26" s="165">
        <v>1.0127858733836064</v>
      </c>
      <c r="AD26" s="151">
        <v>301.75801447834311</v>
      </c>
      <c r="AE26" s="164">
        <v>299.80298038732047</v>
      </c>
      <c r="AF26" s="151">
        <v>295.09510355470979</v>
      </c>
      <c r="AG26" s="164">
        <v>293.24483220209407</v>
      </c>
    </row>
    <row r="27" spans="1:34" s="69" customFormat="1" ht="15.9" thickBot="1">
      <c r="A27" s="60">
        <v>916</v>
      </c>
      <c r="B27" s="61">
        <v>180.91927430407659</v>
      </c>
      <c r="C27" s="61">
        <v>1.1604417750797169</v>
      </c>
      <c r="D27" s="61">
        <v>0.78333333333333321</v>
      </c>
      <c r="E27" s="62">
        <v>15.152022929528259</v>
      </c>
      <c r="F27" s="63">
        <v>299.46434382475343</v>
      </c>
      <c r="G27" s="60">
        <v>2</v>
      </c>
      <c r="H27" s="61">
        <v>1721.3089184207281</v>
      </c>
      <c r="I27" s="61">
        <v>2464.4921721596766</v>
      </c>
      <c r="J27" s="61">
        <v>0.69844365417980436</v>
      </c>
      <c r="K27" s="64">
        <v>15.390720390720391</v>
      </c>
      <c r="L27" s="62">
        <v>127.28368170609301</v>
      </c>
      <c r="M27" s="62">
        <v>138.95388053060225</v>
      </c>
      <c r="N27" s="62">
        <v>585.04780189626808</v>
      </c>
      <c r="O27" s="62">
        <v>543.70713606639504</v>
      </c>
      <c r="P27" s="62">
        <v>602.38436210763973</v>
      </c>
      <c r="Q27" s="62">
        <v>554.96369355735487</v>
      </c>
      <c r="R27" s="62">
        <v>35.168676292963902</v>
      </c>
      <c r="S27" s="62">
        <v>29.447604633226735</v>
      </c>
      <c r="T27" s="62">
        <v>28.402197832134174</v>
      </c>
      <c r="U27" s="62">
        <v>26.95109192623358</v>
      </c>
      <c r="V27" s="62">
        <v>24.969313528241056</v>
      </c>
      <c r="W27" s="62">
        <v>22.890720159462049</v>
      </c>
      <c r="X27" s="62">
        <v>7.4350297379735748</v>
      </c>
      <c r="Y27" s="65">
        <v>8.0033472756080357</v>
      </c>
      <c r="Z27" s="61">
        <v>0.83119286465263276</v>
      </c>
      <c r="AA27" s="64">
        <v>0.73503683678098308</v>
      </c>
      <c r="AB27" s="61">
        <v>3.6891825223517549</v>
      </c>
      <c r="AC27" s="64">
        <v>1.0844455643015303</v>
      </c>
      <c r="AD27" s="60">
        <v>302.52036495141783</v>
      </c>
      <c r="AE27" s="63">
        <v>300.59273035029946</v>
      </c>
      <c r="AF27" s="60">
        <v>296.69072083346856</v>
      </c>
      <c r="AG27" s="60">
        <v>293.23032659041183</v>
      </c>
    </row>
    <row r="28" spans="1:34">
      <c r="A28" s="78">
        <v>948</v>
      </c>
      <c r="B28" s="79">
        <v>271.8775</v>
      </c>
      <c r="C28" s="79">
        <v>1.996</v>
      </c>
      <c r="D28" s="79">
        <v>0.79169999999999996</v>
      </c>
      <c r="E28" s="80">
        <v>14.9298</v>
      </c>
      <c r="F28" s="81">
        <v>293.25560000000002</v>
      </c>
      <c r="G28" s="78">
        <v>3</v>
      </c>
      <c r="H28" s="79">
        <v>1453.2</v>
      </c>
      <c r="I28" s="79">
        <v>2635.2</v>
      </c>
      <c r="J28" s="79">
        <v>0.55149999999999999</v>
      </c>
      <c r="K28" s="82">
        <v>19.491</v>
      </c>
      <c r="L28" s="80">
        <v>158.4522</v>
      </c>
      <c r="M28" s="80">
        <v>278.13029999999998</v>
      </c>
      <c r="N28" s="80">
        <v>755.18100000000004</v>
      </c>
      <c r="O28" s="80">
        <v>1166.8</v>
      </c>
      <c r="P28" s="80">
        <v>777.20270000000005</v>
      </c>
      <c r="Q28" s="80">
        <v>1195.0999999999999</v>
      </c>
      <c r="R28" s="80">
        <v>55.982300000000002</v>
      </c>
      <c r="S28" s="80">
        <v>49.4724</v>
      </c>
      <c r="T28" s="80">
        <v>43.966000000000001</v>
      </c>
      <c r="U28" s="80">
        <v>41.161000000000001</v>
      </c>
      <c r="V28" s="80">
        <v>37.588700000000003</v>
      </c>
      <c r="W28" s="80">
        <v>33.991</v>
      </c>
      <c r="X28" s="80">
        <v>9.6442999999999994</v>
      </c>
      <c r="Y28" s="83">
        <v>10.8779</v>
      </c>
      <c r="Z28" s="84">
        <v>0.84019999999999995</v>
      </c>
      <c r="AA28" s="82">
        <v>0.75749999999999995</v>
      </c>
      <c r="AB28" s="84">
        <v>5.5010000000000003</v>
      </c>
      <c r="AC28" s="82">
        <v>1.9420999999999999</v>
      </c>
      <c r="AD28" s="85">
        <v>302.89109999999999</v>
      </c>
      <c r="AE28" s="86">
        <v>302.37369999999999</v>
      </c>
      <c r="AF28" s="143">
        <v>298.6764</v>
      </c>
      <c r="AG28" s="123">
        <v>296.70679999999999</v>
      </c>
      <c r="AH28" s="71"/>
    </row>
    <row r="29" spans="1:34" ht="15.9" thickBot="1">
      <c r="A29" s="96">
        <v>949</v>
      </c>
      <c r="B29" s="97">
        <v>271.47820000000002</v>
      </c>
      <c r="C29" s="97">
        <v>2.0068000000000001</v>
      </c>
      <c r="D29" s="97">
        <v>0.79579999999999995</v>
      </c>
      <c r="E29" s="98">
        <v>14.872199999999999</v>
      </c>
      <c r="F29" s="99">
        <v>299.81310000000002</v>
      </c>
      <c r="G29" s="96">
        <v>3</v>
      </c>
      <c r="H29" s="97">
        <v>1455.3</v>
      </c>
      <c r="I29" s="97">
        <v>2634.9</v>
      </c>
      <c r="J29" s="97">
        <v>0.55230000000000001</v>
      </c>
      <c r="K29" s="100">
        <v>19.518999999999998</v>
      </c>
      <c r="L29" s="98">
        <v>158.48099999999999</v>
      </c>
      <c r="M29" s="98">
        <v>278.68290000000002</v>
      </c>
      <c r="N29" s="98">
        <v>753.42960000000005</v>
      </c>
      <c r="O29" s="98">
        <v>1165.7</v>
      </c>
      <c r="P29" s="98">
        <v>776.57439999999997</v>
      </c>
      <c r="Q29" s="98">
        <v>1193</v>
      </c>
      <c r="R29" s="98">
        <v>56.619500000000002</v>
      </c>
      <c r="S29" s="98">
        <v>49.226999999999997</v>
      </c>
      <c r="T29" s="98">
        <v>43.672800000000002</v>
      </c>
      <c r="U29" s="98">
        <v>41.079900000000002</v>
      </c>
      <c r="V29" s="98">
        <v>37.4146</v>
      </c>
      <c r="W29" s="98">
        <v>33.884900000000002</v>
      </c>
      <c r="X29" s="98">
        <v>9.4436</v>
      </c>
      <c r="Y29" s="101">
        <v>10.902699999999999</v>
      </c>
      <c r="Z29" s="102">
        <v>0.84030000000000005</v>
      </c>
      <c r="AA29" s="100">
        <v>0.75390000000000001</v>
      </c>
      <c r="AB29" s="102">
        <v>5.1688000000000001</v>
      </c>
      <c r="AC29" s="100">
        <v>1.6759999999999999</v>
      </c>
      <c r="AD29" s="103">
        <v>302.89749999999998</v>
      </c>
      <c r="AE29" s="104">
        <v>302.5752</v>
      </c>
      <c r="AF29" s="145">
        <v>299.28719999999998</v>
      </c>
      <c r="AG29" s="125">
        <v>295.73169999999999</v>
      </c>
      <c r="AH29" s="71"/>
    </row>
    <row r="30" spans="1:34">
      <c r="A30" s="78">
        <v>951</v>
      </c>
      <c r="B30" s="79">
        <v>270.9599</v>
      </c>
      <c r="C30" s="79">
        <v>1.4208000000000001</v>
      </c>
      <c r="D30" s="79">
        <v>0.79579999999999995</v>
      </c>
      <c r="E30" s="80">
        <v>14.743600000000001</v>
      </c>
      <c r="F30" s="81">
        <v>300.41469999999998</v>
      </c>
      <c r="G30" s="78">
        <v>2</v>
      </c>
      <c r="H30" s="79">
        <v>1730.7</v>
      </c>
      <c r="I30" s="79">
        <v>2558.6</v>
      </c>
      <c r="J30" s="79">
        <v>0.6764</v>
      </c>
      <c r="K30" s="82">
        <v>15.475</v>
      </c>
      <c r="L30" s="80">
        <v>180.42760000000001</v>
      </c>
      <c r="M30" s="80">
        <v>228.17949999999999</v>
      </c>
      <c r="N30" s="80">
        <v>834.39800000000002</v>
      </c>
      <c r="O30" s="80">
        <v>923.82069999999999</v>
      </c>
      <c r="P30" s="80">
        <v>860.12450000000001</v>
      </c>
      <c r="Q30" s="80">
        <v>947.02829999999994</v>
      </c>
      <c r="R30" s="80">
        <v>55.613900000000001</v>
      </c>
      <c r="S30" s="80">
        <v>50.5869</v>
      </c>
      <c r="T30" s="80">
        <v>44.425600000000003</v>
      </c>
      <c r="U30" s="80">
        <v>41.657899999999998</v>
      </c>
      <c r="V30" s="80">
        <v>36.441600000000001</v>
      </c>
      <c r="W30" s="80">
        <v>33.683300000000003</v>
      </c>
      <c r="X30" s="80">
        <v>9.7784999999999993</v>
      </c>
      <c r="Y30" s="83">
        <v>7.8547000000000002</v>
      </c>
      <c r="Z30" s="84">
        <v>0.8266</v>
      </c>
      <c r="AA30" s="82">
        <v>0.73680000000000001</v>
      </c>
      <c r="AB30" s="84">
        <v>5.9359000000000002</v>
      </c>
      <c r="AC30" s="82">
        <v>1.3616999999999999</v>
      </c>
      <c r="AD30" s="85">
        <v>303.45359999999999</v>
      </c>
      <c r="AE30" s="86">
        <v>301.67099999999999</v>
      </c>
      <c r="AF30" s="143">
        <v>300.98759999999999</v>
      </c>
      <c r="AG30" s="123">
        <v>293.29640000000001</v>
      </c>
      <c r="AH30" s="71"/>
    </row>
    <row r="31" spans="1:34" ht="15.9" thickBot="1">
      <c r="A31" s="96">
        <v>952</v>
      </c>
      <c r="B31" s="97">
        <v>271.46699999999998</v>
      </c>
      <c r="C31" s="97">
        <v>1.4152</v>
      </c>
      <c r="D31" s="97">
        <v>0.79579999999999995</v>
      </c>
      <c r="E31" s="98">
        <v>14.7569</v>
      </c>
      <c r="F31" s="99">
        <v>299.25560000000002</v>
      </c>
      <c r="G31" s="96">
        <v>2</v>
      </c>
      <c r="H31" s="97">
        <v>1733.9</v>
      </c>
      <c r="I31" s="97">
        <v>2557</v>
      </c>
      <c r="J31" s="97">
        <v>0.67810000000000004</v>
      </c>
      <c r="K31" s="100">
        <v>155.03</v>
      </c>
      <c r="L31" s="98">
        <v>181.5102</v>
      </c>
      <c r="M31" s="98">
        <v>228.1617</v>
      </c>
      <c r="N31" s="98">
        <v>836.79719999999998</v>
      </c>
      <c r="O31" s="98">
        <v>922.47879999999998</v>
      </c>
      <c r="P31" s="98">
        <v>864.00469999999996</v>
      </c>
      <c r="Q31" s="98">
        <v>944.3021</v>
      </c>
      <c r="R31" s="98">
        <v>55.707000000000001</v>
      </c>
      <c r="S31" s="98">
        <v>50.68</v>
      </c>
      <c r="T31" s="98">
        <v>44.544600000000003</v>
      </c>
      <c r="U31" s="98">
        <v>41.841200000000001</v>
      </c>
      <c r="V31" s="98">
        <v>36.464100000000002</v>
      </c>
      <c r="W31" s="98">
        <v>33.816200000000002</v>
      </c>
      <c r="X31" s="98">
        <v>9.8918999999999997</v>
      </c>
      <c r="Y31" s="101">
        <v>7.6563999999999997</v>
      </c>
      <c r="Z31" s="102">
        <v>0.83030000000000004</v>
      </c>
      <c r="AA31" s="100">
        <v>0.73860000000000003</v>
      </c>
      <c r="AB31" s="102">
        <v>5.9282000000000004</v>
      </c>
      <c r="AC31" s="100">
        <v>1.4151</v>
      </c>
      <c r="AD31" s="103">
        <v>303.39229999999998</v>
      </c>
      <c r="AE31" s="104">
        <v>301.8322</v>
      </c>
      <c r="AF31" s="145">
        <v>301.34219999999999</v>
      </c>
      <c r="AG31" s="125">
        <v>293.39789999999999</v>
      </c>
      <c r="AH31" s="71"/>
    </row>
    <row r="32" spans="1:34">
      <c r="A32" s="78">
        <v>960</v>
      </c>
      <c r="B32" s="79">
        <v>90.228399999999993</v>
      </c>
      <c r="C32" s="79">
        <v>1.149</v>
      </c>
      <c r="D32" s="79">
        <v>0.75829999999999997</v>
      </c>
      <c r="E32" s="80">
        <v>6.4165000000000001</v>
      </c>
      <c r="F32" s="81">
        <v>301.01769999999999</v>
      </c>
      <c r="G32" s="78">
        <v>2</v>
      </c>
      <c r="H32" s="79">
        <v>1507.7</v>
      </c>
      <c r="I32" s="79">
        <v>2459.5</v>
      </c>
      <c r="J32" s="79">
        <v>0.61299999999999999</v>
      </c>
      <c r="K32" s="82">
        <v>13.481</v>
      </c>
      <c r="L32" s="80">
        <v>62.534500000000001</v>
      </c>
      <c r="M32" s="80">
        <v>67.359099999999998</v>
      </c>
      <c r="N32" s="80">
        <v>296.99130000000002</v>
      </c>
      <c r="O32" s="80">
        <v>275.17380000000003</v>
      </c>
      <c r="P32" s="80">
        <v>304.572</v>
      </c>
      <c r="Q32" s="80">
        <v>281.12439999999998</v>
      </c>
      <c r="R32" s="80">
        <v>17.0991</v>
      </c>
      <c r="S32" s="80">
        <v>15.529400000000001</v>
      </c>
      <c r="T32" s="80">
        <v>12.8529</v>
      </c>
      <c r="U32" s="80">
        <v>12.3522</v>
      </c>
      <c r="V32" s="80">
        <v>11.646599999999999</v>
      </c>
      <c r="W32" s="80">
        <v>10.7318</v>
      </c>
      <c r="X32" s="80">
        <v>3.7768000000000002</v>
      </c>
      <c r="Y32" s="83">
        <v>3.9826000000000001</v>
      </c>
      <c r="Z32" s="84">
        <v>0.81769999999999998</v>
      </c>
      <c r="AA32" s="82">
        <v>0.75649999999999995</v>
      </c>
      <c r="AB32" s="84">
        <v>1.4356</v>
      </c>
      <c r="AC32" s="82">
        <v>0.40679999999999999</v>
      </c>
      <c r="AD32" s="85">
        <v>301.10039999999998</v>
      </c>
      <c r="AE32" s="86">
        <v>299.3485</v>
      </c>
      <c r="AF32" s="143">
        <v>300.0351</v>
      </c>
      <c r="AG32" s="123">
        <v>296.51179999999999</v>
      </c>
      <c r="AH32" s="71"/>
    </row>
    <row r="33" spans="1:34">
      <c r="A33" s="87">
        <v>961</v>
      </c>
      <c r="B33" s="88">
        <v>90.088099999999997</v>
      </c>
      <c r="C33" s="88">
        <v>1.1467000000000001</v>
      </c>
      <c r="D33" s="88">
        <v>0.75</v>
      </c>
      <c r="E33" s="89">
        <v>6.2949000000000002</v>
      </c>
      <c r="F33" s="90">
        <v>301.4169</v>
      </c>
      <c r="G33" s="87">
        <v>2</v>
      </c>
      <c r="H33" s="88">
        <v>1510.9</v>
      </c>
      <c r="I33" s="88">
        <v>2458.5</v>
      </c>
      <c r="J33" s="88">
        <v>0.61450000000000005</v>
      </c>
      <c r="K33" s="91">
        <v>13.509</v>
      </c>
      <c r="L33" s="89">
        <v>62.969700000000003</v>
      </c>
      <c r="M33" s="89">
        <v>67.610799999999998</v>
      </c>
      <c r="N33" s="89">
        <v>297.03789999999998</v>
      </c>
      <c r="O33" s="89">
        <v>274.35820000000001</v>
      </c>
      <c r="P33" s="89">
        <v>306.63310000000001</v>
      </c>
      <c r="Q33" s="89">
        <v>282.40359999999998</v>
      </c>
      <c r="R33" s="89">
        <v>17.2103</v>
      </c>
      <c r="S33" s="89">
        <v>15.504</v>
      </c>
      <c r="T33" s="89">
        <v>12.922000000000001</v>
      </c>
      <c r="U33" s="89">
        <v>12.387700000000001</v>
      </c>
      <c r="V33" s="89">
        <v>11.7403</v>
      </c>
      <c r="W33" s="89">
        <v>10.895099999999999</v>
      </c>
      <c r="X33" s="89">
        <v>3.7948</v>
      </c>
      <c r="Y33" s="92">
        <v>4.0541999999999998</v>
      </c>
      <c r="Z33" s="93">
        <v>0.79859999999999998</v>
      </c>
      <c r="AA33" s="91">
        <v>0.73819999999999997</v>
      </c>
      <c r="AB33" s="93">
        <v>1.9854000000000001</v>
      </c>
      <c r="AC33" s="91">
        <v>0.46949999999999997</v>
      </c>
      <c r="AD33" s="94">
        <v>301.10849999999999</v>
      </c>
      <c r="AE33" s="95">
        <v>299.54989999999998</v>
      </c>
      <c r="AF33" s="144">
        <v>299.97219999999999</v>
      </c>
      <c r="AG33" s="124">
        <v>296.44409999999999</v>
      </c>
      <c r="AH33" s="71"/>
    </row>
    <row r="34" spans="1:34">
      <c r="A34" s="87">
        <v>962</v>
      </c>
      <c r="B34" s="88">
        <v>91.000500000000002</v>
      </c>
      <c r="C34" s="88">
        <v>1.1316999999999999</v>
      </c>
      <c r="D34" s="88">
        <v>0.76249999999999996</v>
      </c>
      <c r="E34" s="89">
        <v>12.7197</v>
      </c>
      <c r="F34" s="90">
        <v>300.09410000000003</v>
      </c>
      <c r="G34" s="87">
        <v>2</v>
      </c>
      <c r="H34" s="88">
        <v>1532.9</v>
      </c>
      <c r="I34" s="88">
        <v>2452</v>
      </c>
      <c r="J34" s="88">
        <v>0.62519999999999998</v>
      </c>
      <c r="K34" s="91">
        <v>13.706</v>
      </c>
      <c r="L34" s="89">
        <v>64.321399999999997</v>
      </c>
      <c r="M34" s="89">
        <v>68.286600000000007</v>
      </c>
      <c r="N34" s="89">
        <v>300.48050000000001</v>
      </c>
      <c r="O34" s="89">
        <v>274.24799999999999</v>
      </c>
      <c r="P34" s="89">
        <v>309.72609999999997</v>
      </c>
      <c r="Q34" s="89">
        <v>280.88589999999999</v>
      </c>
      <c r="R34" s="89">
        <v>17.6111</v>
      </c>
      <c r="S34" s="89">
        <v>16.414100000000001</v>
      </c>
      <c r="T34" s="89">
        <v>14.681900000000001</v>
      </c>
      <c r="U34" s="89">
        <v>14.546900000000001</v>
      </c>
      <c r="V34" s="89">
        <v>14.0722</v>
      </c>
      <c r="W34" s="89">
        <v>13.685600000000001</v>
      </c>
      <c r="X34" s="89">
        <v>9.6196999999999999</v>
      </c>
      <c r="Y34" s="92">
        <v>9.2766000000000002</v>
      </c>
      <c r="Z34" s="93">
        <v>0.83720000000000006</v>
      </c>
      <c r="AA34" s="91">
        <v>0.74709999999999999</v>
      </c>
      <c r="AB34" s="93">
        <v>2.2229000000000001</v>
      </c>
      <c r="AC34" s="91">
        <v>0.4577</v>
      </c>
      <c r="AD34" s="94">
        <v>301.30349999999999</v>
      </c>
      <c r="AE34" s="95">
        <v>299.27760000000001</v>
      </c>
      <c r="AF34" s="144">
        <v>300.3784</v>
      </c>
      <c r="AG34" s="124">
        <v>296.262</v>
      </c>
      <c r="AH34" s="71"/>
    </row>
    <row r="35" spans="1:34" ht="15.9" thickBot="1">
      <c r="A35" s="96">
        <v>963</v>
      </c>
      <c r="B35" s="97">
        <v>91.194500000000005</v>
      </c>
      <c r="C35" s="97">
        <v>1.1416999999999999</v>
      </c>
      <c r="D35" s="97">
        <v>0.75419999999999998</v>
      </c>
      <c r="E35" s="98">
        <v>12.548400000000001</v>
      </c>
      <c r="F35" s="99">
        <v>293.19240000000002</v>
      </c>
      <c r="G35" s="96">
        <v>2</v>
      </c>
      <c r="H35" s="97">
        <v>1526.6</v>
      </c>
      <c r="I35" s="97">
        <v>2456.4</v>
      </c>
      <c r="J35" s="97">
        <v>0.62150000000000005</v>
      </c>
      <c r="K35" s="100">
        <v>13.65</v>
      </c>
      <c r="L35" s="98">
        <v>63.512099999999997</v>
      </c>
      <c r="M35" s="98">
        <v>68.255399999999995</v>
      </c>
      <c r="N35" s="98">
        <v>297.68169999999998</v>
      </c>
      <c r="O35" s="98">
        <v>275.85700000000003</v>
      </c>
      <c r="P35" s="98">
        <v>306.9554</v>
      </c>
      <c r="Q35" s="98">
        <v>282.5215</v>
      </c>
      <c r="R35" s="98">
        <v>16.923999999999999</v>
      </c>
      <c r="S35" s="98">
        <v>16.493200000000002</v>
      </c>
      <c r="T35" s="98">
        <v>14.838800000000001</v>
      </c>
      <c r="U35" s="98">
        <v>14.6058</v>
      </c>
      <c r="V35" s="98">
        <v>14.224299999999999</v>
      </c>
      <c r="W35" s="98">
        <v>13.724</v>
      </c>
      <c r="X35" s="98">
        <v>9.4839000000000002</v>
      </c>
      <c r="Y35" s="101">
        <v>8.9757999999999996</v>
      </c>
      <c r="Z35" s="102">
        <v>0.8165</v>
      </c>
      <c r="AA35" s="100">
        <v>0.74990000000000001</v>
      </c>
      <c r="AB35" s="102">
        <v>1.9817</v>
      </c>
      <c r="AC35" s="100">
        <v>0.46989999999999998</v>
      </c>
      <c r="AD35" s="103">
        <v>299.53699999999998</v>
      </c>
      <c r="AE35" s="104">
        <v>297.67869999999999</v>
      </c>
      <c r="AF35" s="145">
        <v>295.40289999999999</v>
      </c>
      <c r="AG35" s="125">
        <v>296.2088</v>
      </c>
      <c r="AH35" s="71"/>
    </row>
    <row r="36" spans="1:34">
      <c r="A36" s="87">
        <v>965</v>
      </c>
      <c r="B36" s="88">
        <v>269.80537370670442</v>
      </c>
      <c r="C36" s="88">
        <v>0.25604073665040578</v>
      </c>
      <c r="D36" s="88">
        <v>0.80833333333333335</v>
      </c>
      <c r="E36" s="89">
        <v>14.148404475560623</v>
      </c>
      <c r="F36" s="90">
        <v>298.40200970420989</v>
      </c>
      <c r="G36" s="87">
        <v>4</v>
      </c>
      <c r="H36" s="88">
        <v>1201.434023345146</v>
      </c>
      <c r="I36" s="88">
        <v>1778.8782785302101</v>
      </c>
      <c r="J36" s="88">
        <v>0.6753885512266895</v>
      </c>
      <c r="K36" s="91">
        <v>21.484737484737487</v>
      </c>
      <c r="L36" s="89">
        <v>202.95281802425657</v>
      </c>
      <c r="M36" s="89">
        <v>62.918547328245836</v>
      </c>
      <c r="N36" s="89">
        <v>1042.4206274292767</v>
      </c>
      <c r="O36" s="89">
        <v>221.9236983027341</v>
      </c>
      <c r="P36" s="89">
        <v>1075.5720677268528</v>
      </c>
      <c r="Q36" s="89">
        <v>226.38630266206499</v>
      </c>
      <c r="R36" s="89">
        <v>37.696395966354615</v>
      </c>
      <c r="S36" s="89">
        <v>36.392904798017398</v>
      </c>
      <c r="T36" s="89">
        <v>33.116597762858973</v>
      </c>
      <c r="U36" s="89">
        <v>29.839877303548917</v>
      </c>
      <c r="V36" s="89">
        <v>27.358827990474516</v>
      </c>
      <c r="W36" s="89">
        <v>24.063912817398517</v>
      </c>
      <c r="X36" s="89">
        <v>7.8129206043917687</v>
      </c>
      <c r="Y36" s="92">
        <v>12.3440169614351</v>
      </c>
      <c r="Z36" s="93">
        <v>0.8218228592374448</v>
      </c>
      <c r="AA36" s="91">
        <v>0.53267678532759</v>
      </c>
      <c r="AB36" s="93">
        <v>7.121128059600875</v>
      </c>
      <c r="AC36" s="91">
        <v>0.30331727523663182</v>
      </c>
      <c r="AD36" s="94">
        <v>303.97576130766674</v>
      </c>
      <c r="AE36" s="95">
        <v>299.18890949731502</v>
      </c>
      <c r="AF36" s="144">
        <v>296.90508153843166</v>
      </c>
      <c r="AG36" s="124">
        <v>293.34153627986956</v>
      </c>
      <c r="AH36" s="71"/>
    </row>
    <row r="37" spans="1:34" ht="15.9" thickBot="1">
      <c r="A37" s="96">
        <v>966</v>
      </c>
      <c r="B37" s="97">
        <v>269.13025398675819</v>
      </c>
      <c r="C37" s="97">
        <v>0.2554719288051101</v>
      </c>
      <c r="D37" s="97">
        <v>0.8125</v>
      </c>
      <c r="E37" s="98">
        <v>14.24763126494857</v>
      </c>
      <c r="F37" s="99">
        <v>300.5884174576322</v>
      </c>
      <c r="G37" s="96">
        <v>4</v>
      </c>
      <c r="H37" s="97">
        <v>1201.434023345146</v>
      </c>
      <c r="I37" s="97">
        <v>1777.9528281659143</v>
      </c>
      <c r="J37" s="97">
        <v>0.67574010081274838</v>
      </c>
      <c r="K37" s="100">
        <v>21.484737484737487</v>
      </c>
      <c r="L37" s="98">
        <v>203.02780484958174</v>
      </c>
      <c r="M37" s="98">
        <v>62.303837511456578</v>
      </c>
      <c r="N37" s="98">
        <v>1041.9512326157678</v>
      </c>
      <c r="O37" s="98">
        <v>219.97803230218747</v>
      </c>
      <c r="P37" s="98">
        <v>1077.0171483009453</v>
      </c>
      <c r="Q37" s="98">
        <v>222.97775423940641</v>
      </c>
      <c r="R37" s="98">
        <v>37.391204558267511</v>
      </c>
      <c r="S37" s="98">
        <v>36.086257043401929</v>
      </c>
      <c r="T37" s="98">
        <v>33.044917024819945</v>
      </c>
      <c r="U37" s="98">
        <v>29.7040199249452</v>
      </c>
      <c r="V37" s="98">
        <v>27.319874277207788</v>
      </c>
      <c r="W37" s="98">
        <v>23.886390391918855</v>
      </c>
      <c r="X37" s="98">
        <v>7.8712694686549485</v>
      </c>
      <c r="Y37" s="101">
        <v>13.196413245995645</v>
      </c>
      <c r="Z37" s="102">
        <v>0.82469720837586913</v>
      </c>
      <c r="AA37" s="100">
        <v>0.49353632257282237</v>
      </c>
      <c r="AB37" s="102">
        <v>7.5047183221412599</v>
      </c>
      <c r="AC37" s="100">
        <v>0.38957404818648655</v>
      </c>
      <c r="AD37" s="103">
        <v>304.10792354591547</v>
      </c>
      <c r="AE37" s="104">
        <v>299.10187582780253</v>
      </c>
      <c r="AF37" s="145">
        <v>298.58612074927436</v>
      </c>
      <c r="AG37" s="125">
        <v>293.32058372966327</v>
      </c>
      <c r="AH37" s="71"/>
    </row>
    <row r="38" spans="1:34">
      <c r="A38" s="87">
        <v>967</v>
      </c>
      <c r="B38" s="88">
        <v>268.64934278557593</v>
      </c>
      <c r="C38" s="88">
        <v>0.40564665143081269</v>
      </c>
      <c r="D38" s="88">
        <v>0.79166666666666652</v>
      </c>
      <c r="E38" s="89">
        <v>13.452492360102278</v>
      </c>
      <c r="F38" s="90">
        <v>300.19099536590517</v>
      </c>
      <c r="G38" s="87">
        <v>3</v>
      </c>
      <c r="H38" s="88">
        <v>1423.9319208260533</v>
      </c>
      <c r="I38" s="88">
        <v>1970.3852657392406</v>
      </c>
      <c r="J38" s="88">
        <v>0.72266675232766153</v>
      </c>
      <c r="K38" s="91">
        <v>19.097680097680094</v>
      </c>
      <c r="L38" s="89">
        <v>196.74602113500708</v>
      </c>
      <c r="M38" s="89">
        <v>90.536559593735404</v>
      </c>
      <c r="N38" s="89">
        <v>1004.7840925925693</v>
      </c>
      <c r="O38" s="89">
        <v>335.48784587979645</v>
      </c>
      <c r="P38" s="89">
        <v>1040.0645239414412</v>
      </c>
      <c r="Q38" s="89">
        <v>342.04849000455357</v>
      </c>
      <c r="R38" s="89">
        <v>44.837997634034451</v>
      </c>
      <c r="S38" s="89">
        <v>40.491433916435412</v>
      </c>
      <c r="T38" s="89">
        <v>37.326408118935539</v>
      </c>
      <c r="U38" s="89">
        <v>33.999603268632072</v>
      </c>
      <c r="V38" s="89">
        <v>29.397249934216727</v>
      </c>
      <c r="W38" s="89">
        <v>26.924588477786916</v>
      </c>
      <c r="X38" s="89">
        <v>8.3421791640896412</v>
      </c>
      <c r="Y38" s="92">
        <v>9.4145266632960425</v>
      </c>
      <c r="Z38" s="93">
        <v>0.80871727837278817</v>
      </c>
      <c r="AA38" s="91">
        <v>0.76929702400210875</v>
      </c>
      <c r="AB38" s="93">
        <v>7.6901389114802896</v>
      </c>
      <c r="AC38" s="91">
        <v>0.56170586972218428</v>
      </c>
      <c r="AD38" s="94">
        <v>303.80975264255659</v>
      </c>
      <c r="AE38" s="95">
        <v>299.43066969022306</v>
      </c>
      <c r="AF38" s="144">
        <v>297.8850161889543</v>
      </c>
      <c r="AG38" s="124">
        <v>293.6558245324656</v>
      </c>
      <c r="AH38" s="71"/>
    </row>
    <row r="39" spans="1:34" ht="15.9" thickBot="1">
      <c r="A39" s="96">
        <v>968</v>
      </c>
      <c r="B39" s="97">
        <v>268.84282260640782</v>
      </c>
      <c r="C39" s="97">
        <v>0.40703544551791715</v>
      </c>
      <c r="D39" s="97">
        <v>0.79583333333333317</v>
      </c>
      <c r="E39" s="98">
        <v>13.358830846234358</v>
      </c>
      <c r="F39" s="99">
        <v>300.57606703556064</v>
      </c>
      <c r="G39" s="96">
        <v>3</v>
      </c>
      <c r="H39" s="97">
        <v>1423.9319208260533</v>
      </c>
      <c r="I39" s="97">
        <v>1971.6851770047704</v>
      </c>
      <c r="J39" s="97">
        <v>0.72219030575113374</v>
      </c>
      <c r="K39" s="100">
        <v>19.097680097680094</v>
      </c>
      <c r="L39" s="98">
        <v>197.04381703684882</v>
      </c>
      <c r="M39" s="98">
        <v>90.552386940433195</v>
      </c>
      <c r="N39" s="98">
        <v>1007.4524672122001</v>
      </c>
      <c r="O39" s="98">
        <v>335.96290136055205</v>
      </c>
      <c r="P39" s="98">
        <v>1041.3019615569683</v>
      </c>
      <c r="Q39" s="98">
        <v>342.21721910725478</v>
      </c>
      <c r="R39" s="98">
        <v>44.743490912736583</v>
      </c>
      <c r="S39" s="98">
        <v>40.47752633816274</v>
      </c>
      <c r="T39" s="98">
        <v>37.354485665725257</v>
      </c>
      <c r="U39" s="98">
        <v>33.962848498804753</v>
      </c>
      <c r="V39" s="98">
        <v>29.426887513228422</v>
      </c>
      <c r="W39" s="98">
        <v>26.765524575976986</v>
      </c>
      <c r="X39" s="98">
        <v>7.6641790811916648</v>
      </c>
      <c r="Y39" s="101">
        <v>9.1458528037468714</v>
      </c>
      <c r="Z39" s="102">
        <v>0.81094430114862337</v>
      </c>
      <c r="AA39" s="100">
        <v>0.71595377992329712</v>
      </c>
      <c r="AB39" s="102">
        <v>7.0577715135132211</v>
      </c>
      <c r="AC39" s="100">
        <v>0.56464617779495985</v>
      </c>
      <c r="AD39" s="103">
        <v>303.79685876561462</v>
      </c>
      <c r="AE39" s="104">
        <v>299.50480948277999</v>
      </c>
      <c r="AF39" s="145">
        <v>299.26788449366762</v>
      </c>
      <c r="AG39" s="125">
        <v>294.19253216362387</v>
      </c>
      <c r="AH39" s="71"/>
    </row>
    <row r="40" spans="1:34">
      <c r="A40" s="87">
        <v>969</v>
      </c>
      <c r="B40" s="88">
        <v>268.85330723380275</v>
      </c>
      <c r="C40" s="88">
        <v>0.61140726315066418</v>
      </c>
      <c r="D40" s="88">
        <v>0.79583333333333317</v>
      </c>
      <c r="E40" s="89">
        <v>13.578899681465211</v>
      </c>
      <c r="F40" s="90">
        <v>300.79484500970125</v>
      </c>
      <c r="G40" s="87">
        <v>3</v>
      </c>
      <c r="H40" s="88">
        <v>1534.9077543077337</v>
      </c>
      <c r="I40" s="88">
        <v>2148.0360439947799</v>
      </c>
      <c r="J40" s="88">
        <v>0.71456331405557361</v>
      </c>
      <c r="K40" s="91">
        <v>20.586080586080584</v>
      </c>
      <c r="L40" s="89">
        <v>197.22685579725947</v>
      </c>
      <c r="M40" s="89">
        <v>131.86463222179864</v>
      </c>
      <c r="N40" s="89">
        <v>964.06447042147954</v>
      </c>
      <c r="O40" s="89">
        <v>477.83977932153044</v>
      </c>
      <c r="P40" s="89">
        <v>996.52868217250182</v>
      </c>
      <c r="Q40" s="89">
        <v>486.9037146321391</v>
      </c>
      <c r="R40" s="89">
        <v>47.157422553692925</v>
      </c>
      <c r="S40" s="89">
        <v>39.731349823898491</v>
      </c>
      <c r="T40" s="89">
        <v>38.650265197378246</v>
      </c>
      <c r="U40" s="89">
        <v>36.210038493607499</v>
      </c>
      <c r="V40" s="89">
        <v>31.457312915310137</v>
      </c>
      <c r="W40" s="89">
        <v>29.392838987405995</v>
      </c>
      <c r="X40" s="89">
        <v>8.6269891621049855</v>
      </c>
      <c r="Y40" s="92">
        <v>10.535436901552039</v>
      </c>
      <c r="Z40" s="93">
        <v>0.80776304814039823</v>
      </c>
      <c r="AA40" s="91">
        <v>0.7490420639424441</v>
      </c>
      <c r="AB40" s="93">
        <v>6.9747974436228013</v>
      </c>
      <c r="AC40" s="91">
        <v>0.88539573922353887</v>
      </c>
      <c r="AD40" s="94">
        <v>303.77268274643126</v>
      </c>
      <c r="AE40" s="95">
        <v>300.38642831920168</v>
      </c>
      <c r="AF40" s="144">
        <v>299.40649367100332</v>
      </c>
      <c r="AG40" s="124">
        <v>293.40278219560389</v>
      </c>
      <c r="AH40" s="71"/>
    </row>
    <row r="41" spans="1:34" ht="15.9" thickBot="1">
      <c r="A41" s="87">
        <v>970</v>
      </c>
      <c r="B41" s="88">
        <v>268.14028997891285</v>
      </c>
      <c r="C41" s="88">
        <v>0.61184676413368511</v>
      </c>
      <c r="D41" s="88">
        <v>0.79583333333333317</v>
      </c>
      <c r="E41" s="89">
        <v>13.532516863331464</v>
      </c>
      <c r="F41" s="90">
        <v>301.96520413994722</v>
      </c>
      <c r="G41" s="87">
        <v>3</v>
      </c>
      <c r="H41" s="88">
        <v>1537.0016379583312</v>
      </c>
      <c r="I41" s="88">
        <v>2148.3533637045207</v>
      </c>
      <c r="J41" s="88">
        <v>0.7154324162520439</v>
      </c>
      <c r="K41" s="91">
        <v>20.614163614163612</v>
      </c>
      <c r="L41" s="89">
        <v>197.31870762360668</v>
      </c>
      <c r="M41" s="89">
        <v>131.94370789602095</v>
      </c>
      <c r="N41" s="89">
        <v>962.47355872016783</v>
      </c>
      <c r="O41" s="89">
        <v>477.16985939525676</v>
      </c>
      <c r="P41" s="89">
        <v>994.9720912368424</v>
      </c>
      <c r="Q41" s="89">
        <v>487.51204220010999</v>
      </c>
      <c r="R41" s="89">
        <v>47.058032886882764</v>
      </c>
      <c r="S41" s="89">
        <v>39.663796364909508</v>
      </c>
      <c r="T41" s="89">
        <v>38.456685755031138</v>
      </c>
      <c r="U41" s="89">
        <v>36.198876407627708</v>
      </c>
      <c r="V41" s="89">
        <v>31.632573586883325</v>
      </c>
      <c r="W41" s="89">
        <v>29.343947636833715</v>
      </c>
      <c r="X41" s="89">
        <v>8.5187836536116812</v>
      </c>
      <c r="Y41" s="92">
        <v>10.571378392076046</v>
      </c>
      <c r="Z41" s="93">
        <v>0.79838289262894979</v>
      </c>
      <c r="AA41" s="91">
        <v>0.74398888238235461</v>
      </c>
      <c r="AB41" s="93">
        <v>6.9105491348964723</v>
      </c>
      <c r="AC41" s="91">
        <v>0.79602971957477031</v>
      </c>
      <c r="AD41" s="94">
        <v>303.67114346582269</v>
      </c>
      <c r="AE41" s="95">
        <v>300.28005383443178</v>
      </c>
      <c r="AF41" s="144">
        <v>299.47096305575229</v>
      </c>
      <c r="AG41" s="124">
        <v>293.43018168444604</v>
      </c>
      <c r="AH41" s="71"/>
    </row>
    <row r="42" spans="1:34">
      <c r="A42" s="78">
        <v>972</v>
      </c>
      <c r="B42" s="79">
        <v>270.70229999999998</v>
      </c>
      <c r="C42" s="79">
        <v>0.81489999999999996</v>
      </c>
      <c r="D42" s="79">
        <v>0.79579999999999995</v>
      </c>
      <c r="E42" s="80">
        <v>13.4701</v>
      </c>
      <c r="F42" s="81">
        <v>293.26650000000001</v>
      </c>
      <c r="G42" s="78">
        <v>3</v>
      </c>
      <c r="H42" s="79">
        <v>1608.2</v>
      </c>
      <c r="I42" s="79">
        <v>2285.9</v>
      </c>
      <c r="J42" s="79">
        <v>0.70350000000000001</v>
      </c>
      <c r="K42" s="82">
        <v>21.568999999999999</v>
      </c>
      <c r="L42" s="80">
        <v>196.54900000000001</v>
      </c>
      <c r="M42" s="80">
        <v>163.96600000000001</v>
      </c>
      <c r="N42" s="80">
        <v>928.41269999999997</v>
      </c>
      <c r="O42" s="80">
        <v>610.12130000000002</v>
      </c>
      <c r="P42" s="80">
        <v>958.20529999999997</v>
      </c>
      <c r="Q42" s="80">
        <v>622.75400000000002</v>
      </c>
      <c r="R42" s="80">
        <v>50.1584</v>
      </c>
      <c r="S42" s="80">
        <v>42.532899999999998</v>
      </c>
      <c r="T42" s="80">
        <v>42.0822</v>
      </c>
      <c r="U42" s="80">
        <v>39.052900000000001</v>
      </c>
      <c r="V42" s="80">
        <v>34.088900000000002</v>
      </c>
      <c r="W42" s="80">
        <v>31.9359</v>
      </c>
      <c r="X42" s="80">
        <v>9.5449000000000002</v>
      </c>
      <c r="Y42" s="83">
        <v>10.424099999999999</v>
      </c>
      <c r="Z42" s="84">
        <v>0.80830000000000002</v>
      </c>
      <c r="AA42" s="82">
        <v>0.77710000000000001</v>
      </c>
      <c r="AB42" s="84">
        <v>8.4032</v>
      </c>
      <c r="AC42" s="82">
        <v>1.1839999999999999</v>
      </c>
      <c r="AD42" s="85">
        <v>303.50670000000002</v>
      </c>
      <c r="AE42" s="86">
        <v>300.5702</v>
      </c>
      <c r="AF42" s="143">
        <v>297.96559999999999</v>
      </c>
      <c r="AG42" s="123">
        <v>294.4907</v>
      </c>
    </row>
    <row r="43" spans="1:34" ht="15.9" thickBot="1">
      <c r="A43" s="96">
        <v>973</v>
      </c>
      <c r="B43" s="97">
        <v>269.82119999999998</v>
      </c>
      <c r="C43" s="97">
        <v>0.81869999999999998</v>
      </c>
      <c r="D43" s="97">
        <v>0.79579999999999995</v>
      </c>
      <c r="E43" s="98">
        <v>13.690799999999999</v>
      </c>
      <c r="F43" s="99">
        <v>298.42959999999999</v>
      </c>
      <c r="G43" s="96">
        <v>3</v>
      </c>
      <c r="H43" s="97">
        <v>1608.2</v>
      </c>
      <c r="I43" s="97">
        <v>2288.1</v>
      </c>
      <c r="J43" s="97">
        <v>0.70279999999999998</v>
      </c>
      <c r="K43" s="100">
        <v>21.568999999999999</v>
      </c>
      <c r="L43" s="98">
        <v>196.94730000000001</v>
      </c>
      <c r="M43" s="98">
        <v>164.15090000000001</v>
      </c>
      <c r="N43" s="98">
        <v>927.66189999999995</v>
      </c>
      <c r="O43" s="98">
        <v>610.71050000000002</v>
      </c>
      <c r="P43" s="98">
        <v>957.952</v>
      </c>
      <c r="Q43" s="98">
        <v>622.08130000000006</v>
      </c>
      <c r="R43" s="98">
        <v>50.343499999999999</v>
      </c>
      <c r="S43" s="98">
        <v>42.551699999999997</v>
      </c>
      <c r="T43" s="98">
        <v>41.953299999999999</v>
      </c>
      <c r="U43" s="98">
        <v>39.113500000000002</v>
      </c>
      <c r="V43" s="98">
        <v>34.238900000000001</v>
      </c>
      <c r="W43" s="98">
        <v>31.881699999999999</v>
      </c>
      <c r="X43" s="98">
        <v>9.6312999999999995</v>
      </c>
      <c r="Y43" s="101">
        <v>10.3995</v>
      </c>
      <c r="Z43" s="102">
        <v>0.80969999999999998</v>
      </c>
      <c r="AA43" s="100">
        <v>0.76280000000000003</v>
      </c>
      <c r="AB43" s="102">
        <v>6.3003</v>
      </c>
      <c r="AC43" s="100">
        <v>1.1294</v>
      </c>
      <c r="AD43" s="103">
        <v>304.25779999999997</v>
      </c>
      <c r="AE43" s="104">
        <v>301.2165</v>
      </c>
      <c r="AF43" s="145">
        <v>299.29849999999999</v>
      </c>
      <c r="AG43" s="125">
        <v>294.12479999999999</v>
      </c>
    </row>
    <row r="44" spans="1:34">
      <c r="A44" s="78">
        <v>974</v>
      </c>
      <c r="B44" s="79">
        <v>268.67899999999997</v>
      </c>
      <c r="C44" s="79">
        <v>1.0218</v>
      </c>
      <c r="D44" s="79">
        <v>0.79579999999999995</v>
      </c>
      <c r="E44" s="80">
        <v>13.3346</v>
      </c>
      <c r="F44" s="81">
        <v>298.21730000000002</v>
      </c>
      <c r="G44" s="78">
        <v>3</v>
      </c>
      <c r="H44" s="79">
        <v>1585.2</v>
      </c>
      <c r="I44" s="79">
        <v>2400.4</v>
      </c>
      <c r="J44" s="79">
        <v>0.66039999999999999</v>
      </c>
      <c r="K44" s="82">
        <v>21.26</v>
      </c>
      <c r="L44" s="80">
        <v>190.6934</v>
      </c>
      <c r="M44" s="80">
        <v>187.4145</v>
      </c>
      <c r="N44" s="80">
        <v>888.45889999999997</v>
      </c>
      <c r="O44" s="80">
        <v>723.19240000000002</v>
      </c>
      <c r="P44" s="80">
        <v>915.37120000000004</v>
      </c>
      <c r="Q44" s="80">
        <v>739.05939999999998</v>
      </c>
      <c r="R44" s="80">
        <v>53.522799999999997</v>
      </c>
      <c r="S44" s="80">
        <v>45.945399999999999</v>
      </c>
      <c r="T44" s="80">
        <v>44.318300000000001</v>
      </c>
      <c r="U44" s="80">
        <v>40.79</v>
      </c>
      <c r="V44" s="80">
        <v>35.528300000000002</v>
      </c>
      <c r="W44" s="80">
        <v>33.691400000000002</v>
      </c>
      <c r="X44" s="80">
        <v>9.7773000000000003</v>
      </c>
      <c r="Y44" s="83">
        <v>10.2986</v>
      </c>
      <c r="Z44" s="84">
        <v>0.79659999999999997</v>
      </c>
      <c r="AA44" s="82">
        <v>0.78159999999999996</v>
      </c>
      <c r="AB44" s="84">
        <v>6.4623999999999997</v>
      </c>
      <c r="AC44" s="82">
        <v>1.2729999999999999</v>
      </c>
      <c r="AD44" s="85">
        <v>304.24979999999999</v>
      </c>
      <c r="AE44" s="86">
        <v>302.12709999999998</v>
      </c>
      <c r="AF44" s="143">
        <v>299.97379999999998</v>
      </c>
      <c r="AG44" s="123">
        <v>294.70350000000002</v>
      </c>
    </row>
    <row r="45" spans="1:34" ht="15.9" thickBot="1">
      <c r="A45" s="96">
        <v>975</v>
      </c>
      <c r="B45" s="97">
        <v>269.10899999999998</v>
      </c>
      <c r="C45" s="97">
        <v>1.0236000000000001</v>
      </c>
      <c r="D45" s="97">
        <v>0.79579999999999995</v>
      </c>
      <c r="E45" s="98">
        <v>13.6508</v>
      </c>
      <c r="F45" s="99">
        <v>299.6241</v>
      </c>
      <c r="G45" s="96">
        <v>3</v>
      </c>
      <c r="H45" s="97">
        <v>1587.3</v>
      </c>
      <c r="I45" s="97">
        <v>2401.1999999999998</v>
      </c>
      <c r="J45" s="97">
        <v>0.66100000000000003</v>
      </c>
      <c r="K45" s="100">
        <v>21.288</v>
      </c>
      <c r="L45" s="98">
        <v>191.0566</v>
      </c>
      <c r="M45" s="98">
        <v>187.5</v>
      </c>
      <c r="N45" s="98">
        <v>889.74929999999995</v>
      </c>
      <c r="O45" s="98">
        <v>723.8279</v>
      </c>
      <c r="P45" s="98">
        <v>916.05499999999995</v>
      </c>
      <c r="Q45" s="98">
        <v>738.6816</v>
      </c>
      <c r="R45" s="98">
        <v>53.807899999999997</v>
      </c>
      <c r="S45" s="98">
        <v>45.955399999999997</v>
      </c>
      <c r="T45" s="98">
        <v>44.2303</v>
      </c>
      <c r="U45" s="98">
        <v>40.796999999999997</v>
      </c>
      <c r="V45" s="98">
        <v>35.619300000000003</v>
      </c>
      <c r="W45" s="98">
        <v>33.501800000000003</v>
      </c>
      <c r="X45" s="98">
        <v>9.9634</v>
      </c>
      <c r="Y45" s="101">
        <v>10.301600000000001</v>
      </c>
      <c r="Z45" s="102">
        <v>0.79449999999999998</v>
      </c>
      <c r="AA45" s="100">
        <v>0.77329999999999999</v>
      </c>
      <c r="AB45" s="102">
        <v>6.0373000000000001</v>
      </c>
      <c r="AC45" s="100">
        <v>1.3991</v>
      </c>
      <c r="AD45" s="103">
        <v>303.49220000000003</v>
      </c>
      <c r="AE45" s="104">
        <v>301.30829999999997</v>
      </c>
      <c r="AF45" s="145">
        <v>300.57499999999999</v>
      </c>
      <c r="AG45" s="125">
        <v>294.21350000000001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Reduced Version</vt:lpstr>
      <vt:lpstr>Cross Plot</vt:lpstr>
      <vt:lpstr>CFD Errors and Averages</vt:lpstr>
      <vt:lpstr>Cd Comparison</vt:lpstr>
      <vt:lpstr>Full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J. Mundt</dc:creator>
  <cp:lastModifiedBy>mitsu</cp:lastModifiedBy>
  <dcterms:created xsi:type="dcterms:W3CDTF">2020-09-08T19:13:10Z</dcterms:created>
  <dcterms:modified xsi:type="dcterms:W3CDTF">2021-04-18T16:35:20Z</dcterms:modified>
</cp:coreProperties>
</file>