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maria\Documents\Cartografia General\"/>
    </mc:Choice>
  </mc:AlternateContent>
  <xr:revisionPtr revIDLastSave="0" documentId="13_ncr:1_{28441AFA-FC40-4BC1-86F5-9F59A2322F19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Representacion" sheetId="1" r:id="rId1"/>
    <sheet name="Deformacion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" i="1" l="1"/>
  <c r="R4" i="1"/>
  <c r="I4" i="1"/>
  <c r="H2" i="1"/>
  <c r="C7" i="2"/>
  <c r="AB1" i="2" l="1"/>
  <c r="A9" i="2"/>
  <c r="C9" i="2" s="1"/>
  <c r="B8" i="2"/>
  <c r="B10" i="2" s="1"/>
  <c r="B12" i="2" s="1"/>
  <c r="B14" i="2" s="1"/>
  <c r="B16" i="2" s="1"/>
  <c r="B18" i="2" s="1"/>
  <c r="B20" i="2" s="1"/>
  <c r="B22" i="2" s="1"/>
  <c r="G22" i="2" s="1"/>
  <c r="A8" i="2"/>
  <c r="C8" i="2" s="1"/>
  <c r="B7" i="2"/>
  <c r="B9" i="2" s="1"/>
  <c r="B11" i="2" s="1"/>
  <c r="B13" i="2" s="1"/>
  <c r="B15" i="2" s="1"/>
  <c r="B17" i="2" s="1"/>
  <c r="B19" i="2" s="1"/>
  <c r="B21" i="2" s="1"/>
  <c r="G21" i="2" s="1"/>
  <c r="G11" i="2" l="1"/>
  <c r="D20" i="2"/>
  <c r="I20" i="2" s="1"/>
  <c r="G19" i="2"/>
  <c r="D12" i="2"/>
  <c r="I12" i="2" s="1"/>
  <c r="D17" i="2"/>
  <c r="I17" i="2" s="1"/>
  <c r="D9" i="2"/>
  <c r="G17" i="2"/>
  <c r="D21" i="2"/>
  <c r="I21" i="2" s="1"/>
  <c r="D13" i="2"/>
  <c r="I13" i="2" s="1"/>
  <c r="G13" i="2"/>
  <c r="D16" i="2"/>
  <c r="I16" i="2" s="1"/>
  <c r="D8" i="2"/>
  <c r="G15" i="2"/>
  <c r="A11" i="2"/>
  <c r="C11" i="2" s="1"/>
  <c r="G12" i="2"/>
  <c r="D22" i="2"/>
  <c r="I22" i="2" s="1"/>
  <c r="D14" i="2"/>
  <c r="I14" i="2" s="1"/>
  <c r="D7" i="2"/>
  <c r="D19" i="2"/>
  <c r="I19" i="2" s="1"/>
  <c r="D15" i="2"/>
  <c r="I15" i="2" s="1"/>
  <c r="D11" i="2"/>
  <c r="I11" i="2" s="1"/>
  <c r="A10" i="2"/>
  <c r="C10" i="2" s="1"/>
  <c r="G20" i="2"/>
  <c r="G18" i="2"/>
  <c r="G16" i="2"/>
  <c r="G14" i="2"/>
  <c r="D18" i="2"/>
  <c r="I18" i="2" s="1"/>
  <c r="D10" i="2"/>
  <c r="AB4" i="2"/>
  <c r="H4" i="2"/>
  <c r="H1" i="2"/>
  <c r="A6" i="1"/>
  <c r="A8" i="1" s="1"/>
  <c r="A10" i="1" s="1"/>
  <c r="A12" i="1" s="1"/>
  <c r="A14" i="1" s="1"/>
  <c r="A16" i="1" s="1"/>
  <c r="A18" i="1" s="1"/>
  <c r="A20" i="1" s="1"/>
  <c r="A5" i="1"/>
  <c r="A7" i="1" s="1"/>
  <c r="A9" i="1" s="1"/>
  <c r="A11" i="1" s="1"/>
  <c r="A13" i="1" s="1"/>
  <c r="A15" i="1" s="1"/>
  <c r="A17" i="1" s="1"/>
  <c r="A19" i="1" s="1"/>
  <c r="B5" i="1"/>
  <c r="B7" i="1" s="1"/>
  <c r="B9" i="1" s="1"/>
  <c r="B11" i="1" s="1"/>
  <c r="B13" i="1" s="1"/>
  <c r="B15" i="1" s="1"/>
  <c r="B17" i="1" s="1"/>
  <c r="B19" i="1" s="1"/>
  <c r="B4" i="1"/>
  <c r="B6" i="1" s="1"/>
  <c r="B8" i="1" s="1"/>
  <c r="B10" i="1" s="1"/>
  <c r="B12" i="1" s="1"/>
  <c r="B14" i="1" s="1"/>
  <c r="B16" i="1" s="1"/>
  <c r="B18" i="1" s="1"/>
  <c r="B20" i="1" s="1"/>
  <c r="AO5" i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D20" i="1" l="1"/>
  <c r="B22" i="1"/>
  <c r="A21" i="1"/>
  <c r="C19" i="1"/>
  <c r="N19" i="1" s="1"/>
  <c r="AO19" i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C20" i="1"/>
  <c r="A22" i="1"/>
  <c r="D19" i="1"/>
  <c r="B21" i="1"/>
  <c r="A12" i="2"/>
  <c r="C12" i="2" s="1"/>
  <c r="A13" i="2"/>
  <c r="C13" i="2" s="1"/>
  <c r="H11" i="2"/>
  <c r="F11" i="2"/>
  <c r="I2" i="2"/>
  <c r="Z4" i="2"/>
  <c r="I8" i="2"/>
  <c r="I9" i="2"/>
  <c r="I10" i="2"/>
  <c r="I7" i="2"/>
  <c r="H8" i="2"/>
  <c r="H9" i="2"/>
  <c r="H10" i="2"/>
  <c r="H7" i="2"/>
  <c r="W7" i="2" s="1"/>
  <c r="G8" i="2"/>
  <c r="G9" i="2"/>
  <c r="L9" i="2" s="1"/>
  <c r="G10" i="2"/>
  <c r="L10" i="2" s="1"/>
  <c r="G7" i="2"/>
  <c r="F8" i="2"/>
  <c r="F9" i="2"/>
  <c r="F10" i="2"/>
  <c r="F7" i="2"/>
  <c r="S11" i="2"/>
  <c r="D6" i="1"/>
  <c r="C6" i="1"/>
  <c r="C7" i="1"/>
  <c r="D7" i="1"/>
  <c r="D8" i="1"/>
  <c r="C8" i="1"/>
  <c r="C9" i="1"/>
  <c r="C10" i="1"/>
  <c r="C11" i="1"/>
  <c r="C12" i="1"/>
  <c r="C13" i="1"/>
  <c r="C14" i="1"/>
  <c r="C15" i="1"/>
  <c r="C16" i="1"/>
  <c r="C17" i="1"/>
  <c r="C18" i="1"/>
  <c r="C4" i="1"/>
  <c r="D5" i="1"/>
  <c r="C5" i="1"/>
  <c r="D4" i="1"/>
  <c r="G5" i="1"/>
  <c r="J5" i="1" l="1"/>
  <c r="Q19" i="1"/>
  <c r="R19" i="1"/>
  <c r="Q20" i="1"/>
  <c r="R20" i="1"/>
  <c r="I8" i="1"/>
  <c r="I15" i="1"/>
  <c r="I11" i="1"/>
  <c r="J8" i="1"/>
  <c r="J6" i="1"/>
  <c r="I20" i="1"/>
  <c r="N20" i="1"/>
  <c r="A23" i="1"/>
  <c r="C21" i="1"/>
  <c r="I16" i="1"/>
  <c r="I12" i="1"/>
  <c r="I6" i="1"/>
  <c r="I18" i="1"/>
  <c r="I14" i="1"/>
  <c r="I10" i="1"/>
  <c r="J7" i="1"/>
  <c r="D21" i="1"/>
  <c r="J21" i="1" s="1"/>
  <c r="B23" i="1"/>
  <c r="D22" i="1"/>
  <c r="J22" i="1" s="1"/>
  <c r="B24" i="1"/>
  <c r="C22" i="1"/>
  <c r="A24" i="1"/>
  <c r="I5" i="1"/>
  <c r="I17" i="1"/>
  <c r="I13" i="1"/>
  <c r="N9" i="1"/>
  <c r="I9" i="1"/>
  <c r="N7" i="1"/>
  <c r="I7" i="1"/>
  <c r="J20" i="1"/>
  <c r="AZ11" i="2"/>
  <c r="A15" i="2"/>
  <c r="C15" i="2" s="1"/>
  <c r="H13" i="2"/>
  <c r="S13" i="2" s="1"/>
  <c r="F13" i="2"/>
  <c r="P13" i="2" s="1"/>
  <c r="AY11" i="2"/>
  <c r="A14" i="2"/>
  <c r="C14" i="2" s="1"/>
  <c r="H12" i="2"/>
  <c r="S12" i="2" s="1"/>
  <c r="F12" i="2"/>
  <c r="U12" i="2" s="1"/>
  <c r="Q11" i="2"/>
  <c r="AY10" i="2"/>
  <c r="AZ10" i="2"/>
  <c r="AZ7" i="2"/>
  <c r="V7" i="2"/>
  <c r="R7" i="1"/>
  <c r="R9" i="1"/>
  <c r="Q11" i="1"/>
  <c r="Q13" i="1"/>
  <c r="R14" i="1"/>
  <c r="R18" i="1"/>
  <c r="N9" i="2"/>
  <c r="L8" i="2"/>
  <c r="R6" i="1"/>
  <c r="Q15" i="1"/>
  <c r="R8" i="1"/>
  <c r="I19" i="1"/>
  <c r="Q17" i="1"/>
  <c r="R12" i="1"/>
  <c r="Q9" i="1"/>
  <c r="AB11" i="2"/>
  <c r="AB7" i="2"/>
  <c r="AB10" i="2"/>
  <c r="AB9" i="2"/>
  <c r="AB8" i="2"/>
  <c r="N20" i="2"/>
  <c r="N15" i="2"/>
  <c r="N18" i="2"/>
  <c r="N12" i="2"/>
  <c r="N22" i="2"/>
  <c r="N19" i="2"/>
  <c r="N16" i="2"/>
  <c r="N14" i="2"/>
  <c r="N11" i="2"/>
  <c r="L14" i="2"/>
  <c r="AZ9" i="2"/>
  <c r="AZ8" i="2"/>
  <c r="AY7" i="2"/>
  <c r="AY9" i="2"/>
  <c r="AY8" i="2"/>
  <c r="R13" i="1"/>
  <c r="N13" i="1"/>
  <c r="N5" i="1"/>
  <c r="R17" i="1"/>
  <c r="N17" i="1"/>
  <c r="R16" i="1"/>
  <c r="R15" i="1"/>
  <c r="N15" i="1"/>
  <c r="R11" i="1"/>
  <c r="N11" i="1"/>
  <c r="R10" i="1"/>
  <c r="K7" i="2"/>
  <c r="N7" i="2"/>
  <c r="L7" i="2"/>
  <c r="P9" i="2"/>
  <c r="R11" i="2"/>
  <c r="P8" i="2"/>
  <c r="P11" i="2"/>
  <c r="P10" i="2"/>
  <c r="P7" i="2"/>
  <c r="N10" i="2"/>
  <c r="Q8" i="2"/>
  <c r="K8" i="2"/>
  <c r="R9" i="2"/>
  <c r="Q9" i="2"/>
  <c r="K9" i="2"/>
  <c r="U11" i="2"/>
  <c r="U9" i="2"/>
  <c r="U7" i="2"/>
  <c r="V10" i="2"/>
  <c r="V8" i="2"/>
  <c r="U10" i="2"/>
  <c r="V9" i="2"/>
  <c r="M11" i="2"/>
  <c r="X9" i="2"/>
  <c r="W9" i="2"/>
  <c r="W13" i="2"/>
  <c r="V11" i="2"/>
  <c r="U8" i="2"/>
  <c r="W11" i="2"/>
  <c r="X11" i="2"/>
  <c r="K11" i="2"/>
  <c r="Q7" i="2"/>
  <c r="Q10" i="2"/>
  <c r="K10" i="2"/>
  <c r="N8" i="2"/>
  <c r="L21" i="2"/>
  <c r="L19" i="2"/>
  <c r="L17" i="2"/>
  <c r="L15" i="2"/>
  <c r="L13" i="2"/>
  <c r="L11" i="2"/>
  <c r="L18" i="2"/>
  <c r="N13" i="2"/>
  <c r="N17" i="2"/>
  <c r="N21" i="2"/>
  <c r="L22" i="2"/>
  <c r="L12" i="2"/>
  <c r="L16" i="2"/>
  <c r="L20" i="2"/>
  <c r="AB8" i="1"/>
  <c r="X7" i="1"/>
  <c r="AB7" i="1"/>
  <c r="Q18" i="1"/>
  <c r="N18" i="1"/>
  <c r="Q16" i="1"/>
  <c r="N16" i="1"/>
  <c r="N14" i="1"/>
  <c r="N12" i="1"/>
  <c r="N10" i="1"/>
  <c r="N8" i="1"/>
  <c r="X8" i="1" s="1"/>
  <c r="N6" i="1"/>
  <c r="Q7" i="1"/>
  <c r="Q14" i="1"/>
  <c r="Q12" i="1"/>
  <c r="Q10" i="1"/>
  <c r="Q8" i="1"/>
  <c r="Q6" i="1"/>
  <c r="N4" i="1"/>
  <c r="O4" i="1"/>
  <c r="Q4" i="1"/>
  <c r="R5" i="1"/>
  <c r="Q5" i="1"/>
  <c r="J4" i="1"/>
  <c r="V12" i="2" l="1"/>
  <c r="U13" i="2"/>
  <c r="K12" i="2"/>
  <c r="M13" i="2"/>
  <c r="M12" i="2"/>
  <c r="K13" i="2"/>
  <c r="P12" i="2"/>
  <c r="X5" i="1"/>
  <c r="M8" i="1"/>
  <c r="M6" i="1"/>
  <c r="AC6" i="1" s="1"/>
  <c r="AB6" i="1"/>
  <c r="AM6" i="1" s="1"/>
  <c r="M12" i="1"/>
  <c r="I22" i="1"/>
  <c r="N22" i="1"/>
  <c r="I21" i="1"/>
  <c r="N21" i="1"/>
  <c r="R22" i="1"/>
  <c r="M20" i="1"/>
  <c r="Y20" i="1" s="1"/>
  <c r="M22" i="1"/>
  <c r="M19" i="1"/>
  <c r="M21" i="1"/>
  <c r="D24" i="1"/>
  <c r="J24" i="1" s="1"/>
  <c r="B26" i="1"/>
  <c r="A25" i="1"/>
  <c r="C23" i="1"/>
  <c r="M23" i="1" s="1"/>
  <c r="Q22" i="1"/>
  <c r="R21" i="1"/>
  <c r="Q21" i="1"/>
  <c r="M10" i="1"/>
  <c r="AD20" i="1"/>
  <c r="X20" i="1"/>
  <c r="AB20" i="1"/>
  <c r="C24" i="1"/>
  <c r="A26" i="1"/>
  <c r="D23" i="1"/>
  <c r="J23" i="1" s="1"/>
  <c r="B25" i="1"/>
  <c r="X12" i="2"/>
  <c r="AI12" i="2" s="1"/>
  <c r="X13" i="2"/>
  <c r="AI13" i="2" s="1"/>
  <c r="V13" i="2"/>
  <c r="AM13" i="2" s="1"/>
  <c r="AM7" i="2"/>
  <c r="AP9" i="2"/>
  <c r="A17" i="2"/>
  <c r="C17" i="2" s="1"/>
  <c r="H15" i="2"/>
  <c r="AH15" i="2" s="1"/>
  <c r="F15" i="2"/>
  <c r="AD15" i="2" s="1"/>
  <c r="AY12" i="2"/>
  <c r="Q12" i="2"/>
  <c r="AE12" i="2" s="1"/>
  <c r="AZ12" i="2"/>
  <c r="AY13" i="2"/>
  <c r="Q13" i="2"/>
  <c r="AZ13" i="2"/>
  <c r="W12" i="2"/>
  <c r="A16" i="2"/>
  <c r="C16" i="2" s="1"/>
  <c r="H14" i="2"/>
  <c r="AH14" i="2" s="1"/>
  <c r="F14" i="2"/>
  <c r="AD14" i="2" s="1"/>
  <c r="R12" i="2"/>
  <c r="R13" i="2"/>
  <c r="AJ13" i="2" s="1"/>
  <c r="AH8" i="2"/>
  <c r="AH11" i="2"/>
  <c r="AD8" i="2"/>
  <c r="AH10" i="2"/>
  <c r="AH12" i="2"/>
  <c r="AH7" i="2"/>
  <c r="AH9" i="2"/>
  <c r="AH13" i="2"/>
  <c r="AP12" i="2"/>
  <c r="M14" i="1"/>
  <c r="AD9" i="2"/>
  <c r="AD10" i="2"/>
  <c r="AD13" i="2"/>
  <c r="AD7" i="2"/>
  <c r="AD12" i="2"/>
  <c r="AD11" i="2"/>
  <c r="U8" i="1"/>
  <c r="U4" i="1"/>
  <c r="U7" i="1"/>
  <c r="U5" i="1"/>
  <c r="U6" i="1"/>
  <c r="M15" i="1"/>
  <c r="M17" i="1"/>
  <c r="M7" i="1"/>
  <c r="M9" i="1"/>
  <c r="M11" i="1"/>
  <c r="M13" i="1"/>
  <c r="M18" i="1"/>
  <c r="M16" i="1"/>
  <c r="AM8" i="1"/>
  <c r="AM7" i="1"/>
  <c r="AD8" i="1"/>
  <c r="AK11" i="2"/>
  <c r="AP11" i="2"/>
  <c r="AQ11" i="2"/>
  <c r="AI11" i="2"/>
  <c r="AR11" i="2"/>
  <c r="AJ11" i="2"/>
  <c r="AO11" i="2"/>
  <c r="AF11" i="2"/>
  <c r="AM11" i="2"/>
  <c r="AN11" i="2"/>
  <c r="AE11" i="2"/>
  <c r="AG11" i="2"/>
  <c r="AM12" i="2"/>
  <c r="AN7" i="2"/>
  <c r="AE9" i="2"/>
  <c r="AO9" i="2"/>
  <c r="AN9" i="2"/>
  <c r="AF9" i="2"/>
  <c r="AM9" i="2"/>
  <c r="AG9" i="2"/>
  <c r="AM10" i="2"/>
  <c r="AF10" i="2"/>
  <c r="AG10" i="2"/>
  <c r="AN10" i="2"/>
  <c r="AE10" i="2"/>
  <c r="AO10" i="2"/>
  <c r="AO8" i="2"/>
  <c r="AM8" i="2"/>
  <c r="AN8" i="2"/>
  <c r="AE8" i="2"/>
  <c r="AF8" i="2"/>
  <c r="AG8" i="2"/>
  <c r="AF7" i="2"/>
  <c r="X7" i="2"/>
  <c r="AG7" i="2"/>
  <c r="AE7" i="2"/>
  <c r="AO7" i="2"/>
  <c r="M8" i="2"/>
  <c r="S8" i="2"/>
  <c r="X8" i="2"/>
  <c r="W8" i="2"/>
  <c r="M7" i="2"/>
  <c r="S7" i="2"/>
  <c r="M10" i="2"/>
  <c r="S10" i="2"/>
  <c r="W10" i="2"/>
  <c r="X10" i="2"/>
  <c r="M9" i="2"/>
  <c r="S9" i="2"/>
  <c r="AI9" i="2" s="1"/>
  <c r="R8" i="2"/>
  <c r="R10" i="2"/>
  <c r="R7" i="2"/>
  <c r="X6" i="1"/>
  <c r="Y8" i="1"/>
  <c r="Z8" i="1"/>
  <c r="D9" i="1"/>
  <c r="J9" i="1" s="1"/>
  <c r="AC8" i="1"/>
  <c r="AK8" i="1" s="1"/>
  <c r="AB5" i="1"/>
  <c r="AB4" i="1"/>
  <c r="X4" i="1"/>
  <c r="M5" i="1"/>
  <c r="AC5" i="1" s="1"/>
  <c r="M4" i="1"/>
  <c r="AU7" i="2" l="1"/>
  <c r="AT7" i="2"/>
  <c r="Z20" i="1"/>
  <c r="W5" i="1"/>
  <c r="AL5" i="1" s="1"/>
  <c r="AC20" i="1"/>
  <c r="AK20" i="1" s="1"/>
  <c r="W15" i="1"/>
  <c r="AV15" i="1" s="1"/>
  <c r="AK6" i="1"/>
  <c r="AD22" i="1"/>
  <c r="Z22" i="1"/>
  <c r="AC22" i="1"/>
  <c r="Y22" i="1"/>
  <c r="AB22" i="1"/>
  <c r="AM22" i="1" s="1"/>
  <c r="X22" i="1"/>
  <c r="Z6" i="1"/>
  <c r="Y6" i="1"/>
  <c r="AD6" i="1"/>
  <c r="AH6" i="1" s="1"/>
  <c r="W13" i="1"/>
  <c r="AV13" i="1" s="1"/>
  <c r="W9" i="1"/>
  <c r="AN9" i="1" s="1"/>
  <c r="W21" i="1"/>
  <c r="AV21" i="1" s="1"/>
  <c r="X21" i="1"/>
  <c r="W17" i="1"/>
  <c r="AV17" i="1" s="1"/>
  <c r="W14" i="1"/>
  <c r="W22" i="1"/>
  <c r="AD21" i="1"/>
  <c r="AB21" i="1"/>
  <c r="AN4" i="1"/>
  <c r="C26" i="1"/>
  <c r="W26" i="1" s="1"/>
  <c r="A28" i="1"/>
  <c r="I23" i="1"/>
  <c r="N23" i="1"/>
  <c r="Q23" i="1"/>
  <c r="R23" i="1"/>
  <c r="AB23" i="1" s="1"/>
  <c r="Y21" i="1"/>
  <c r="W7" i="1"/>
  <c r="W12" i="1"/>
  <c r="I24" i="1"/>
  <c r="N24" i="1"/>
  <c r="R24" i="1"/>
  <c r="Q24" i="1"/>
  <c r="AH20" i="1"/>
  <c r="AM20" i="1"/>
  <c r="A27" i="1"/>
  <c r="C25" i="1"/>
  <c r="M24" i="1"/>
  <c r="W24" i="1"/>
  <c r="W20" i="1"/>
  <c r="AC21" i="1"/>
  <c r="D25" i="1"/>
  <c r="J25" i="1" s="1"/>
  <c r="B27" i="1"/>
  <c r="D26" i="1"/>
  <c r="J26" i="1" s="1"/>
  <c r="B28" i="1"/>
  <c r="W23" i="1"/>
  <c r="W19" i="1"/>
  <c r="Z21" i="1"/>
  <c r="AQ13" i="2"/>
  <c r="AJ12" i="2"/>
  <c r="AG12" i="2"/>
  <c r="AN12" i="2"/>
  <c r="AP13" i="2"/>
  <c r="AE13" i="2"/>
  <c r="AO13" i="2"/>
  <c r="AG13" i="2"/>
  <c r="AF12" i="2"/>
  <c r="AO12" i="2"/>
  <c r="AF13" i="2"/>
  <c r="AN13" i="2"/>
  <c r="AK13" i="2"/>
  <c r="AV13" i="2" s="1"/>
  <c r="AY15" i="2"/>
  <c r="AZ15" i="2"/>
  <c r="Q15" i="2"/>
  <c r="V15" i="2"/>
  <c r="K15" i="2"/>
  <c r="P15" i="2"/>
  <c r="U15" i="2"/>
  <c r="AZ14" i="2"/>
  <c r="Q14" i="2"/>
  <c r="AY14" i="2"/>
  <c r="P14" i="2"/>
  <c r="K14" i="2"/>
  <c r="U14" i="2"/>
  <c r="V14" i="2"/>
  <c r="A19" i="2"/>
  <c r="C19" i="2" s="1"/>
  <c r="H17" i="2"/>
  <c r="F17" i="2"/>
  <c r="AR12" i="2"/>
  <c r="AR13" i="2"/>
  <c r="AK12" i="2"/>
  <c r="S15" i="2"/>
  <c r="W15" i="2"/>
  <c r="X15" i="2"/>
  <c r="R15" i="2"/>
  <c r="M15" i="2"/>
  <c r="A18" i="2"/>
  <c r="C18" i="2" s="1"/>
  <c r="H16" i="2"/>
  <c r="F16" i="2"/>
  <c r="S14" i="2"/>
  <c r="W14" i="2"/>
  <c r="R14" i="2"/>
  <c r="X14" i="2"/>
  <c r="M14" i="2"/>
  <c r="AQ12" i="2"/>
  <c r="AW12" i="2" s="1"/>
  <c r="AT10" i="2"/>
  <c r="AU10" i="2"/>
  <c r="AU8" i="2"/>
  <c r="AU11" i="2"/>
  <c r="AT8" i="2"/>
  <c r="AU9" i="2"/>
  <c r="AT11" i="2"/>
  <c r="AT9" i="2"/>
  <c r="AJ7" i="2"/>
  <c r="AN15" i="1"/>
  <c r="AD7" i="1"/>
  <c r="Z7" i="1"/>
  <c r="AC7" i="1"/>
  <c r="Y7" i="1"/>
  <c r="AJ7" i="1" s="1"/>
  <c r="W11" i="1"/>
  <c r="W10" i="1"/>
  <c r="W8" i="1"/>
  <c r="AJ8" i="1" s="1"/>
  <c r="W16" i="1"/>
  <c r="AV16" i="1" s="1"/>
  <c r="W18" i="1"/>
  <c r="AV18" i="1" s="1"/>
  <c r="W6" i="1"/>
  <c r="AL6" i="1" s="1"/>
  <c r="AM4" i="1"/>
  <c r="AK5" i="1"/>
  <c r="AM5" i="1"/>
  <c r="AH8" i="1"/>
  <c r="AR8" i="2"/>
  <c r="AV11" i="2"/>
  <c r="AW11" i="2"/>
  <c r="AK8" i="2"/>
  <c r="AI8" i="2"/>
  <c r="AI7" i="2"/>
  <c r="AI10" i="2"/>
  <c r="AR7" i="2"/>
  <c r="AP7" i="2"/>
  <c r="AQ7" i="2"/>
  <c r="AK7" i="2"/>
  <c r="AK10" i="2"/>
  <c r="AP10" i="2"/>
  <c r="AR10" i="2"/>
  <c r="AJ10" i="2"/>
  <c r="AQ10" i="2"/>
  <c r="AJ8" i="2"/>
  <c r="AQ8" i="2"/>
  <c r="AP8" i="2"/>
  <c r="AR9" i="2"/>
  <c r="AQ9" i="2"/>
  <c r="AJ9" i="2"/>
  <c r="AK9" i="2"/>
  <c r="D10" i="1"/>
  <c r="J10" i="1" s="1"/>
  <c r="X9" i="1"/>
  <c r="AC9" i="1"/>
  <c r="Y9" i="1"/>
  <c r="AD9" i="1"/>
  <c r="Z9" i="1"/>
  <c r="AB9" i="1"/>
  <c r="AD5" i="1"/>
  <c r="AH5" i="1" s="1"/>
  <c r="Y5" i="1"/>
  <c r="Z5" i="1"/>
  <c r="Z4" i="1"/>
  <c r="AC4" i="1"/>
  <c r="AK4" i="1" s="1"/>
  <c r="AD4" i="1"/>
  <c r="Y4" i="1"/>
  <c r="AN5" i="1" l="1"/>
  <c r="AV7" i="2"/>
  <c r="AW7" i="2"/>
  <c r="Y24" i="1"/>
  <c r="AN13" i="1"/>
  <c r="AN17" i="1"/>
  <c r="AJ4" i="1"/>
  <c r="AL4" i="1"/>
  <c r="AD23" i="1"/>
  <c r="AH22" i="1"/>
  <c r="AT22" i="1" s="1"/>
  <c r="AG21" i="1"/>
  <c r="AW21" i="1" s="1"/>
  <c r="AJ21" i="1"/>
  <c r="AK22" i="1"/>
  <c r="AL21" i="1"/>
  <c r="AC23" i="1"/>
  <c r="AN21" i="1"/>
  <c r="AB24" i="1"/>
  <c r="AM24" i="1" s="1"/>
  <c r="AV26" i="1"/>
  <c r="AN26" i="1"/>
  <c r="I25" i="1"/>
  <c r="N25" i="1"/>
  <c r="Q25" i="1"/>
  <c r="R25" i="1"/>
  <c r="M25" i="1"/>
  <c r="AT20" i="1"/>
  <c r="AR20" i="1"/>
  <c r="AV22" i="1"/>
  <c r="AJ22" i="1"/>
  <c r="AN22" i="1"/>
  <c r="AL22" i="1"/>
  <c r="AG22" i="1"/>
  <c r="AM23" i="1"/>
  <c r="AV20" i="1"/>
  <c r="AL20" i="1"/>
  <c r="AJ20" i="1"/>
  <c r="AN20" i="1"/>
  <c r="AG20" i="1"/>
  <c r="A29" i="1"/>
  <c r="C27" i="1"/>
  <c r="Z24" i="1"/>
  <c r="X24" i="1"/>
  <c r="AL24" i="1" s="1"/>
  <c r="Y23" i="1"/>
  <c r="AN12" i="1"/>
  <c r="AV12" i="1"/>
  <c r="AV19" i="1"/>
  <c r="AN19" i="1"/>
  <c r="D27" i="1"/>
  <c r="J27" i="1" s="1"/>
  <c r="B29" i="1"/>
  <c r="AV24" i="1"/>
  <c r="AN24" i="1"/>
  <c r="W25" i="1"/>
  <c r="A30" i="1"/>
  <c r="C28" i="1"/>
  <c r="AK21" i="1"/>
  <c r="AH21" i="1"/>
  <c r="AM21" i="1"/>
  <c r="AC24" i="1"/>
  <c r="AD24" i="1"/>
  <c r="X23" i="1"/>
  <c r="AL23" i="1" s="1"/>
  <c r="AT5" i="1"/>
  <c r="AR5" i="1"/>
  <c r="D28" i="1"/>
  <c r="J28" i="1" s="1"/>
  <c r="B30" i="1"/>
  <c r="AT8" i="1"/>
  <c r="AR8" i="1"/>
  <c r="AT6" i="1"/>
  <c r="AR6" i="1"/>
  <c r="AV23" i="1"/>
  <c r="AN23" i="1"/>
  <c r="AB25" i="1"/>
  <c r="AL7" i="1"/>
  <c r="AN7" i="1"/>
  <c r="I26" i="1"/>
  <c r="N26" i="1"/>
  <c r="R26" i="1"/>
  <c r="Q26" i="1"/>
  <c r="M26" i="1"/>
  <c r="Z23" i="1"/>
  <c r="AN14" i="1"/>
  <c r="AV14" i="1"/>
  <c r="BB11" i="2"/>
  <c r="BD11" i="2"/>
  <c r="AU13" i="2"/>
  <c r="AE15" i="2"/>
  <c r="AT12" i="2"/>
  <c r="AV12" i="2"/>
  <c r="AW13" i="2"/>
  <c r="AT13" i="2"/>
  <c r="AU12" i="2"/>
  <c r="AK15" i="2"/>
  <c r="AG15" i="2"/>
  <c r="AO15" i="2"/>
  <c r="AP15" i="2"/>
  <c r="AI15" i="2"/>
  <c r="AF15" i="2"/>
  <c r="A20" i="2"/>
  <c r="C20" i="2" s="1"/>
  <c r="H18" i="2"/>
  <c r="F18" i="2"/>
  <c r="AJ14" i="2"/>
  <c r="AR14" i="2"/>
  <c r="AI14" i="2"/>
  <c r="AQ14" i="2"/>
  <c r="AP14" i="2"/>
  <c r="AK14" i="2"/>
  <c r="AY16" i="2"/>
  <c r="AZ16" i="2"/>
  <c r="Q16" i="2"/>
  <c r="P16" i="2"/>
  <c r="K16" i="2"/>
  <c r="V16" i="2"/>
  <c r="U16" i="2"/>
  <c r="AD16" i="2"/>
  <c r="S17" i="2"/>
  <c r="M17" i="2"/>
  <c r="W17" i="2"/>
  <c r="X17" i="2"/>
  <c r="R17" i="2"/>
  <c r="AH17" i="2"/>
  <c r="AM15" i="2"/>
  <c r="AN15" i="2"/>
  <c r="AY17" i="2"/>
  <c r="AZ17" i="2"/>
  <c r="Q17" i="2"/>
  <c r="K17" i="2"/>
  <c r="P17" i="2"/>
  <c r="V17" i="2"/>
  <c r="AM17" i="2" s="1"/>
  <c r="U17" i="2"/>
  <c r="AD17" i="2"/>
  <c r="AN14" i="2"/>
  <c r="AE14" i="2"/>
  <c r="AO14" i="2"/>
  <c r="AF14" i="2"/>
  <c r="AM14" i="2"/>
  <c r="AG14" i="2"/>
  <c r="S16" i="2"/>
  <c r="W16" i="2"/>
  <c r="R16" i="2"/>
  <c r="M16" i="2"/>
  <c r="X16" i="2"/>
  <c r="AP16" i="2" s="1"/>
  <c r="AH16" i="2"/>
  <c r="AR15" i="2"/>
  <c r="AQ15" i="2"/>
  <c r="A21" i="2"/>
  <c r="C21" i="2" s="1"/>
  <c r="H19" i="2"/>
  <c r="F19" i="2"/>
  <c r="AJ15" i="2"/>
  <c r="BC11" i="2"/>
  <c r="AG7" i="1"/>
  <c r="AG5" i="1"/>
  <c r="AG9" i="1"/>
  <c r="AN16" i="1"/>
  <c r="AJ6" i="1"/>
  <c r="AN18" i="1"/>
  <c r="AG8" i="1"/>
  <c r="AL8" i="1"/>
  <c r="AN8" i="1"/>
  <c r="AK7" i="1"/>
  <c r="AH7" i="1"/>
  <c r="AG6" i="1"/>
  <c r="AN6" i="1"/>
  <c r="AN10" i="1"/>
  <c r="AN11" i="1"/>
  <c r="AG4" i="1"/>
  <c r="AW9" i="2"/>
  <c r="BD9" i="2" s="1"/>
  <c r="AV9" i="2"/>
  <c r="AJ5" i="1"/>
  <c r="AM9" i="1"/>
  <c r="AK9" i="1"/>
  <c r="AL9" i="1"/>
  <c r="AJ9" i="1"/>
  <c r="AV10" i="2"/>
  <c r="AW8" i="2"/>
  <c r="BD8" i="2" s="1"/>
  <c r="AW10" i="2"/>
  <c r="BB10" i="2" s="1"/>
  <c r="AV8" i="2"/>
  <c r="Z10" i="1"/>
  <c r="AB10" i="1"/>
  <c r="X10" i="1"/>
  <c r="AC10" i="1"/>
  <c r="Y10" i="1"/>
  <c r="AD10" i="1"/>
  <c r="AH9" i="1"/>
  <c r="D11" i="1"/>
  <c r="J11" i="1" s="1"/>
  <c r="AH4" i="1"/>
  <c r="BC8" i="2" l="1"/>
  <c r="BH8" i="2" s="1"/>
  <c r="AC25" i="1"/>
  <c r="X25" i="1"/>
  <c r="AQ21" i="1"/>
  <c r="AS21" i="1"/>
  <c r="AR22" i="1"/>
  <c r="Z25" i="1"/>
  <c r="AD25" i="1"/>
  <c r="AH25" i="1" s="1"/>
  <c r="AH23" i="1"/>
  <c r="AT23" i="1" s="1"/>
  <c r="AK23" i="1"/>
  <c r="AG24" i="1"/>
  <c r="AG23" i="1"/>
  <c r="AW23" i="1" s="1"/>
  <c r="AJ24" i="1"/>
  <c r="Y25" i="1"/>
  <c r="AJ25" i="1" s="1"/>
  <c r="X26" i="1"/>
  <c r="AL26" i="1" s="1"/>
  <c r="AJ23" i="1"/>
  <c r="AK24" i="1"/>
  <c r="AT7" i="1"/>
  <c r="AR7" i="1"/>
  <c r="AS8" i="1"/>
  <c r="AQ8" i="1"/>
  <c r="AS7" i="1"/>
  <c r="AQ7" i="1"/>
  <c r="A32" i="1"/>
  <c r="C30" i="1"/>
  <c r="Z26" i="1"/>
  <c r="AC26" i="1"/>
  <c r="AT4" i="1"/>
  <c r="AR4" i="1"/>
  <c r="AS4" i="1"/>
  <c r="AQ4" i="1"/>
  <c r="D30" i="1"/>
  <c r="J30" i="1" s="1"/>
  <c r="B32" i="1"/>
  <c r="AT21" i="1"/>
  <c r="AR21" i="1"/>
  <c r="AV25" i="1"/>
  <c r="AN25" i="1"/>
  <c r="AG25" i="1"/>
  <c r="AL25" i="1"/>
  <c r="I27" i="1"/>
  <c r="N27" i="1"/>
  <c r="Q27" i="1"/>
  <c r="R27" i="1"/>
  <c r="M27" i="1"/>
  <c r="W27" i="1"/>
  <c r="Y26" i="1"/>
  <c r="AG26" i="1" s="1"/>
  <c r="AB26" i="1"/>
  <c r="AH24" i="1"/>
  <c r="AS9" i="1"/>
  <c r="AQ9" i="1"/>
  <c r="AS24" i="1"/>
  <c r="C29" i="1"/>
  <c r="A31" i="1"/>
  <c r="AD26" i="1"/>
  <c r="AT9" i="1"/>
  <c r="AR9" i="1"/>
  <c r="AS6" i="1"/>
  <c r="AQ6" i="1"/>
  <c r="AS5" i="1"/>
  <c r="AQ5" i="1"/>
  <c r="AK25" i="1"/>
  <c r="AM25" i="1"/>
  <c r="I28" i="1"/>
  <c r="N28" i="1"/>
  <c r="Q28" i="1"/>
  <c r="R28" i="1"/>
  <c r="AB28" i="1" s="1"/>
  <c r="M28" i="1"/>
  <c r="W28" i="1"/>
  <c r="D29" i="1"/>
  <c r="J29" i="1" s="1"/>
  <c r="B31" i="1"/>
  <c r="AW20" i="1"/>
  <c r="AS20" i="1"/>
  <c r="AQ20" i="1"/>
  <c r="AW22" i="1"/>
  <c r="AQ22" i="1"/>
  <c r="AS22" i="1"/>
  <c r="BB8" i="2"/>
  <c r="BG8" i="2" s="1"/>
  <c r="BD10" i="2"/>
  <c r="BG10" i="2" s="1"/>
  <c r="BB9" i="2"/>
  <c r="BC12" i="2"/>
  <c r="BD12" i="2"/>
  <c r="BB12" i="2"/>
  <c r="BD13" i="2"/>
  <c r="BB13" i="2"/>
  <c r="BG11" i="2"/>
  <c r="BF11" i="2"/>
  <c r="BH11" i="2"/>
  <c r="BD7" i="2"/>
  <c r="BB7" i="2"/>
  <c r="BC13" i="2"/>
  <c r="BC7" i="2"/>
  <c r="AJ17" i="2"/>
  <c r="AF16" i="2"/>
  <c r="AF17" i="2"/>
  <c r="AT15" i="2"/>
  <c r="AK16" i="2"/>
  <c r="AO17" i="2"/>
  <c r="AG17" i="2"/>
  <c r="AK17" i="2"/>
  <c r="AE16" i="2"/>
  <c r="AM16" i="2"/>
  <c r="AV15" i="2"/>
  <c r="AI16" i="2"/>
  <c r="AE17" i="2"/>
  <c r="AN16" i="2"/>
  <c r="AR17" i="2"/>
  <c r="AP17" i="2"/>
  <c r="AQ17" i="2"/>
  <c r="AI17" i="2"/>
  <c r="AU15" i="2"/>
  <c r="H21" i="2"/>
  <c r="F21" i="2"/>
  <c r="AV14" i="2"/>
  <c r="AQ16" i="2"/>
  <c r="AJ16" i="2"/>
  <c r="AU14" i="2"/>
  <c r="AN17" i="2"/>
  <c r="AO16" i="2"/>
  <c r="AW14" i="2"/>
  <c r="S19" i="2"/>
  <c r="R19" i="2"/>
  <c r="M19" i="2"/>
  <c r="W19" i="2"/>
  <c r="X19" i="2"/>
  <c r="AH19" i="2"/>
  <c r="A22" i="2"/>
  <c r="C22" i="2" s="1"/>
  <c r="H20" i="2"/>
  <c r="F20" i="2"/>
  <c r="AY19" i="2"/>
  <c r="Q19" i="2"/>
  <c r="AZ19" i="2"/>
  <c r="P19" i="2"/>
  <c r="U19" i="2"/>
  <c r="K19" i="2"/>
  <c r="V19" i="2"/>
  <c r="AD19" i="2"/>
  <c r="S18" i="2"/>
  <c r="W18" i="2"/>
  <c r="M18" i="2"/>
  <c r="X18" i="2"/>
  <c r="R18" i="2"/>
  <c r="AH18" i="2"/>
  <c r="AY18" i="2"/>
  <c r="Q18" i="2"/>
  <c r="AZ18" i="2"/>
  <c r="U18" i="2"/>
  <c r="K18" i="2"/>
  <c r="P18" i="2"/>
  <c r="V18" i="2"/>
  <c r="AD18" i="2"/>
  <c r="AT14" i="2"/>
  <c r="AG16" i="2"/>
  <c r="AW15" i="2"/>
  <c r="AR16" i="2"/>
  <c r="AG10" i="1"/>
  <c r="BC10" i="2"/>
  <c r="BC9" i="2"/>
  <c r="BH9" i="2" s="1"/>
  <c r="AK10" i="1"/>
  <c r="AM10" i="1"/>
  <c r="AJ10" i="1"/>
  <c r="AL10" i="1"/>
  <c r="X11" i="1"/>
  <c r="AC11" i="1"/>
  <c r="Y11" i="1"/>
  <c r="AD11" i="1"/>
  <c r="Z11" i="1"/>
  <c r="AB11" i="1"/>
  <c r="D12" i="1"/>
  <c r="J12" i="1" s="1"/>
  <c r="AH10" i="1"/>
  <c r="BH13" i="2" l="1"/>
  <c r="AR23" i="1"/>
  <c r="X27" i="1"/>
  <c r="AL27" i="1" s="1"/>
  <c r="AJ26" i="1"/>
  <c r="AQ24" i="1"/>
  <c r="AW24" i="1"/>
  <c r="AQ23" i="1"/>
  <c r="AS23" i="1"/>
  <c r="AM28" i="1"/>
  <c r="AS26" i="1"/>
  <c r="AW26" i="1"/>
  <c r="AQ26" i="1"/>
  <c r="D31" i="1"/>
  <c r="J31" i="1" s="1"/>
  <c r="B33" i="1"/>
  <c r="AV27" i="1"/>
  <c r="AN27" i="1"/>
  <c r="AT25" i="1"/>
  <c r="AR25" i="1"/>
  <c r="I29" i="1"/>
  <c r="N29" i="1"/>
  <c r="Q29" i="1"/>
  <c r="R29" i="1"/>
  <c r="M29" i="1"/>
  <c r="W29" i="1"/>
  <c r="Z28" i="1"/>
  <c r="X28" i="1"/>
  <c r="AL28" i="1" s="1"/>
  <c r="AT24" i="1"/>
  <c r="AR24" i="1"/>
  <c r="D32" i="1"/>
  <c r="J32" i="1" s="1"/>
  <c r="B34" i="1"/>
  <c r="Z27" i="1"/>
  <c r="AD27" i="1"/>
  <c r="AS10" i="1"/>
  <c r="AQ10" i="1"/>
  <c r="AN28" i="1"/>
  <c r="AC28" i="1"/>
  <c r="AD28" i="1"/>
  <c r="AM26" i="1"/>
  <c r="AH26" i="1"/>
  <c r="AK26" i="1"/>
  <c r="AB27" i="1"/>
  <c r="AC27" i="1"/>
  <c r="AE19" i="2"/>
  <c r="Y28" i="1"/>
  <c r="AW25" i="1"/>
  <c r="AS25" i="1"/>
  <c r="AQ25" i="1"/>
  <c r="Y27" i="1"/>
  <c r="AJ27" i="1" s="1"/>
  <c r="I30" i="1"/>
  <c r="N30" i="1"/>
  <c r="R30" i="1"/>
  <c r="Q30" i="1"/>
  <c r="M30" i="1"/>
  <c r="W30" i="1"/>
  <c r="AT10" i="1"/>
  <c r="AR10" i="1"/>
  <c r="C31" i="1"/>
  <c r="A33" i="1"/>
  <c r="A34" i="1"/>
  <c r="C32" i="1"/>
  <c r="BF8" i="2"/>
  <c r="BF9" i="2"/>
  <c r="BG9" i="2"/>
  <c r="BH10" i="2"/>
  <c r="BF10" i="2"/>
  <c r="BB15" i="2"/>
  <c r="BD15" i="2"/>
  <c r="BF12" i="2"/>
  <c r="BG12" i="2"/>
  <c r="BH12" i="2"/>
  <c r="BF13" i="2"/>
  <c r="BG13" i="2"/>
  <c r="BD14" i="2"/>
  <c r="BB14" i="2"/>
  <c r="BG7" i="2"/>
  <c r="BF7" i="2"/>
  <c r="BH7" i="2"/>
  <c r="AV17" i="2"/>
  <c r="AQ18" i="2"/>
  <c r="BC14" i="2"/>
  <c r="AV16" i="2"/>
  <c r="AE18" i="2"/>
  <c r="AR18" i="2"/>
  <c r="AJ18" i="2"/>
  <c r="AJ19" i="2"/>
  <c r="AT17" i="2"/>
  <c r="AT16" i="2"/>
  <c r="AU17" i="2"/>
  <c r="AI19" i="2"/>
  <c r="AU16" i="2"/>
  <c r="AW17" i="2"/>
  <c r="AN18" i="2"/>
  <c r="AN19" i="2"/>
  <c r="AP18" i="2"/>
  <c r="AF19" i="2"/>
  <c r="AP19" i="2"/>
  <c r="AI18" i="2"/>
  <c r="AM19" i="2"/>
  <c r="AQ19" i="2"/>
  <c r="AW16" i="2"/>
  <c r="BC15" i="2"/>
  <c r="AK18" i="2"/>
  <c r="AO19" i="2"/>
  <c r="AR19" i="2"/>
  <c r="H22" i="2"/>
  <c r="F22" i="2"/>
  <c r="S21" i="2"/>
  <c r="M21" i="2"/>
  <c r="W21" i="2"/>
  <c r="R21" i="2"/>
  <c r="X21" i="2"/>
  <c r="AH21" i="2"/>
  <c r="S20" i="2"/>
  <c r="X20" i="2"/>
  <c r="M20" i="2"/>
  <c r="W20" i="2"/>
  <c r="R20" i="2"/>
  <c r="AH20" i="2"/>
  <c r="AZ21" i="2"/>
  <c r="AY21" i="2"/>
  <c r="Q21" i="2"/>
  <c r="P21" i="2"/>
  <c r="V21" i="2"/>
  <c r="K21" i="2"/>
  <c r="U21" i="2"/>
  <c r="AD21" i="2"/>
  <c r="AO18" i="2"/>
  <c r="AM18" i="2"/>
  <c r="AG19" i="2"/>
  <c r="AG18" i="2"/>
  <c r="AK19" i="2"/>
  <c r="Q20" i="2"/>
  <c r="AZ20" i="2"/>
  <c r="AY20" i="2"/>
  <c r="V20" i="2"/>
  <c r="P20" i="2"/>
  <c r="U20" i="2"/>
  <c r="K20" i="2"/>
  <c r="AD20" i="2"/>
  <c r="AF18" i="2"/>
  <c r="AG11" i="1"/>
  <c r="AL11" i="1"/>
  <c r="AJ11" i="1"/>
  <c r="AM11" i="1"/>
  <c r="AK11" i="1"/>
  <c r="Z12" i="1"/>
  <c r="AB12" i="1"/>
  <c r="X12" i="1"/>
  <c r="AC12" i="1"/>
  <c r="Y12" i="1"/>
  <c r="AD12" i="1"/>
  <c r="D13" i="1"/>
  <c r="J13" i="1" s="1"/>
  <c r="AH11" i="1"/>
  <c r="AD30" i="1" l="1"/>
  <c r="AG28" i="1"/>
  <c r="AS28" i="1" s="1"/>
  <c r="AJ28" i="1"/>
  <c r="AG27" i="1"/>
  <c r="AW27" i="1" s="1"/>
  <c r="AH28" i="1"/>
  <c r="AT28" i="1" s="1"/>
  <c r="Y29" i="1"/>
  <c r="AK28" i="1"/>
  <c r="AT11" i="1"/>
  <c r="AR11" i="1"/>
  <c r="AS11" i="1"/>
  <c r="AQ11" i="1"/>
  <c r="X30" i="1"/>
  <c r="I32" i="1"/>
  <c r="N32" i="1"/>
  <c r="R32" i="1"/>
  <c r="Q32" i="1"/>
  <c r="M32" i="1"/>
  <c r="W32" i="1"/>
  <c r="Z30" i="1"/>
  <c r="AC30" i="1"/>
  <c r="AC29" i="1"/>
  <c r="D33" i="1"/>
  <c r="J33" i="1" s="1"/>
  <c r="B35" i="1"/>
  <c r="Y30" i="1"/>
  <c r="AB30" i="1"/>
  <c r="AN29" i="1"/>
  <c r="Z29" i="1"/>
  <c r="X29" i="1"/>
  <c r="A36" i="1"/>
  <c r="C34" i="1"/>
  <c r="C33" i="1"/>
  <c r="A35" i="1"/>
  <c r="AN30" i="1"/>
  <c r="AD29" i="1"/>
  <c r="AB29" i="1"/>
  <c r="I31" i="1"/>
  <c r="N31" i="1"/>
  <c r="Q31" i="1"/>
  <c r="R31" i="1"/>
  <c r="AB31" i="1" s="1"/>
  <c r="M31" i="1"/>
  <c r="W31" i="1"/>
  <c r="AM27" i="1"/>
  <c r="AH27" i="1"/>
  <c r="AK27" i="1"/>
  <c r="AT26" i="1"/>
  <c r="AR26" i="1"/>
  <c r="D34" i="1"/>
  <c r="J34" i="1" s="1"/>
  <c r="B36" i="1"/>
  <c r="BH14" i="2"/>
  <c r="BB17" i="2"/>
  <c r="BD17" i="2"/>
  <c r="BB16" i="2"/>
  <c r="BD16" i="2"/>
  <c r="BG14" i="2"/>
  <c r="BF14" i="2"/>
  <c r="BG15" i="2"/>
  <c r="BF15" i="2"/>
  <c r="BH15" i="2"/>
  <c r="AG21" i="2"/>
  <c r="AW18" i="2"/>
  <c r="BC16" i="2"/>
  <c r="BH16" i="2" s="1"/>
  <c r="AU19" i="2"/>
  <c r="AQ20" i="2"/>
  <c r="AE20" i="2"/>
  <c r="AI20" i="2"/>
  <c r="AP20" i="2"/>
  <c r="AR21" i="2"/>
  <c r="AW19" i="2"/>
  <c r="BC17" i="2"/>
  <c r="AJ20" i="2"/>
  <c r="AR20" i="2"/>
  <c r="AT18" i="2"/>
  <c r="AG20" i="2"/>
  <c r="AO20" i="2"/>
  <c r="AE21" i="2"/>
  <c r="AJ21" i="2"/>
  <c r="AK21" i="2"/>
  <c r="AV18" i="2"/>
  <c r="AN20" i="2"/>
  <c r="AU18" i="2"/>
  <c r="AV19" i="2"/>
  <c r="AK20" i="2"/>
  <c r="AI21" i="2"/>
  <c r="AT19" i="2"/>
  <c r="AM21" i="2"/>
  <c r="AF21" i="2"/>
  <c r="AP21" i="2"/>
  <c r="S22" i="2"/>
  <c r="M22" i="2"/>
  <c r="X22" i="2"/>
  <c r="AP22" i="2" s="1"/>
  <c r="R22" i="2"/>
  <c r="W22" i="2"/>
  <c r="AH22" i="2"/>
  <c r="Q22" i="2"/>
  <c r="AZ22" i="2"/>
  <c r="AY22" i="2"/>
  <c r="K22" i="2"/>
  <c r="V22" i="2"/>
  <c r="AM22" i="2" s="1"/>
  <c r="P22" i="2"/>
  <c r="U22" i="2"/>
  <c r="AD22" i="2"/>
  <c r="AO21" i="2"/>
  <c r="AF20" i="2"/>
  <c r="AM20" i="2"/>
  <c r="AN21" i="2"/>
  <c r="AQ21" i="2"/>
  <c r="AG12" i="1"/>
  <c r="AJ12" i="1"/>
  <c r="AL12" i="1"/>
  <c r="AK12" i="1"/>
  <c r="AM12" i="1"/>
  <c r="D14" i="1"/>
  <c r="J14" i="1" s="1"/>
  <c r="AH12" i="1"/>
  <c r="X13" i="1"/>
  <c r="AC13" i="1"/>
  <c r="Y13" i="1"/>
  <c r="AD13" i="1"/>
  <c r="Z13" i="1"/>
  <c r="AB13" i="1"/>
  <c r="AD32" i="1" l="1"/>
  <c r="AQ28" i="1"/>
  <c r="AQ27" i="1"/>
  <c r="AC32" i="1"/>
  <c r="AB32" i="1"/>
  <c r="AG29" i="1"/>
  <c r="AJ30" i="1"/>
  <c r="AG30" i="1"/>
  <c r="AQ30" i="1" s="1"/>
  <c r="AL30" i="1"/>
  <c r="AS27" i="1"/>
  <c r="AR28" i="1"/>
  <c r="AC31" i="1"/>
  <c r="AK31" i="1" s="1"/>
  <c r="X32" i="1"/>
  <c r="AD31" i="1"/>
  <c r="Y32" i="1"/>
  <c r="AJ29" i="1"/>
  <c r="A38" i="1"/>
  <c r="C36" i="1"/>
  <c r="X31" i="1"/>
  <c r="AL31" i="1" s="1"/>
  <c r="AL29" i="1"/>
  <c r="AM30" i="1"/>
  <c r="AH30" i="1"/>
  <c r="AK30" i="1"/>
  <c r="AH32" i="1"/>
  <c r="AM32" i="1"/>
  <c r="AM31" i="1"/>
  <c r="AW12" i="1"/>
  <c r="AS12" i="1"/>
  <c r="AQ12" i="1"/>
  <c r="AK29" i="1"/>
  <c r="AH29" i="1"/>
  <c r="AM29" i="1"/>
  <c r="Y31" i="1"/>
  <c r="AT12" i="1"/>
  <c r="AR12" i="1"/>
  <c r="AN31" i="1"/>
  <c r="C35" i="1"/>
  <c r="A37" i="1"/>
  <c r="Z31" i="1"/>
  <c r="Z32" i="1"/>
  <c r="AN32" i="1"/>
  <c r="I33" i="1"/>
  <c r="N33" i="1"/>
  <c r="X33" i="1" s="1"/>
  <c r="Q33" i="1"/>
  <c r="R33" i="1"/>
  <c r="M33" i="1"/>
  <c r="W33" i="1"/>
  <c r="D35" i="1"/>
  <c r="J35" i="1" s="1"/>
  <c r="B37" i="1"/>
  <c r="D36" i="1"/>
  <c r="J36" i="1" s="1"/>
  <c r="B38" i="1"/>
  <c r="AT27" i="1"/>
  <c r="AR27" i="1"/>
  <c r="I34" i="1"/>
  <c r="N34" i="1"/>
  <c r="R34" i="1"/>
  <c r="Q34" i="1"/>
  <c r="M34" i="1"/>
  <c r="W34" i="1"/>
  <c r="BH17" i="2"/>
  <c r="BB19" i="2"/>
  <c r="BD19" i="2"/>
  <c r="BF17" i="2"/>
  <c r="BG17" i="2"/>
  <c r="BC18" i="2"/>
  <c r="BD18" i="2"/>
  <c r="BB18" i="2"/>
  <c r="BF16" i="2"/>
  <c r="BG16" i="2"/>
  <c r="AG22" i="2"/>
  <c r="AV21" i="2"/>
  <c r="BC19" i="2"/>
  <c r="AT21" i="2"/>
  <c r="AI22" i="2"/>
  <c r="AW20" i="2"/>
  <c r="AW21" i="2"/>
  <c r="AQ22" i="2"/>
  <c r="AU21" i="2"/>
  <c r="AV20" i="2"/>
  <c r="AU20" i="2"/>
  <c r="AT20" i="2"/>
  <c r="AE22" i="2"/>
  <c r="AJ22" i="2"/>
  <c r="AR22" i="2"/>
  <c r="AN22" i="2"/>
  <c r="AF22" i="2"/>
  <c r="AO22" i="2"/>
  <c r="AK22" i="2"/>
  <c r="AG13" i="1"/>
  <c r="AL13" i="1"/>
  <c r="AJ13" i="1"/>
  <c r="AH13" i="1"/>
  <c r="AM13" i="1"/>
  <c r="AK13" i="1"/>
  <c r="D15" i="1"/>
  <c r="J15" i="1" s="1"/>
  <c r="Z14" i="1"/>
  <c r="AB14" i="1"/>
  <c r="X14" i="1"/>
  <c r="AC14" i="1"/>
  <c r="Y14" i="1"/>
  <c r="AD14" i="1"/>
  <c r="AC34" i="1" l="1"/>
  <c r="AJ31" i="1"/>
  <c r="AS30" i="1"/>
  <c r="AK32" i="1"/>
  <c r="AR32" i="1" s="1"/>
  <c r="AG31" i="1"/>
  <c r="AS31" i="1" s="1"/>
  <c r="AS29" i="1"/>
  <c r="AQ29" i="1"/>
  <c r="AH31" i="1"/>
  <c r="AR31" i="1" s="1"/>
  <c r="AG32" i="1"/>
  <c r="AL32" i="1"/>
  <c r="AJ32" i="1"/>
  <c r="AC33" i="1"/>
  <c r="Y33" i="1"/>
  <c r="AJ33" i="1" s="1"/>
  <c r="Y34" i="1"/>
  <c r="AB34" i="1"/>
  <c r="AT32" i="1"/>
  <c r="C40" i="1"/>
  <c r="C38" i="1"/>
  <c r="AN34" i="1"/>
  <c r="D38" i="1"/>
  <c r="J38" i="1" s="1"/>
  <c r="B40" i="1"/>
  <c r="D40" i="1" s="1"/>
  <c r="J40" i="1" s="1"/>
  <c r="C37" i="1"/>
  <c r="A39" i="1"/>
  <c r="AD34" i="1"/>
  <c r="Z33" i="1"/>
  <c r="AG33" i="1" s="1"/>
  <c r="I35" i="1"/>
  <c r="N35" i="1"/>
  <c r="Q35" i="1"/>
  <c r="R35" i="1"/>
  <c r="M35" i="1"/>
  <c r="W35" i="1"/>
  <c r="X34" i="1"/>
  <c r="AD33" i="1"/>
  <c r="AB33" i="1"/>
  <c r="AN33" i="1"/>
  <c r="AL33" i="1"/>
  <c r="AT29" i="1"/>
  <c r="AR29" i="1"/>
  <c r="AW13" i="1"/>
  <c r="AS13" i="1"/>
  <c r="AQ13" i="1"/>
  <c r="D37" i="1"/>
  <c r="J37" i="1" s="1"/>
  <c r="B39" i="1"/>
  <c r="AS32" i="1"/>
  <c r="Z34" i="1"/>
  <c r="AT30" i="1"/>
  <c r="AR30" i="1"/>
  <c r="I36" i="1"/>
  <c r="N36" i="1"/>
  <c r="Q36" i="1"/>
  <c r="R36" i="1"/>
  <c r="M36" i="1"/>
  <c r="W36" i="1"/>
  <c r="AT13" i="1"/>
  <c r="AR13" i="1"/>
  <c r="BD21" i="2"/>
  <c r="BB21" i="2"/>
  <c r="BD20" i="2"/>
  <c r="BB20" i="2"/>
  <c r="BG19" i="2"/>
  <c r="BF19" i="2"/>
  <c r="BH19" i="2"/>
  <c r="BH18" i="2"/>
  <c r="BG18" i="2"/>
  <c r="BF18" i="2"/>
  <c r="AW22" i="2"/>
  <c r="BC20" i="2"/>
  <c r="BC21" i="2"/>
  <c r="BH21" i="2" s="1"/>
  <c r="AV22" i="2"/>
  <c r="AT22" i="2"/>
  <c r="AU22" i="2"/>
  <c r="AG14" i="1"/>
  <c r="AJ14" i="1"/>
  <c r="AL14" i="1"/>
  <c r="AK14" i="1"/>
  <c r="AM14" i="1"/>
  <c r="AH14" i="1"/>
  <c r="X15" i="1"/>
  <c r="AC15" i="1"/>
  <c r="Z15" i="1"/>
  <c r="AB15" i="1"/>
  <c r="AD15" i="1"/>
  <c r="Y15" i="1"/>
  <c r="D16" i="1"/>
  <c r="J16" i="1" s="1"/>
  <c r="AT31" i="1" l="1"/>
  <c r="AQ31" i="1"/>
  <c r="AQ32" i="1"/>
  <c r="Z35" i="1"/>
  <c r="AJ34" i="1"/>
  <c r="AD36" i="1"/>
  <c r="Y35" i="1"/>
  <c r="X35" i="1"/>
  <c r="AD35" i="1"/>
  <c r="D39" i="1"/>
  <c r="J39" i="1" s="1"/>
  <c r="B41" i="1"/>
  <c r="D41" i="1" s="1"/>
  <c r="J41" i="1" s="1"/>
  <c r="AS33" i="1"/>
  <c r="AQ33" i="1"/>
  <c r="AB35" i="1"/>
  <c r="AC35" i="1"/>
  <c r="AN35" i="1"/>
  <c r="Y36" i="1"/>
  <c r="C39" i="1"/>
  <c r="C41" i="1"/>
  <c r="AG34" i="1"/>
  <c r="I38" i="1"/>
  <c r="N38" i="1"/>
  <c r="Q38" i="1"/>
  <c r="R38" i="1"/>
  <c r="M38" i="1"/>
  <c r="W38" i="1"/>
  <c r="AM34" i="1"/>
  <c r="AH34" i="1"/>
  <c r="AK34" i="1"/>
  <c r="AT14" i="1"/>
  <c r="AR14" i="1"/>
  <c r="AN36" i="1"/>
  <c r="AK33" i="1"/>
  <c r="AH33" i="1"/>
  <c r="AM33" i="1"/>
  <c r="AB36" i="1"/>
  <c r="I37" i="1"/>
  <c r="N37" i="1"/>
  <c r="Q37" i="1"/>
  <c r="R37" i="1"/>
  <c r="M37" i="1"/>
  <c r="W37" i="1"/>
  <c r="AL34" i="1"/>
  <c r="I40" i="1"/>
  <c r="N40" i="1"/>
  <c r="Q40" i="1"/>
  <c r="R40" i="1"/>
  <c r="M40" i="1"/>
  <c r="W40" i="1"/>
  <c r="Z36" i="1"/>
  <c r="X36" i="1"/>
  <c r="AS14" i="1"/>
  <c r="AW14" i="1"/>
  <c r="AQ14" i="1"/>
  <c r="AC36" i="1"/>
  <c r="BH20" i="2"/>
  <c r="BF21" i="2"/>
  <c r="BG21" i="2"/>
  <c r="BD22" i="2"/>
  <c r="BB22" i="2"/>
  <c r="BF20" i="2"/>
  <c r="BG20" i="2"/>
  <c r="BC22" i="2"/>
  <c r="BH22" i="2" s="1"/>
  <c r="AG15" i="1"/>
  <c r="AM15" i="1"/>
  <c r="AK15" i="1"/>
  <c r="AL15" i="1"/>
  <c r="AJ15" i="1"/>
  <c r="D17" i="1"/>
  <c r="J17" i="1" s="1"/>
  <c r="AH15" i="1"/>
  <c r="Z16" i="1"/>
  <c r="X16" i="1"/>
  <c r="AC16" i="1"/>
  <c r="Y16" i="1"/>
  <c r="AD16" i="1"/>
  <c r="AB16" i="1"/>
  <c r="X40" i="1" l="1"/>
  <c r="AC38" i="1"/>
  <c r="Z38" i="1"/>
  <c r="AD40" i="1"/>
  <c r="Y40" i="1"/>
  <c r="X37" i="1"/>
  <c r="AL37" i="1" s="1"/>
  <c r="AJ35" i="1"/>
  <c r="AL35" i="1"/>
  <c r="AJ36" i="1"/>
  <c r="AG35" i="1"/>
  <c r="AD37" i="1"/>
  <c r="X38" i="1"/>
  <c r="AB37" i="1"/>
  <c r="Y37" i="1"/>
  <c r="AJ37" i="1" s="1"/>
  <c r="AD38" i="1"/>
  <c r="AC40" i="1"/>
  <c r="AW15" i="1"/>
  <c r="AS15" i="1"/>
  <c r="AQ15" i="1"/>
  <c r="AL36" i="1"/>
  <c r="AT34" i="1"/>
  <c r="AR34" i="1"/>
  <c r="AS34" i="1"/>
  <c r="AQ34" i="1"/>
  <c r="AT15" i="1"/>
  <c r="AR15" i="1"/>
  <c r="Y38" i="1"/>
  <c r="AB38" i="1"/>
  <c r="AB40" i="1"/>
  <c r="AN37" i="1"/>
  <c r="AT33" i="1"/>
  <c r="AR33" i="1"/>
  <c r="AG36" i="1"/>
  <c r="I41" i="1"/>
  <c r="N41" i="1"/>
  <c r="Q41" i="1"/>
  <c r="R41" i="1"/>
  <c r="M41" i="1"/>
  <c r="W41" i="1"/>
  <c r="AM35" i="1"/>
  <c r="AH35" i="1"/>
  <c r="AK35" i="1"/>
  <c r="Z40" i="1"/>
  <c r="AL40" i="1"/>
  <c r="AJ40" i="1"/>
  <c r="AN40" i="1"/>
  <c r="AC37" i="1"/>
  <c r="AN38" i="1"/>
  <c r="I39" i="1"/>
  <c r="N39" i="1"/>
  <c r="Q39" i="1"/>
  <c r="R39" i="1"/>
  <c r="M39" i="1"/>
  <c r="W39" i="1"/>
  <c r="AK36" i="1"/>
  <c r="AH36" i="1"/>
  <c r="AM36" i="1"/>
  <c r="Z37" i="1"/>
  <c r="BG22" i="2"/>
  <c r="BF22" i="2"/>
  <c r="AG16" i="1"/>
  <c r="AK16" i="1"/>
  <c r="AM16" i="1"/>
  <c r="AL16" i="1"/>
  <c r="AJ16" i="1"/>
  <c r="D18" i="1"/>
  <c r="J18" i="1" s="1"/>
  <c r="X17" i="1"/>
  <c r="AC17" i="1"/>
  <c r="AB17" i="1"/>
  <c r="Y17" i="1"/>
  <c r="AD17" i="1"/>
  <c r="Z17" i="1"/>
  <c r="AH16" i="1"/>
  <c r="AS35" i="1" l="1"/>
  <c r="Y39" i="1"/>
  <c r="AG40" i="1"/>
  <c r="AQ40" i="1" s="1"/>
  <c r="AC41" i="1"/>
  <c r="AQ35" i="1"/>
  <c r="AK37" i="1"/>
  <c r="AG38" i="1"/>
  <c r="AH37" i="1"/>
  <c r="AR37" i="1" s="1"/>
  <c r="AG37" i="1"/>
  <c r="AQ37" i="1" s="1"/>
  <c r="AM37" i="1"/>
  <c r="AJ38" i="1"/>
  <c r="AQ38" i="1" s="1"/>
  <c r="AL38" i="1"/>
  <c r="AS38" i="1" s="1"/>
  <c r="X39" i="1"/>
  <c r="AL39" i="1" s="1"/>
  <c r="AB39" i="1"/>
  <c r="AM39" i="1" s="1"/>
  <c r="AC39" i="1"/>
  <c r="AS40" i="1"/>
  <c r="AT16" i="1"/>
  <c r="AR16" i="1"/>
  <c r="AW16" i="1"/>
  <c r="AS16" i="1"/>
  <c r="AQ16" i="1"/>
  <c r="AS36" i="1"/>
  <c r="AQ36" i="1"/>
  <c r="AS37" i="1"/>
  <c r="AM38" i="1"/>
  <c r="AH38" i="1"/>
  <c r="AK38" i="1"/>
  <c r="Z41" i="1"/>
  <c r="X41" i="1"/>
  <c r="AL41" i="1" s="1"/>
  <c r="AT36" i="1"/>
  <c r="AR36" i="1"/>
  <c r="AN39" i="1"/>
  <c r="Z39" i="1"/>
  <c r="AG39" i="1" s="1"/>
  <c r="AD39" i="1"/>
  <c r="AD41" i="1"/>
  <c r="AB41" i="1"/>
  <c r="AN41" i="1"/>
  <c r="Y41" i="1"/>
  <c r="AK40" i="1"/>
  <c r="AH40" i="1"/>
  <c r="AM40" i="1"/>
  <c r="AT35" i="1"/>
  <c r="AR35" i="1"/>
  <c r="AG17" i="1"/>
  <c r="AM17" i="1"/>
  <c r="AK17" i="1"/>
  <c r="AL17" i="1"/>
  <c r="AJ17" i="1"/>
  <c r="AH17" i="1"/>
  <c r="J19" i="1"/>
  <c r="Z18" i="1"/>
  <c r="Y18" i="1"/>
  <c r="AD18" i="1"/>
  <c r="AC18" i="1"/>
  <c r="AB18" i="1"/>
  <c r="X18" i="1"/>
  <c r="AJ39" i="1" l="1"/>
  <c r="AT37" i="1"/>
  <c r="AJ41" i="1"/>
  <c r="AK39" i="1"/>
  <c r="AH39" i="1"/>
  <c r="AT39" i="1" s="1"/>
  <c r="AG41" i="1"/>
  <c r="AS41" i="1" s="1"/>
  <c r="AS39" i="1"/>
  <c r="AQ39" i="1"/>
  <c r="AT17" i="1"/>
  <c r="AR17" i="1"/>
  <c r="AT38" i="1"/>
  <c r="AR38" i="1"/>
  <c r="AW17" i="1"/>
  <c r="AS17" i="1"/>
  <c r="AQ17" i="1"/>
  <c r="AT40" i="1"/>
  <c r="AR40" i="1"/>
  <c r="AK41" i="1"/>
  <c r="AH41" i="1"/>
  <c r="AM41" i="1"/>
  <c r="AC19" i="1"/>
  <c r="AD19" i="1"/>
  <c r="X19" i="1"/>
  <c r="Y19" i="1"/>
  <c r="AB19" i="1"/>
  <c r="Z19" i="1"/>
  <c r="AG18" i="1"/>
  <c r="AH18" i="1"/>
  <c r="AK18" i="1"/>
  <c r="AM18" i="1"/>
  <c r="AL18" i="1"/>
  <c r="AJ18" i="1"/>
  <c r="AR39" i="1" l="1"/>
  <c r="AQ41" i="1"/>
  <c r="AG19" i="1"/>
  <c r="AL19" i="1"/>
  <c r="AJ19" i="1"/>
  <c r="AT41" i="1"/>
  <c r="AR41" i="1"/>
  <c r="AS18" i="1"/>
  <c r="AW18" i="1"/>
  <c r="AQ18" i="1"/>
  <c r="AK19" i="1"/>
  <c r="AH19" i="1"/>
  <c r="AM19" i="1"/>
  <c r="AT18" i="1"/>
  <c r="AR18" i="1"/>
  <c r="AW19" i="1" l="1"/>
  <c r="AS19" i="1"/>
  <c r="AQ19" i="1"/>
  <c r="AT19" i="1"/>
  <c r="AR19" i="1"/>
</calcChain>
</file>

<file path=xl/sharedStrings.xml><?xml version="1.0" encoding="utf-8"?>
<sst xmlns="http://schemas.openxmlformats.org/spreadsheetml/2006/main" count="123" uniqueCount="72">
  <si>
    <t>DESARROLLO DE PROYECCION GAUSS KRUGER (Resolver acompañado del documento pdf)</t>
  </si>
  <si>
    <t>Meridiano central =</t>
  </si>
  <si>
    <t>q</t>
  </si>
  <si>
    <t>l</t>
  </si>
  <si>
    <t>a =</t>
  </si>
  <si>
    <t>b =</t>
  </si>
  <si>
    <t>e =</t>
  </si>
  <si>
    <t>Lat [rad]</t>
  </si>
  <si>
    <t>Long [rad]</t>
  </si>
  <si>
    <t xml:space="preserve">lat </t>
  </si>
  <si>
    <t>long</t>
  </si>
  <si>
    <t>n^2</t>
  </si>
  <si>
    <t>t</t>
  </si>
  <si>
    <t>e'^2</t>
  </si>
  <si>
    <t>M</t>
  </si>
  <si>
    <t>N</t>
  </si>
  <si>
    <t>X</t>
  </si>
  <si>
    <t>x2</t>
  </si>
  <si>
    <t>x0</t>
  </si>
  <si>
    <t>y1</t>
  </si>
  <si>
    <t>y3</t>
  </si>
  <si>
    <t>Y</t>
  </si>
  <si>
    <t>y5</t>
  </si>
  <si>
    <t>x6</t>
  </si>
  <si>
    <t>x4</t>
  </si>
  <si>
    <t>y= y1+y3+y5</t>
  </si>
  <si>
    <t>x= x0+x2+x4+x6</t>
  </si>
  <si>
    <t>DEFORMACIONES</t>
  </si>
  <si>
    <t xml:space="preserve">Po </t>
  </si>
  <si>
    <t>P1</t>
  </si>
  <si>
    <t>Deformacion del segmento Po_P1</t>
  </si>
  <si>
    <t>q1</t>
  </si>
  <si>
    <t>l1</t>
  </si>
  <si>
    <t>q0</t>
  </si>
  <si>
    <t>l0</t>
  </si>
  <si>
    <t>n1^2</t>
  </si>
  <si>
    <t>t1</t>
  </si>
  <si>
    <t>n0^2</t>
  </si>
  <si>
    <t>t0</t>
  </si>
  <si>
    <t>M0</t>
  </si>
  <si>
    <t>M1</t>
  </si>
  <si>
    <t>N1</t>
  </si>
  <si>
    <t>p1</t>
  </si>
  <si>
    <t>po</t>
  </si>
  <si>
    <t>Po</t>
  </si>
  <si>
    <t>A [S-U]</t>
  </si>
  <si>
    <t>B [S-U]</t>
  </si>
  <si>
    <t>C [S-U]</t>
  </si>
  <si>
    <t>D [S-U]</t>
  </si>
  <si>
    <t>E [S-U]</t>
  </si>
  <si>
    <t>X0</t>
  </si>
  <si>
    <t>LATITUD</t>
  </si>
  <si>
    <t>LONGITUD</t>
  </si>
  <si>
    <t>N0</t>
  </si>
  <si>
    <t>ARGENTINA</t>
  </si>
  <si>
    <t>ESCALA</t>
  </si>
  <si>
    <t>1.500.000</t>
  </si>
  <si>
    <t>COMPARACION SIN x6 e y5</t>
  </si>
  <si>
    <t>COMPARACION SIN x6,x4 e y5,y3</t>
  </si>
  <si>
    <t>X[m]</t>
  </si>
  <si>
    <t>Y[m]</t>
  </si>
  <si>
    <r>
      <t>X-(X=X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+X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+X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</si>
  <si>
    <r>
      <t>X-(X=X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+X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</si>
  <si>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Y-(Y=Y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</si>
  <si>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Y-(Y=Y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+Y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</si>
  <si>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l/L</t>
  </si>
  <si>
    <t>1 menos 2</t>
  </si>
  <si>
    <t>1 menos 3</t>
  </si>
  <si>
    <t>2 menos 3</t>
  </si>
  <si>
    <t>x0 = S</t>
  </si>
  <si>
    <t>X=Xo</t>
  </si>
  <si>
    <t>Y=0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</si>
</sst>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6" formatCode="0.0"/>
    <numFmt numFmtId="169" formatCode="0.000000"/>
    <numFmt numFmtId="171" formatCode="0.000000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164" fontId="0" fillId="0" borderId="9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164" fontId="0" fillId="0" borderId="9" xfId="0" applyNumberFormat="1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 wrapText="1"/>
    </xf>
    <xf numFmtId="164" fontId="0" fillId="0" borderId="16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 wrapText="1"/>
    </xf>
    <xf numFmtId="164" fontId="0" fillId="0" borderId="15" xfId="0" applyNumberFormat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0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0" fontId="0" fillId="3" borderId="27" xfId="0" applyFill="1" applyBorder="1" applyAlignment="1">
      <alignment horizontal="center"/>
    </xf>
    <xf numFmtId="0" fontId="0" fillId="3" borderId="26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164" fontId="0" fillId="0" borderId="23" xfId="0" applyNumberFormat="1" applyBorder="1" applyAlignment="1">
      <alignment horizontal="center" vertical="center"/>
    </xf>
    <xf numFmtId="11" fontId="0" fillId="0" borderId="24" xfId="0" applyNumberFormat="1" applyBorder="1" applyAlignment="1">
      <alignment horizontal="center" vertical="center"/>
    </xf>
    <xf numFmtId="11" fontId="0" fillId="0" borderId="25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9" xfId="0" applyFill="1" applyBorder="1" applyAlignment="1">
      <alignment horizontal="center"/>
    </xf>
    <xf numFmtId="164" fontId="0" fillId="2" borderId="14" xfId="0" applyNumberFormat="1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11" xfId="0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 vertical="center" wrapText="1"/>
    </xf>
    <xf numFmtId="164" fontId="0" fillId="2" borderId="14" xfId="0" applyNumberFormat="1" applyFill="1" applyBorder="1" applyAlignment="1">
      <alignment horizontal="center" vertical="center" wrapText="1"/>
    </xf>
    <xf numFmtId="164" fontId="0" fillId="2" borderId="11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/>
    </xf>
    <xf numFmtId="1" fontId="0" fillId="2" borderId="0" xfId="0" applyNumberFormat="1" applyFill="1"/>
    <xf numFmtId="0" fontId="0" fillId="3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1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0" fillId="3" borderId="31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11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2" borderId="0" xfId="0" applyFill="1" applyBorder="1"/>
    <xf numFmtId="0" fontId="0" fillId="0" borderId="13" xfId="0" applyNumberFormat="1" applyBorder="1" applyAlignment="1">
      <alignment horizontal="center" vertical="center" wrapText="1"/>
    </xf>
    <xf numFmtId="169" fontId="0" fillId="0" borderId="11" xfId="0" applyNumberFormat="1" applyBorder="1" applyAlignment="1">
      <alignment horizontal="center" vertical="center" wrapText="1"/>
    </xf>
    <xf numFmtId="169" fontId="0" fillId="0" borderId="11" xfId="0" applyNumberFormat="1" applyBorder="1" applyAlignment="1">
      <alignment horizontal="center" vertical="center"/>
    </xf>
    <xf numFmtId="11" fontId="0" fillId="0" borderId="26" xfId="0" applyNumberFormat="1" applyBorder="1" applyAlignment="1">
      <alignment horizontal="center" vertical="center" wrapText="1"/>
    </xf>
    <xf numFmtId="171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3" borderId="29" xfId="0" applyFill="1" applyBorder="1" applyAlignment="1">
      <alignment horizontal="center" vertical="center" wrapText="1"/>
    </xf>
    <xf numFmtId="0" fontId="0" fillId="3" borderId="34" xfId="0" applyFill="1" applyBorder="1" applyAlignment="1">
      <alignment horizontal="center" vertical="center" wrapText="1"/>
    </xf>
    <xf numFmtId="0" fontId="0" fillId="3" borderId="30" xfId="0" applyFill="1" applyBorder="1" applyAlignment="1">
      <alignment horizontal="center" vertical="center" wrapText="1"/>
    </xf>
    <xf numFmtId="0" fontId="0" fillId="3" borderId="29" xfId="0" applyFill="1" applyBorder="1" applyAlignment="1">
      <alignment horizontal="center" vertical="center" wrapText="1"/>
    </xf>
    <xf numFmtId="0" fontId="0" fillId="3" borderId="34" xfId="0" applyFill="1" applyBorder="1" applyAlignment="1">
      <alignment horizontal="center" vertical="center" wrapText="1"/>
    </xf>
    <xf numFmtId="0" fontId="0" fillId="3" borderId="30" xfId="0" applyFill="1" applyBorder="1" applyAlignment="1">
      <alignment horizontal="center" vertical="center" wrapText="1"/>
    </xf>
    <xf numFmtId="164" fontId="0" fillId="0" borderId="17" xfId="0" applyNumberFormat="1" applyBorder="1" applyAlignment="1">
      <alignment horizontal="center" vertical="center" wrapText="1"/>
    </xf>
    <xf numFmtId="164" fontId="0" fillId="0" borderId="18" xfId="0" applyNumberFormat="1" applyBorder="1" applyAlignment="1">
      <alignment horizontal="center" vertical="center" wrapText="1"/>
    </xf>
    <xf numFmtId="164" fontId="0" fillId="0" borderId="19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Latitud</a:t>
            </a:r>
            <a:r>
              <a:rPr lang="es-AR" baseline="0"/>
              <a:t> vs Latitud isometrica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Representacion!$C$4:$C$41</c:f>
              <c:numCache>
                <c:formatCode>0.000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-8.7266462599716474E-2</c:v>
                </c:pt>
                <c:pt idx="3">
                  <c:v>-8.7266462599716474E-2</c:v>
                </c:pt>
                <c:pt idx="4">
                  <c:v>-0.17453292519943295</c:v>
                </c:pt>
                <c:pt idx="5">
                  <c:v>-0.17453292519943295</c:v>
                </c:pt>
                <c:pt idx="6">
                  <c:v>-0.26179938779914941</c:v>
                </c:pt>
                <c:pt idx="7">
                  <c:v>-0.26179938779914941</c:v>
                </c:pt>
                <c:pt idx="8">
                  <c:v>-0.3490658503988659</c:v>
                </c:pt>
                <c:pt idx="9">
                  <c:v>-0.3490658503988659</c:v>
                </c:pt>
                <c:pt idx="10">
                  <c:v>-0.43633231299858238</c:v>
                </c:pt>
                <c:pt idx="11">
                  <c:v>-0.43633231299858238</c:v>
                </c:pt>
                <c:pt idx="12">
                  <c:v>-0.52359877559829882</c:v>
                </c:pt>
                <c:pt idx="13">
                  <c:v>-0.52359877559829882</c:v>
                </c:pt>
                <c:pt idx="14">
                  <c:v>-0.6108652381980153</c:v>
                </c:pt>
                <c:pt idx="15">
                  <c:v>-0.6108652381980153</c:v>
                </c:pt>
                <c:pt idx="16">
                  <c:v>-0.69813170079773179</c:v>
                </c:pt>
                <c:pt idx="17">
                  <c:v>-0.69813170079773179</c:v>
                </c:pt>
                <c:pt idx="18">
                  <c:v>-0.78539816339744828</c:v>
                </c:pt>
                <c:pt idx="19">
                  <c:v>-0.78539816339744828</c:v>
                </c:pt>
                <c:pt idx="20">
                  <c:v>-0.87266462599716477</c:v>
                </c:pt>
                <c:pt idx="21">
                  <c:v>-0.87266462599716477</c:v>
                </c:pt>
                <c:pt idx="22">
                  <c:v>-0.95993108859688125</c:v>
                </c:pt>
                <c:pt idx="23">
                  <c:v>-0.95993108859688125</c:v>
                </c:pt>
                <c:pt idx="24">
                  <c:v>-1.0471975511965976</c:v>
                </c:pt>
                <c:pt idx="25">
                  <c:v>-1.0471975511965976</c:v>
                </c:pt>
                <c:pt idx="26">
                  <c:v>-1.1344640137963142</c:v>
                </c:pt>
                <c:pt idx="27">
                  <c:v>-1.1344640137963142</c:v>
                </c:pt>
                <c:pt idx="28">
                  <c:v>-1.2217304763960306</c:v>
                </c:pt>
                <c:pt idx="29">
                  <c:v>-1.2217304763960306</c:v>
                </c:pt>
                <c:pt idx="30">
                  <c:v>-1.3089969389957472</c:v>
                </c:pt>
                <c:pt idx="31">
                  <c:v>-1.3089969389957472</c:v>
                </c:pt>
                <c:pt idx="32">
                  <c:v>-1.3962634015954636</c:v>
                </c:pt>
                <c:pt idx="33">
                  <c:v>-1.3962634015954636</c:v>
                </c:pt>
                <c:pt idx="34">
                  <c:v>-1.4835298641951802</c:v>
                </c:pt>
                <c:pt idx="35">
                  <c:v>-1.4835298641951802</c:v>
                </c:pt>
                <c:pt idx="36">
                  <c:v>-1.5533430342749532</c:v>
                </c:pt>
                <c:pt idx="37">
                  <c:v>-1.5533430342749532</c:v>
                </c:pt>
              </c:numCache>
            </c:numRef>
          </c:xVal>
          <c:yVal>
            <c:numRef>
              <c:f>Representacion!$I$4:$I$183</c:f>
              <c:numCache>
                <c:formatCode>0.000</c:formatCode>
                <c:ptCount val="180"/>
                <c:pt idx="0">
                  <c:v>-1.1102230246251565E-16</c:v>
                </c:pt>
                <c:pt idx="1">
                  <c:v>-1.1102230246251565E-16</c:v>
                </c:pt>
                <c:pt idx="2">
                  <c:v>-8.7960899512410748E-2</c:v>
                </c:pt>
                <c:pt idx="3">
                  <c:v>-8.7960899512410748E-2</c:v>
                </c:pt>
                <c:pt idx="4">
                  <c:v>-0.17658837476581252</c:v>
                </c:pt>
                <c:pt idx="5">
                  <c:v>-0.17658837476581252</c:v>
                </c:pt>
                <c:pt idx="6">
                  <c:v>-0.2665751398604338</c:v>
                </c:pt>
                <c:pt idx="7">
                  <c:v>-0.2665751398604338</c:v>
                </c:pt>
                <c:pt idx="8">
                  <c:v>-0.35866871546957985</c:v>
                </c:pt>
                <c:pt idx="9">
                  <c:v>-0.35866871546957985</c:v>
                </c:pt>
                <c:pt idx="10">
                  <c:v>-0.45370562556808564</c:v>
                </c:pt>
                <c:pt idx="11">
                  <c:v>-0.45370562556808564</c:v>
                </c:pt>
                <c:pt idx="12">
                  <c:v>-0.55265520348655606</c:v>
                </c:pt>
                <c:pt idx="13">
                  <c:v>-0.55265520348655606</c:v>
                </c:pt>
                <c:pt idx="14">
                  <c:v>-0.65667914092803004</c:v>
                </c:pt>
                <c:pt idx="15">
                  <c:v>-0.65667914092803004</c:v>
                </c:pt>
                <c:pt idx="16">
                  <c:v>-0.76721669053913621</c:v>
                </c:pt>
                <c:pt idx="17">
                  <c:v>-0.76721669053913621</c:v>
                </c:pt>
                <c:pt idx="18">
                  <c:v>-0.8861125206044872</c:v>
                </c:pt>
                <c:pt idx="19">
                  <c:v>-0.8861125206044872</c:v>
                </c:pt>
                <c:pt idx="20">
                  <c:v>-1.0158181123846475</c:v>
                </c:pt>
                <c:pt idx="21">
                  <c:v>-1.0158181123846475</c:v>
                </c:pt>
                <c:pt idx="22">
                  <c:v>-1.1597265018071623</c:v>
                </c:pt>
                <c:pt idx="23">
                  <c:v>-1.1597265018071623</c:v>
                </c:pt>
                <c:pt idx="24">
                  <c:v>-1.3227651320653615</c:v>
                </c:pt>
                <c:pt idx="25">
                  <c:v>-1.3227651320653615</c:v>
                </c:pt>
                <c:pt idx="26">
                  <c:v>-1.5125325634389697</c:v>
                </c:pt>
                <c:pt idx="27">
                  <c:v>-1.5125325634389697</c:v>
                </c:pt>
                <c:pt idx="28">
                  <c:v>-1.7417182615925166</c:v>
                </c:pt>
                <c:pt idx="29">
                  <c:v>-1.7417182615925166</c:v>
                </c:pt>
                <c:pt idx="30">
                  <c:v>-2.0340692096595712</c:v>
                </c:pt>
                <c:pt idx="31">
                  <c:v>-2.0340692096595712</c:v>
                </c:pt>
                <c:pt idx="32">
                  <c:v>-2.4428530545666751</c:v>
                </c:pt>
                <c:pt idx="33">
                  <c:v>-2.4428530545666751</c:v>
                </c:pt>
                <c:pt idx="34">
                  <c:v>-3.1379850648297438</c:v>
                </c:pt>
                <c:pt idx="35">
                  <c:v>-3.1379850648297438</c:v>
                </c:pt>
                <c:pt idx="36">
                  <c:v>-4.7480571124288078</c:v>
                </c:pt>
                <c:pt idx="37">
                  <c:v>-4.7480571124288078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A9-4E4B-84EF-9ED8FE3E3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09696"/>
        <c:axId val="96111232"/>
      </c:scatterChart>
      <c:valAx>
        <c:axId val="9610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111232"/>
        <c:crosses val="autoZero"/>
        <c:crossBetween val="midCat"/>
      </c:valAx>
      <c:valAx>
        <c:axId val="9611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10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Puntos</a:t>
            </a:r>
            <a:r>
              <a:rPr lang="es-AR" baseline="0"/>
              <a:t> Latitud,Longitud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7.6702715950500058E-2"/>
          <c:y val="0.12022480427596074"/>
          <c:w val="0.84659456809899991"/>
          <c:h val="0.8398001984585493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Representacion!$D$4:$D$41</c:f>
              <c:numCache>
                <c:formatCode>0.000</c:formatCode>
                <c:ptCount val="38"/>
                <c:pt idx="0">
                  <c:v>-1.1257373675363425</c:v>
                </c:pt>
                <c:pt idx="1">
                  <c:v>-1.1780972450961724</c:v>
                </c:pt>
                <c:pt idx="2">
                  <c:v>-1.1257373675363425</c:v>
                </c:pt>
                <c:pt idx="3">
                  <c:v>-1.1780972450961724</c:v>
                </c:pt>
                <c:pt idx="4">
                  <c:v>-1.1257373675363425</c:v>
                </c:pt>
                <c:pt idx="5">
                  <c:v>-1.1780972450961724</c:v>
                </c:pt>
                <c:pt idx="6">
                  <c:v>-1.1257373675363425</c:v>
                </c:pt>
                <c:pt idx="7">
                  <c:v>-1.1780972450961724</c:v>
                </c:pt>
                <c:pt idx="8">
                  <c:v>-1.1257373675363425</c:v>
                </c:pt>
                <c:pt idx="9">
                  <c:v>-1.1780972450961724</c:v>
                </c:pt>
                <c:pt idx="10">
                  <c:v>-1.1257373675363425</c:v>
                </c:pt>
                <c:pt idx="11">
                  <c:v>-1.1780972450961724</c:v>
                </c:pt>
                <c:pt idx="12">
                  <c:v>-1.1257373675363425</c:v>
                </c:pt>
                <c:pt idx="13">
                  <c:v>-1.1780972450961724</c:v>
                </c:pt>
                <c:pt idx="14">
                  <c:v>-1.1257373675363425</c:v>
                </c:pt>
                <c:pt idx="15">
                  <c:v>-1.1780972450961724</c:v>
                </c:pt>
                <c:pt idx="16">
                  <c:v>-1.1257373675363425</c:v>
                </c:pt>
                <c:pt idx="17">
                  <c:v>-1.1780972450961724</c:v>
                </c:pt>
                <c:pt idx="18">
                  <c:v>-1.1257373675363425</c:v>
                </c:pt>
                <c:pt idx="19">
                  <c:v>-1.1780972450961724</c:v>
                </c:pt>
                <c:pt idx="20">
                  <c:v>-1.1257373675363425</c:v>
                </c:pt>
                <c:pt idx="21">
                  <c:v>-1.1780972450961724</c:v>
                </c:pt>
                <c:pt idx="22">
                  <c:v>-1.1257373675363425</c:v>
                </c:pt>
                <c:pt idx="23">
                  <c:v>-1.1780972450961724</c:v>
                </c:pt>
                <c:pt idx="24">
                  <c:v>-1.1257373675363425</c:v>
                </c:pt>
                <c:pt idx="25">
                  <c:v>-1.1780972450961724</c:v>
                </c:pt>
                <c:pt idx="26">
                  <c:v>-1.1257373675363425</c:v>
                </c:pt>
                <c:pt idx="27">
                  <c:v>-1.1780972450961724</c:v>
                </c:pt>
                <c:pt idx="28">
                  <c:v>-1.1257373675363425</c:v>
                </c:pt>
                <c:pt idx="29">
                  <c:v>-1.1780972450961724</c:v>
                </c:pt>
                <c:pt idx="30">
                  <c:v>-1.1257373675363425</c:v>
                </c:pt>
                <c:pt idx="31">
                  <c:v>-1.1780972450961724</c:v>
                </c:pt>
                <c:pt idx="32">
                  <c:v>-1.1257373675363425</c:v>
                </c:pt>
                <c:pt idx="33">
                  <c:v>-1.1780972450961724</c:v>
                </c:pt>
                <c:pt idx="34">
                  <c:v>-1.1257373675363425</c:v>
                </c:pt>
                <c:pt idx="35">
                  <c:v>-1.1780972450961724</c:v>
                </c:pt>
                <c:pt idx="36">
                  <c:v>-1.1257373675363425</c:v>
                </c:pt>
                <c:pt idx="37">
                  <c:v>-1.1780972450961724</c:v>
                </c:pt>
              </c:numCache>
            </c:numRef>
          </c:xVal>
          <c:yVal>
            <c:numRef>
              <c:f>Representacion!$C$4:$C$41</c:f>
              <c:numCache>
                <c:formatCode>0.000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-8.7266462599716474E-2</c:v>
                </c:pt>
                <c:pt idx="3">
                  <c:v>-8.7266462599716474E-2</c:v>
                </c:pt>
                <c:pt idx="4">
                  <c:v>-0.17453292519943295</c:v>
                </c:pt>
                <c:pt idx="5">
                  <c:v>-0.17453292519943295</c:v>
                </c:pt>
                <c:pt idx="6">
                  <c:v>-0.26179938779914941</c:v>
                </c:pt>
                <c:pt idx="7">
                  <c:v>-0.26179938779914941</c:v>
                </c:pt>
                <c:pt idx="8">
                  <c:v>-0.3490658503988659</c:v>
                </c:pt>
                <c:pt idx="9">
                  <c:v>-0.3490658503988659</c:v>
                </c:pt>
                <c:pt idx="10">
                  <c:v>-0.43633231299858238</c:v>
                </c:pt>
                <c:pt idx="11">
                  <c:v>-0.43633231299858238</c:v>
                </c:pt>
                <c:pt idx="12">
                  <c:v>-0.52359877559829882</c:v>
                </c:pt>
                <c:pt idx="13">
                  <c:v>-0.52359877559829882</c:v>
                </c:pt>
                <c:pt idx="14">
                  <c:v>-0.6108652381980153</c:v>
                </c:pt>
                <c:pt idx="15">
                  <c:v>-0.6108652381980153</c:v>
                </c:pt>
                <c:pt idx="16">
                  <c:v>-0.69813170079773179</c:v>
                </c:pt>
                <c:pt idx="17">
                  <c:v>-0.69813170079773179</c:v>
                </c:pt>
                <c:pt idx="18">
                  <c:v>-0.78539816339744828</c:v>
                </c:pt>
                <c:pt idx="19">
                  <c:v>-0.78539816339744828</c:v>
                </c:pt>
                <c:pt idx="20">
                  <c:v>-0.87266462599716477</c:v>
                </c:pt>
                <c:pt idx="21">
                  <c:v>-0.87266462599716477</c:v>
                </c:pt>
                <c:pt idx="22">
                  <c:v>-0.95993108859688125</c:v>
                </c:pt>
                <c:pt idx="23">
                  <c:v>-0.95993108859688125</c:v>
                </c:pt>
                <c:pt idx="24">
                  <c:v>-1.0471975511965976</c:v>
                </c:pt>
                <c:pt idx="25">
                  <c:v>-1.0471975511965976</c:v>
                </c:pt>
                <c:pt idx="26">
                  <c:v>-1.1344640137963142</c:v>
                </c:pt>
                <c:pt idx="27">
                  <c:v>-1.1344640137963142</c:v>
                </c:pt>
                <c:pt idx="28">
                  <c:v>-1.2217304763960306</c:v>
                </c:pt>
                <c:pt idx="29">
                  <c:v>-1.2217304763960306</c:v>
                </c:pt>
                <c:pt idx="30">
                  <c:v>-1.3089969389957472</c:v>
                </c:pt>
                <c:pt idx="31">
                  <c:v>-1.3089969389957472</c:v>
                </c:pt>
                <c:pt idx="32">
                  <c:v>-1.3962634015954636</c:v>
                </c:pt>
                <c:pt idx="33">
                  <c:v>-1.3962634015954636</c:v>
                </c:pt>
                <c:pt idx="34">
                  <c:v>-1.4835298641951802</c:v>
                </c:pt>
                <c:pt idx="35">
                  <c:v>-1.4835298641951802</c:v>
                </c:pt>
                <c:pt idx="36">
                  <c:v>-1.5533430342749532</c:v>
                </c:pt>
                <c:pt idx="37">
                  <c:v>-1.5533430342749532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B2-44D9-9A8D-06FD83C6E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032607"/>
        <c:axId val="1733033023"/>
      </c:scatterChart>
      <c:valAx>
        <c:axId val="173303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33033023"/>
        <c:crosses val="autoZero"/>
        <c:crossBetween val="midCat"/>
      </c:valAx>
      <c:valAx>
        <c:axId val="1733033023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3303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Puntos:</a:t>
            </a:r>
            <a:r>
              <a:rPr lang="es-AR" baseline="0"/>
              <a:t> </a:t>
            </a:r>
            <a:r>
              <a:rPr lang="es-AR"/>
              <a:t>Latitud isometrica</a:t>
            </a:r>
            <a:r>
              <a:rPr lang="es-AR" baseline="0"/>
              <a:t> y longitud </a:t>
            </a:r>
            <a:endParaRPr lang="es-AR"/>
          </a:p>
        </c:rich>
      </c:tx>
      <c:layout>
        <c:manualLayout>
          <c:xMode val="edge"/>
          <c:yMode val="edge"/>
          <c:x val="0.2015258012280246"/>
          <c:y val="7.324125715280807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Representacion!$J$4:$J$41</c:f>
              <c:numCache>
                <c:formatCode>0.000</c:formatCode>
                <c:ptCount val="38"/>
                <c:pt idx="0">
                  <c:v>2.6179938779915091E-2</c:v>
                </c:pt>
                <c:pt idx="1">
                  <c:v>-2.6179938779914869E-2</c:v>
                </c:pt>
                <c:pt idx="2">
                  <c:v>2.6179938779915091E-2</c:v>
                </c:pt>
                <c:pt idx="3">
                  <c:v>-2.6179938779914869E-2</c:v>
                </c:pt>
                <c:pt idx="4">
                  <c:v>2.6179938779915091E-2</c:v>
                </c:pt>
                <c:pt idx="5">
                  <c:v>-2.6179938779914869E-2</c:v>
                </c:pt>
                <c:pt idx="6">
                  <c:v>2.6179938779915091E-2</c:v>
                </c:pt>
                <c:pt idx="7">
                  <c:v>-2.6179938779914869E-2</c:v>
                </c:pt>
                <c:pt idx="8">
                  <c:v>2.6179938779915091E-2</c:v>
                </c:pt>
                <c:pt idx="9">
                  <c:v>-2.6179938779914869E-2</c:v>
                </c:pt>
                <c:pt idx="10">
                  <c:v>2.6179938779915091E-2</c:v>
                </c:pt>
                <c:pt idx="11">
                  <c:v>-2.6179938779914869E-2</c:v>
                </c:pt>
                <c:pt idx="12">
                  <c:v>2.6179938779915091E-2</c:v>
                </c:pt>
                <c:pt idx="13">
                  <c:v>-2.6179938779914869E-2</c:v>
                </c:pt>
                <c:pt idx="14">
                  <c:v>2.6179938779915091E-2</c:v>
                </c:pt>
                <c:pt idx="15">
                  <c:v>-2.6179938779914869E-2</c:v>
                </c:pt>
                <c:pt idx="16">
                  <c:v>2.6179938779915091E-2</c:v>
                </c:pt>
                <c:pt idx="17">
                  <c:v>-2.6179938779914869E-2</c:v>
                </c:pt>
                <c:pt idx="18">
                  <c:v>2.6179938779915091E-2</c:v>
                </c:pt>
                <c:pt idx="19">
                  <c:v>-2.6179938779914869E-2</c:v>
                </c:pt>
                <c:pt idx="20">
                  <c:v>2.6179938779915091E-2</c:v>
                </c:pt>
                <c:pt idx="21">
                  <c:v>-2.6179938779914869E-2</c:v>
                </c:pt>
                <c:pt idx="22">
                  <c:v>2.6179938779915091E-2</c:v>
                </c:pt>
                <c:pt idx="23">
                  <c:v>-2.6179938779914869E-2</c:v>
                </c:pt>
                <c:pt idx="24">
                  <c:v>2.6179938779915091E-2</c:v>
                </c:pt>
                <c:pt idx="25">
                  <c:v>-2.6179938779914869E-2</c:v>
                </c:pt>
                <c:pt idx="26">
                  <c:v>2.6179938779915091E-2</c:v>
                </c:pt>
                <c:pt idx="27">
                  <c:v>-2.6179938779914869E-2</c:v>
                </c:pt>
                <c:pt idx="28">
                  <c:v>2.6179938779915091E-2</c:v>
                </c:pt>
                <c:pt idx="29">
                  <c:v>-2.6179938779914869E-2</c:v>
                </c:pt>
                <c:pt idx="30">
                  <c:v>2.6179938779915091E-2</c:v>
                </c:pt>
                <c:pt idx="31">
                  <c:v>-2.6179938779914869E-2</c:v>
                </c:pt>
                <c:pt idx="32">
                  <c:v>2.6179938779915091E-2</c:v>
                </c:pt>
                <c:pt idx="33">
                  <c:v>-2.6179938779914869E-2</c:v>
                </c:pt>
                <c:pt idx="34">
                  <c:v>2.6179938779915091E-2</c:v>
                </c:pt>
                <c:pt idx="35">
                  <c:v>-2.6179938779914869E-2</c:v>
                </c:pt>
                <c:pt idx="36">
                  <c:v>2.6179938779915091E-2</c:v>
                </c:pt>
                <c:pt idx="37">
                  <c:v>-2.6179938779914869E-2</c:v>
                </c:pt>
              </c:numCache>
            </c:numRef>
          </c:xVal>
          <c:yVal>
            <c:numRef>
              <c:f>Representacion!$I$4:$I$41</c:f>
              <c:numCache>
                <c:formatCode>0.000</c:formatCode>
                <c:ptCount val="38"/>
                <c:pt idx="0">
                  <c:v>-1.1102230246251565E-16</c:v>
                </c:pt>
                <c:pt idx="1">
                  <c:v>-1.1102230246251565E-16</c:v>
                </c:pt>
                <c:pt idx="2">
                  <c:v>-8.7960899512410748E-2</c:v>
                </c:pt>
                <c:pt idx="3">
                  <c:v>-8.7960899512410748E-2</c:v>
                </c:pt>
                <c:pt idx="4">
                  <c:v>-0.17658837476581252</c:v>
                </c:pt>
                <c:pt idx="5">
                  <c:v>-0.17658837476581252</c:v>
                </c:pt>
                <c:pt idx="6">
                  <c:v>-0.2665751398604338</c:v>
                </c:pt>
                <c:pt idx="7">
                  <c:v>-0.2665751398604338</c:v>
                </c:pt>
                <c:pt idx="8">
                  <c:v>-0.35866871546957985</c:v>
                </c:pt>
                <c:pt idx="9">
                  <c:v>-0.35866871546957985</c:v>
                </c:pt>
                <c:pt idx="10">
                  <c:v>-0.45370562556808564</c:v>
                </c:pt>
                <c:pt idx="11">
                  <c:v>-0.45370562556808564</c:v>
                </c:pt>
                <c:pt idx="12">
                  <c:v>-0.55265520348655606</c:v>
                </c:pt>
                <c:pt idx="13">
                  <c:v>-0.55265520348655606</c:v>
                </c:pt>
                <c:pt idx="14">
                  <c:v>-0.65667914092803004</c:v>
                </c:pt>
                <c:pt idx="15">
                  <c:v>-0.65667914092803004</c:v>
                </c:pt>
                <c:pt idx="16">
                  <c:v>-0.76721669053913621</c:v>
                </c:pt>
                <c:pt idx="17">
                  <c:v>-0.76721669053913621</c:v>
                </c:pt>
                <c:pt idx="18">
                  <c:v>-0.8861125206044872</c:v>
                </c:pt>
                <c:pt idx="19">
                  <c:v>-0.8861125206044872</c:v>
                </c:pt>
                <c:pt idx="20">
                  <c:v>-1.0158181123846475</c:v>
                </c:pt>
                <c:pt idx="21">
                  <c:v>-1.0158181123846475</c:v>
                </c:pt>
                <c:pt idx="22">
                  <c:v>-1.1597265018071623</c:v>
                </c:pt>
                <c:pt idx="23">
                  <c:v>-1.1597265018071623</c:v>
                </c:pt>
                <c:pt idx="24">
                  <c:v>-1.3227651320653615</c:v>
                </c:pt>
                <c:pt idx="25">
                  <c:v>-1.3227651320653615</c:v>
                </c:pt>
                <c:pt idx="26">
                  <c:v>-1.5125325634389697</c:v>
                </c:pt>
                <c:pt idx="27">
                  <c:v>-1.5125325634389697</c:v>
                </c:pt>
                <c:pt idx="28">
                  <c:v>-1.7417182615925166</c:v>
                </c:pt>
                <c:pt idx="29">
                  <c:v>-1.7417182615925166</c:v>
                </c:pt>
                <c:pt idx="30">
                  <c:v>-2.0340692096595712</c:v>
                </c:pt>
                <c:pt idx="31">
                  <c:v>-2.0340692096595712</c:v>
                </c:pt>
                <c:pt idx="32">
                  <c:v>-2.4428530545666751</c:v>
                </c:pt>
                <c:pt idx="33">
                  <c:v>-2.4428530545666751</c:v>
                </c:pt>
                <c:pt idx="34">
                  <c:v>-3.1379850648297438</c:v>
                </c:pt>
                <c:pt idx="35">
                  <c:v>-3.1379850648297438</c:v>
                </c:pt>
                <c:pt idx="36">
                  <c:v>-4.7480571124288078</c:v>
                </c:pt>
                <c:pt idx="37">
                  <c:v>-4.7480571124288078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78-4F45-9BEE-C1FBBBD38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316351"/>
        <c:axId val="1680935807"/>
      </c:scatterChart>
      <c:valAx>
        <c:axId val="166931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80935807"/>
        <c:crosses val="autoZero"/>
        <c:crossBetween val="midCat"/>
      </c:valAx>
      <c:valAx>
        <c:axId val="168093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6931635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59871</xdr:colOff>
      <xdr:row>1</xdr:row>
      <xdr:rowOff>190499</xdr:rowOff>
    </xdr:from>
    <xdr:to>
      <xdr:col>11</xdr:col>
      <xdr:colOff>607593</xdr:colOff>
      <xdr:row>1</xdr:row>
      <xdr:rowOff>737550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AFC630E-7A56-4A21-9E17-C5C1156480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65371" y="1224642"/>
          <a:ext cx="2779293" cy="547051"/>
        </a:xfrm>
        <a:prstGeom prst="rect">
          <a:avLst/>
        </a:prstGeom>
      </xdr:spPr>
    </xdr:pic>
    <xdr:clientData/>
  </xdr:twoCellAnchor>
  <xdr:twoCellAnchor editAs="oneCell">
    <xdr:from>
      <xdr:col>8</xdr:col>
      <xdr:colOff>496661</xdr:colOff>
      <xdr:row>1</xdr:row>
      <xdr:rowOff>800099</xdr:rowOff>
    </xdr:from>
    <xdr:to>
      <xdr:col>9</xdr:col>
      <xdr:colOff>401411</xdr:colOff>
      <xdr:row>1</xdr:row>
      <xdr:rowOff>1036745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1D74AA6-DC84-4E25-9274-6CB96877D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402161" y="1834242"/>
          <a:ext cx="762000" cy="236646"/>
        </a:xfrm>
        <a:prstGeom prst="rect">
          <a:avLst/>
        </a:prstGeom>
      </xdr:spPr>
    </xdr:pic>
    <xdr:clientData/>
  </xdr:twoCellAnchor>
  <xdr:twoCellAnchor editAs="oneCell">
    <xdr:from>
      <xdr:col>12</xdr:col>
      <xdr:colOff>432707</xdr:colOff>
      <xdr:row>1</xdr:row>
      <xdr:rowOff>10319</xdr:rowOff>
    </xdr:from>
    <xdr:to>
      <xdr:col>13</xdr:col>
      <xdr:colOff>678677</xdr:colOff>
      <xdr:row>1</xdr:row>
      <xdr:rowOff>741760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A189D0D-1B1E-4E34-8FBD-15E577A16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182100" y="1044462"/>
          <a:ext cx="899113" cy="731441"/>
        </a:xfrm>
        <a:prstGeom prst="rect">
          <a:avLst/>
        </a:prstGeom>
      </xdr:spPr>
    </xdr:pic>
    <xdr:clientData/>
  </xdr:twoCellAnchor>
  <xdr:twoCellAnchor editAs="oneCell">
    <xdr:from>
      <xdr:col>22</xdr:col>
      <xdr:colOff>461987</xdr:colOff>
      <xdr:row>0</xdr:row>
      <xdr:rowOff>576602</xdr:rowOff>
    </xdr:from>
    <xdr:to>
      <xdr:col>27</xdr:col>
      <xdr:colOff>738287</xdr:colOff>
      <xdr:row>1</xdr:row>
      <xdr:rowOff>613082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7AF2288-6383-4076-B3A6-4C73847A6D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6355130" y="576602"/>
          <a:ext cx="3596443" cy="1342766"/>
        </a:xfrm>
        <a:prstGeom prst="rect">
          <a:avLst/>
        </a:prstGeom>
      </xdr:spPr>
    </xdr:pic>
    <xdr:clientData/>
  </xdr:twoCellAnchor>
  <xdr:twoCellAnchor editAs="oneCell">
    <xdr:from>
      <xdr:col>22</xdr:col>
      <xdr:colOff>296257</xdr:colOff>
      <xdr:row>1</xdr:row>
      <xdr:rowOff>511969</xdr:rowOff>
    </xdr:from>
    <xdr:to>
      <xdr:col>28</xdr:col>
      <xdr:colOff>149680</xdr:colOff>
      <xdr:row>2</xdr:row>
      <xdr:rowOff>1644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CFBD598-CF6B-4882-BE38-4871EFE82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5833913" y="1535907"/>
          <a:ext cx="4073338" cy="787456"/>
        </a:xfrm>
        <a:prstGeom prst="rect">
          <a:avLst/>
        </a:prstGeom>
      </xdr:spPr>
    </xdr:pic>
    <xdr:clientData/>
  </xdr:twoCellAnchor>
  <xdr:twoCellAnchor>
    <xdr:from>
      <xdr:col>50</xdr:col>
      <xdr:colOff>195400</xdr:colOff>
      <xdr:row>2</xdr:row>
      <xdr:rowOff>35438</xdr:rowOff>
    </xdr:from>
    <xdr:to>
      <xdr:col>57</xdr:col>
      <xdr:colOff>531576</xdr:colOff>
      <xdr:row>16</xdr:row>
      <xdr:rowOff>100432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CFF673A-547A-41B0-8A1D-0CBD28FD9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</xdr:colOff>
      <xdr:row>42</xdr:row>
      <xdr:rowOff>107156</xdr:rowOff>
    </xdr:from>
    <xdr:to>
      <xdr:col>7</xdr:col>
      <xdr:colOff>23814</xdr:colOff>
      <xdr:row>60</xdr:row>
      <xdr:rowOff>154782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05FED90-26BF-4841-B74A-7F2DCF34F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258536</xdr:colOff>
      <xdr:row>42</xdr:row>
      <xdr:rowOff>108856</xdr:rowOff>
    </xdr:from>
    <xdr:to>
      <xdr:col>13</xdr:col>
      <xdr:colOff>672704</xdr:colOff>
      <xdr:row>109</xdr:row>
      <xdr:rowOff>158182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8A17F74-E7BC-4CD9-A4EE-DDA3BA8BE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23</xdr:col>
      <xdr:colOff>104775</xdr:colOff>
      <xdr:row>0</xdr:row>
      <xdr:rowOff>76201</xdr:rowOff>
    </xdr:from>
    <xdr:to>
      <xdr:col>27</xdr:col>
      <xdr:colOff>285750</xdr:colOff>
      <xdr:row>0</xdr:row>
      <xdr:rowOff>582459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A77D8B4-F2BB-4A5F-8795-372670A75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944975" y="76201"/>
          <a:ext cx="2514600" cy="5062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547687</xdr:colOff>
      <xdr:row>5</xdr:row>
      <xdr:rowOff>2381</xdr:rowOff>
    </xdr:from>
    <xdr:to>
      <xdr:col>62</xdr:col>
      <xdr:colOff>639614</xdr:colOff>
      <xdr:row>12</xdr:row>
      <xdr:rowOff>158484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CE36CA7-F167-4F05-A7B0-FDC594469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457562" y="1169194"/>
          <a:ext cx="2187426" cy="1513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84"/>
  <sheetViews>
    <sheetView topLeftCell="AF2" zoomScaleNormal="100" workbookViewId="0">
      <selection activeCell="AT8" sqref="AT8"/>
    </sheetView>
  </sheetViews>
  <sheetFormatPr baseColWidth="10" defaultColWidth="9.140625" defaultRowHeight="15" x14ac:dyDescent="0.25"/>
  <cols>
    <col min="1" max="1" width="10.7109375" customWidth="1"/>
    <col min="2" max="2" width="11" customWidth="1"/>
    <col min="3" max="3" width="11.28515625" customWidth="1"/>
    <col min="4" max="4" width="10.42578125" customWidth="1"/>
    <col min="5" max="6" width="11" customWidth="1"/>
    <col min="7" max="7" width="13.85546875" customWidth="1"/>
    <col min="9" max="9" width="12.85546875" bestFit="1" customWidth="1"/>
    <col min="10" max="10" width="11.42578125" bestFit="1" customWidth="1"/>
    <col min="13" max="13" width="9.7109375" bestFit="1" customWidth="1"/>
    <col min="14" max="14" width="10.42578125" bestFit="1" customWidth="1"/>
    <col min="15" max="15" width="11.42578125" bestFit="1" customWidth="1"/>
    <col min="17" max="18" width="14.28515625" bestFit="1" customWidth="1"/>
    <col min="21" max="21" width="10.28515625" bestFit="1" customWidth="1"/>
    <col min="23" max="23" width="14.5703125" bestFit="1" customWidth="1"/>
    <col min="24" max="24" width="11.140625" bestFit="1" customWidth="1"/>
    <col min="25" max="25" width="7.85546875" bestFit="1" customWidth="1"/>
    <col min="26" max="26" width="6.85546875" bestFit="1" customWidth="1"/>
    <col min="28" max="28" width="13.5703125" bestFit="1" customWidth="1"/>
    <col min="29" max="29" width="8.7109375" bestFit="1" customWidth="1"/>
    <col min="30" max="30" width="7.85546875" bestFit="1" customWidth="1"/>
    <col min="33" max="33" width="16.85546875" customWidth="1"/>
    <col min="34" max="34" width="13.5703125" bestFit="1" customWidth="1"/>
    <col min="36" max="36" width="14" bestFit="1" customWidth="1"/>
    <col min="37" max="37" width="11.28515625" bestFit="1" customWidth="1"/>
    <col min="38" max="38" width="12.5703125" bestFit="1" customWidth="1"/>
    <col min="39" max="39" width="11.28515625" bestFit="1" customWidth="1"/>
    <col min="40" max="40" width="12.5703125" bestFit="1" customWidth="1"/>
    <col min="41" max="41" width="5.5703125" bestFit="1" customWidth="1"/>
    <col min="42" max="42" width="9.140625" customWidth="1"/>
    <col min="43" max="47" width="15.7109375" customWidth="1"/>
    <col min="48" max="48" width="10" bestFit="1" customWidth="1"/>
    <col min="49" max="49" width="11.7109375" bestFit="1" customWidth="1"/>
    <col min="50" max="50" width="12.7109375" bestFit="1" customWidth="1"/>
  </cols>
  <sheetData>
    <row r="1" spans="1:51" ht="102.75" customHeight="1" thickBot="1" x14ac:dyDescent="0.3">
      <c r="A1" s="125" t="s">
        <v>0</v>
      </c>
      <c r="B1" s="125"/>
      <c r="C1" s="125"/>
      <c r="D1" s="125"/>
      <c r="E1" s="125"/>
      <c r="F1" s="125"/>
      <c r="G1" s="125"/>
      <c r="H1" s="125"/>
      <c r="I1" s="125"/>
    </row>
    <row r="2" spans="1:51" ht="102" customHeight="1" thickBot="1" x14ac:dyDescent="0.3">
      <c r="B2" s="96" t="s">
        <v>55</v>
      </c>
      <c r="C2" s="96" t="s">
        <v>56</v>
      </c>
      <c r="F2" s="39" t="s">
        <v>1</v>
      </c>
      <c r="G2" s="112">
        <v>-66</v>
      </c>
      <c r="H2" s="36">
        <f>RADIANS(G2)</f>
        <v>-1.1519173063162575</v>
      </c>
      <c r="T2" s="125"/>
      <c r="U2" s="125"/>
      <c r="AG2" s="39" t="s">
        <v>26</v>
      </c>
      <c r="AH2" s="57" t="s">
        <v>25</v>
      </c>
      <c r="AJ2" s="100" t="s">
        <v>61</v>
      </c>
      <c r="AK2" s="100" t="s">
        <v>64</v>
      </c>
      <c r="AL2" s="100" t="s">
        <v>62</v>
      </c>
      <c r="AM2" s="100" t="s">
        <v>63</v>
      </c>
      <c r="AN2" s="97" t="s">
        <v>70</v>
      </c>
      <c r="AO2" s="97" t="s">
        <v>71</v>
      </c>
      <c r="AQ2" s="126" t="s">
        <v>57</v>
      </c>
      <c r="AR2" s="127"/>
      <c r="AS2" s="127" t="s">
        <v>58</v>
      </c>
      <c r="AT2" s="128"/>
    </row>
    <row r="3" spans="1:51" ht="15.75" thickBot="1" x14ac:dyDescent="0.3">
      <c r="A3" s="27" t="s">
        <v>51</v>
      </c>
      <c r="B3" s="28" t="s">
        <v>52</v>
      </c>
      <c r="C3" s="28" t="s">
        <v>7</v>
      </c>
      <c r="D3" s="29" t="s">
        <v>8</v>
      </c>
      <c r="F3" s="40" t="s">
        <v>4</v>
      </c>
      <c r="G3" s="37">
        <v>6378137</v>
      </c>
      <c r="I3" s="94" t="s">
        <v>2</v>
      </c>
      <c r="J3" s="95" t="s">
        <v>3</v>
      </c>
      <c r="M3" s="27" t="s">
        <v>11</v>
      </c>
      <c r="N3" s="29" t="s">
        <v>12</v>
      </c>
      <c r="O3" s="29" t="s">
        <v>13</v>
      </c>
      <c r="Q3" s="27" t="s">
        <v>14</v>
      </c>
      <c r="R3" s="29" t="s">
        <v>15</v>
      </c>
      <c r="S3" s="11"/>
      <c r="V3" s="2"/>
      <c r="W3" s="51" t="s">
        <v>69</v>
      </c>
      <c r="X3" s="52" t="s">
        <v>17</v>
      </c>
      <c r="Y3" s="52" t="s">
        <v>24</v>
      </c>
      <c r="Z3" s="53" t="s">
        <v>23</v>
      </c>
      <c r="AB3" s="27" t="s">
        <v>19</v>
      </c>
      <c r="AC3" s="28" t="s">
        <v>20</v>
      </c>
      <c r="AD3" s="29" t="s">
        <v>22</v>
      </c>
      <c r="AE3" s="2"/>
      <c r="AG3" s="58" t="s">
        <v>59</v>
      </c>
      <c r="AH3" s="59" t="s">
        <v>60</v>
      </c>
      <c r="AJ3" s="60" t="s">
        <v>16</v>
      </c>
      <c r="AK3" s="61" t="s">
        <v>21</v>
      </c>
      <c r="AL3" s="61" t="s">
        <v>16</v>
      </c>
      <c r="AM3" s="61" t="s">
        <v>21</v>
      </c>
      <c r="AN3" s="61" t="s">
        <v>16</v>
      </c>
      <c r="AO3" s="62" t="s">
        <v>21</v>
      </c>
      <c r="AQ3" s="129" t="s">
        <v>59</v>
      </c>
      <c r="AR3" s="130" t="s">
        <v>60</v>
      </c>
      <c r="AS3" s="130" t="s">
        <v>59</v>
      </c>
      <c r="AT3" s="131" t="s">
        <v>60</v>
      </c>
      <c r="AW3" s="1"/>
      <c r="AX3" s="50"/>
      <c r="AY3" s="50"/>
    </row>
    <row r="4" spans="1:51" ht="15.75" thickBot="1" x14ac:dyDescent="0.3">
      <c r="A4" s="45">
        <v>0</v>
      </c>
      <c r="B4" s="91">
        <f>-64.5</f>
        <v>-64.5</v>
      </c>
      <c r="C4" s="92">
        <f>RADIANS(A4)</f>
        <v>0</v>
      </c>
      <c r="D4" s="93">
        <f>RADIANS(B4)</f>
        <v>-1.1257373675363425</v>
      </c>
      <c r="F4" s="41" t="s">
        <v>5</v>
      </c>
      <c r="G4" s="37">
        <v>6356752.3142451793</v>
      </c>
      <c r="I4" s="75">
        <f>LN(TAN(PI()/4+C4/2))-$G$5/2*LN((1-$G$5*SIN(C4))/(1+$G$5*SIN(C4)))</f>
        <v>-1.1102230246251565E-16</v>
      </c>
      <c r="J4" s="36">
        <f>D4-$H$2</f>
        <v>2.6179938779915091E-2</v>
      </c>
      <c r="M4" s="63">
        <f>$O$4*COS(C4)^2</f>
        <v>6.6943799901413156E-3</v>
      </c>
      <c r="N4" s="65">
        <f>TAN(C4)</f>
        <v>0</v>
      </c>
      <c r="O4" s="120">
        <f>$G$5^2</f>
        <v>6.6943799901413156E-3</v>
      </c>
      <c r="Q4" s="115">
        <f>$G$3*(1-$G$5^2)/POWER(1-$G$5^2*SIN(C4)^2,3/2)</f>
        <v>6335439.3272928195</v>
      </c>
      <c r="R4" s="93">
        <f>$G$3/SQRT(1-$G$5^2*SIN(C4)^2)</f>
        <v>6378137</v>
      </c>
      <c r="S4" s="11"/>
      <c r="T4" s="67" t="s">
        <v>45</v>
      </c>
      <c r="U4" s="70">
        <f>1+(3/4)*O4+(45/64)*POWER(O4,2)+(175/256)*POWER(O4,3)+(11025/16384)*POWER(O4,4)</f>
        <v>1.0050525017792491</v>
      </c>
      <c r="W4" s="75">
        <f>($G$3*(1-$O$4))*($U$4*(-(-PI()/2)+C4)-($U$5/2)*(SIN(2*C4)-SIN(2*(-PI()/2)))+($U$6/4)*(SIN(4*C4))-SIN(4*(-PI()/2)))-($U$7/6)*(SIN(6*C4)-SIN(6*(-PI()/2)))+($U$8/8)*(SIN(8*C4)-SIN(8*(-PI()/2)))</f>
        <v>10001965.729222991</v>
      </c>
      <c r="X4" s="76">
        <f>J4^2*COS(C4)^2*R4*N4/2</f>
        <v>0</v>
      </c>
      <c r="Y4" s="76">
        <f>J4^4*COS(C4)^4*R4*N4/24*(5-N4^2+9*M4+4*M4^2)</f>
        <v>0</v>
      </c>
      <c r="Z4" s="36">
        <f>J4^6*COS(C4)^6*R4*N4/720*(61-58*N4^2+N4^4+270*M4-330*N4^2*M4+445*M4^2-680*N4^2*M4^2+44*M4^3-600*N4^2*M4^3+88*M4^4-192*N4^2*M4^4)</f>
        <v>0</v>
      </c>
      <c r="AB4" s="63">
        <f>J4*COS(C4)*R4</f>
        <v>166979.23618991129</v>
      </c>
      <c r="AC4" s="64">
        <f>J4^3*COS(C4)^3*R4/6*(1-N4^2+M4)</f>
        <v>19.20198460459342</v>
      </c>
      <c r="AD4" s="65">
        <f>J4^5*COS(C4)^5*R4/120*(5-18*N4^2+N4^4+14*M4-58*N4^2*M4+13*M4^2-64*N4^2*M4^2+4*M4^3-24*N4^2*M4^3)</f>
        <v>3.329972777119509E-3</v>
      </c>
      <c r="AG4" s="115">
        <f>SUM(W4:Z4)</f>
        <v>10001965.729222991</v>
      </c>
      <c r="AH4" s="93">
        <f>SUM(AB4:AD4)</f>
        <v>166998.44150448864</v>
      </c>
      <c r="AJ4" s="63">
        <f>SUM(W4:Y4)</f>
        <v>10001965.729222991</v>
      </c>
      <c r="AK4" s="64">
        <f>SUM(AB4:AC4)</f>
        <v>166998.43817451588</v>
      </c>
      <c r="AL4" s="64">
        <f>SUM(W4:X4)</f>
        <v>10001965.729222991</v>
      </c>
      <c r="AM4" s="64">
        <f>SUM(AB4)</f>
        <v>166979.23618991129</v>
      </c>
      <c r="AN4" s="64">
        <f>W4</f>
        <v>10001965.729222991</v>
      </c>
      <c r="AO4" s="65">
        <v>0</v>
      </c>
      <c r="AQ4" s="63">
        <f>ABS(AG4-AJ4)</f>
        <v>0</v>
      </c>
      <c r="AR4" s="64">
        <f>ABS(AH4-AK4)</f>
        <v>3.329972765641287E-3</v>
      </c>
      <c r="AS4" s="64">
        <f>ABS(AG4-AL4)</f>
        <v>0</v>
      </c>
      <c r="AT4" s="65">
        <f>ABS(AH4-AM4)</f>
        <v>19.20531457735342</v>
      </c>
      <c r="AW4" s="1"/>
      <c r="AX4" s="50"/>
      <c r="AY4" s="50"/>
    </row>
    <row r="5" spans="1:51" ht="15.75" thickBot="1" x14ac:dyDescent="0.3">
      <c r="A5" s="24">
        <f>A4</f>
        <v>0</v>
      </c>
      <c r="B5" s="23">
        <f>-67.5</f>
        <v>-67.5</v>
      </c>
      <c r="C5" s="30">
        <f t="shared" ref="C5" si="0">RADIANS(A5)</f>
        <v>0</v>
      </c>
      <c r="D5" s="31">
        <f t="shared" ref="D5" si="1">RADIANS(B5)</f>
        <v>-1.1780972450961724</v>
      </c>
      <c r="F5" s="42" t="s">
        <v>6</v>
      </c>
      <c r="G5" s="38">
        <f>SQRT(G3^2-G4^2)/G3</f>
        <v>8.1819190842621486E-2</v>
      </c>
      <c r="I5" s="43">
        <f t="shared" ref="I5" si="2">LN(TAN(PI()/4+C5/2))-$G$5/2*LN((1-$G$5*SIN(C5))/(1+$G$5*SIN(C5)))</f>
        <v>-1.1102230246251565E-16</v>
      </c>
      <c r="J5" s="37">
        <f>D5-$H$2</f>
        <v>-2.6179938779914869E-2</v>
      </c>
      <c r="M5" s="46">
        <f t="shared" ref="M5" si="3">$O$4*COS(C5)^2</f>
        <v>6.6943799901413156E-3</v>
      </c>
      <c r="N5" s="47">
        <f t="shared" ref="N5" si="4">TAN(C5)</f>
        <v>0</v>
      </c>
      <c r="Q5" s="116">
        <f t="shared" ref="Q5" si="5">$G$3*(1-$G$5^2)/POWER(1-$G$5^2*SIN(C5)^2,3/2)</f>
        <v>6335439.3272928195</v>
      </c>
      <c r="R5" s="31">
        <f t="shared" ref="R5" si="6">$G$3/SQRT(1-$G$5^2*SIN(C5)^2)</f>
        <v>6378137</v>
      </c>
      <c r="S5" s="11"/>
      <c r="T5" s="68" t="s">
        <v>46</v>
      </c>
      <c r="U5" s="71">
        <f>(3/4)*O4+(15/16)*POWER(O4,2)+(525/512)*POWER(O4,3)+(2205/2048)*POWER(O4,4)</f>
        <v>5.0631085823109965E-3</v>
      </c>
      <c r="W5" s="43">
        <f>($G$3*(1-$O$4))*($U$4*(-(-PI()/2)+C5)-($U$5/2)*(SIN(2*C5)-SIN(2*(-PI()/2)))+($U$6/4)*(SIN(4*C5))-SIN(4*(-PI()/2)))-($U$7/6)*(SIN(6*C5)-SIN(6*(-PI()/2)))+($U$8/8)*(SIN(8*C5)-SIN(8*(-PI()/2)))</f>
        <v>10001965.729222991</v>
      </c>
      <c r="X5" s="35">
        <f t="shared" ref="X5" si="7">J5^2*COS(C5)^2*R5*N5/2</f>
        <v>0</v>
      </c>
      <c r="Y5" s="35">
        <f t="shared" ref="Y5" si="8">J5^4*COS(C5)^4*R5*N5/24*(5-N5^2+9*M5+4*M5^2)</f>
        <v>0</v>
      </c>
      <c r="Z5" s="37">
        <f t="shared" ref="Z5" si="9">J5^6*COS(C5)^6*R5*N5/720*(61-58*N5^2+N5^4+270*M5-330*N5^2*M5+445*M5^2-680*N5^2*M5^2+44*M5^3-600*N5^2*M5^3+88*M5^4-192*N5^2*M5^4)</f>
        <v>0</v>
      </c>
      <c r="AB5" s="46">
        <f t="shared" ref="AB5" si="10">J5*COS(C5)*R5</f>
        <v>-166979.23618990989</v>
      </c>
      <c r="AC5" s="55">
        <f t="shared" ref="AC5" si="11">J5^3*COS(C5)^3*R5/6*(1-N5^2+M5)</f>
        <v>-19.201984604592926</v>
      </c>
      <c r="AD5" s="47">
        <f t="shared" ref="AD5" si="12">J5^5*COS(C5)^5*R5/120*(5-18*N5^2+N5^4+14*M5-58*N5^2*M5+13*M5^2-64*N5^2*M5^2+4*M5^3-24*N5^2*M5^3)</f>
        <v>-3.3299727771193676E-3</v>
      </c>
      <c r="AG5" s="116">
        <f t="shared" ref="AG5:AG68" si="13">SUM(W5:Z5)</f>
        <v>10001965.729222991</v>
      </c>
      <c r="AH5" s="31">
        <f t="shared" ref="AH5" si="14">SUM(AB5:AD5)</f>
        <v>-166998.44150448724</v>
      </c>
      <c r="AJ5" s="46">
        <f>SUM(W5:Y5)</f>
        <v>10001965.729222991</v>
      </c>
      <c r="AK5" s="55">
        <f>SUM(AB5:AC5)</f>
        <v>-166998.43817451448</v>
      </c>
      <c r="AL5" s="55">
        <f>SUM(W5:X5)</f>
        <v>10001965.729222991</v>
      </c>
      <c r="AM5" s="55">
        <f>SUM(AB5)</f>
        <v>-166979.23618990989</v>
      </c>
      <c r="AN5" s="55">
        <f>W5</f>
        <v>10001965.729222991</v>
      </c>
      <c r="AO5" s="47">
        <f>AO4</f>
        <v>0</v>
      </c>
      <c r="AQ5" s="63">
        <f t="shared" ref="AQ5:AQ68" si="15">ABS(AG5-AJ5)</f>
        <v>0</v>
      </c>
      <c r="AR5" s="64">
        <f t="shared" ref="AR5:AR68" si="16">ABS(AH5-AK5)</f>
        <v>3.329972765641287E-3</v>
      </c>
      <c r="AS5" s="64">
        <f t="shared" ref="AS5:AS68" si="17">ABS(AG5-AL5)</f>
        <v>0</v>
      </c>
      <c r="AT5" s="65">
        <f t="shared" ref="AT5:AT68" si="18">ABS(AH5-AM5)</f>
        <v>19.20531457735342</v>
      </c>
      <c r="AY5" s="50"/>
    </row>
    <row r="6" spans="1:51" ht="15.75" thickBot="1" x14ac:dyDescent="0.3">
      <c r="A6" s="24">
        <f>A4-5</f>
        <v>-5</v>
      </c>
      <c r="B6" s="23">
        <f>B4</f>
        <v>-64.5</v>
      </c>
      <c r="C6" s="30">
        <f t="shared" ref="C6:C69" si="19">RADIANS(A6)</f>
        <v>-8.7266462599716474E-2</v>
      </c>
      <c r="D6" s="31">
        <f t="shared" ref="D6:D69" si="20">RADIANS(B6)</f>
        <v>-1.1257373675363425</v>
      </c>
      <c r="I6" s="43">
        <f t="shared" ref="I6:I69" si="21">LN(TAN(PI()/4+C6/2))-$G$5/2*LN((1-$G$5*SIN(C6))/(1+$G$5*SIN(C6)))</f>
        <v>-8.7960899512410748E-2</v>
      </c>
      <c r="J6" s="37">
        <f>D6-$H$2</f>
        <v>2.6179938779915091E-2</v>
      </c>
      <c r="M6" s="46">
        <f t="shared" ref="M6:M69" si="22">$O$4*COS(C6)^2</f>
        <v>6.6435286530211364E-3</v>
      </c>
      <c r="N6" s="47">
        <f t="shared" ref="N6:N69" si="23">TAN(C6)</f>
        <v>-8.7488663525924007E-2</v>
      </c>
      <c r="Q6" s="116">
        <f t="shared" ref="Q6:Q69" si="24">$G$3*(1-$G$5^2)/POWER(1-$G$5^2*SIN(C6)^2,3/2)</f>
        <v>6335922.6063534766</v>
      </c>
      <c r="R6" s="31">
        <f t="shared" ref="R6:R69" si="25">$G$3/SQRT(1-$G$5^2*SIN(C6)^2)</f>
        <v>6378299.174582514</v>
      </c>
      <c r="S6" s="11"/>
      <c r="T6" s="68" t="s">
        <v>47</v>
      </c>
      <c r="U6" s="71">
        <f>(15/64)*POWER(O4,2)+(105/256)*POWER(O4,3)+(2205/4096)*POWER(O4,4)</f>
        <v>1.0627581628567964E-5</v>
      </c>
      <c r="W6" s="43">
        <f>($G$3*(1-$O$4))*($U$4*(-(-PI()/2)+C6)-($U$5/2)*(SIN(2*C6)-SIN(2*(-PI()/2)))+($U$6/4)*(SIN(4*C6))-SIN(4*(-PI()/2)))-($U$7/6)*(SIN(6*C6)-SIN(6*(-PI()/2)))+($U$8/8)*(SIN(8*C6)-SIN(8*(-PI()/2)))</f>
        <v>9449080.2671937905</v>
      </c>
      <c r="X6" s="35">
        <f t="shared" ref="X6:X69" si="26">J6^2*COS(C6)^2*R6*N6/2</f>
        <v>-189.78084586247198</v>
      </c>
      <c r="Y6" s="35">
        <f t="shared" ref="Y6:Y69" si="27">J6^4*COS(C6)^4*R6*N6/24*(5-N6^2+9*M6+4*M6^2)</f>
        <v>-5.4348451480406353E-2</v>
      </c>
      <c r="Z6" s="37">
        <f t="shared" ref="Z6:Z69" si="28">J6^6*COS(C6)^6*R6*N6/720*(61-58*N6^2+N6^4+270*M6-330*N6^2*M6+445*M6^2-680*N6^2*M6^2+44*M6^3-600*N6^2*M6^3+88*M6^4-192*N6^2*M6^4)</f>
        <v>-1.5207408020538336E-5</v>
      </c>
      <c r="AB6" s="46">
        <f t="shared" ref="AB6:AB69" si="29">J6*COS(C6)*R6</f>
        <v>166348.05934819198</v>
      </c>
      <c r="AC6" s="55">
        <f t="shared" ref="AC6:AC69" si="30">J6^3*COS(C6)^3*R6/6*(1-N6^2+M6)</f>
        <v>18.8387903855369</v>
      </c>
      <c r="AD6" s="47">
        <f t="shared" ref="AD6:AD69" si="31">J6^5*COS(C6)^5*R6/120*(5-18*N6^2+N6^4+14*M6-58*N6^2*M6+13*M6^2-64*N6^2*M6^2+4*M6^3-24*N6^2*M6^3)</f>
        <v>3.1764866350414171E-3</v>
      </c>
      <c r="AG6" s="116">
        <f t="shared" si="13"/>
        <v>9448890.43198427</v>
      </c>
      <c r="AH6" s="31">
        <f t="shared" ref="AH6:AH69" si="32">SUM(AB6:AD6)</f>
        <v>166366.90131506417</v>
      </c>
      <c r="AJ6" s="46">
        <f t="shared" ref="AJ6:AJ69" si="33">SUM(W6:Y6)</f>
        <v>9448890.4319994766</v>
      </c>
      <c r="AK6" s="55">
        <f t="shared" ref="AK6:AK69" si="34">SUM(AB6:AC6)</f>
        <v>166366.89813857753</v>
      </c>
      <c r="AL6" s="55">
        <f t="shared" ref="AL6:AL69" si="35">SUM(W6:X6)</f>
        <v>9448890.4863479286</v>
      </c>
      <c r="AM6" s="55">
        <f t="shared" ref="AM6:AM69" si="36">SUM(AB6)</f>
        <v>166348.05934819198</v>
      </c>
      <c r="AN6" s="55">
        <f t="shared" ref="AN6:AN69" si="37">W6</f>
        <v>9449080.2671937905</v>
      </c>
      <c r="AO6" s="47">
        <f t="shared" ref="AO6:AO69" si="38">AO5</f>
        <v>0</v>
      </c>
      <c r="AQ6" s="63">
        <f t="shared" si="15"/>
        <v>1.5206634998321533E-5</v>
      </c>
      <c r="AR6" s="64">
        <f t="shared" si="16"/>
        <v>3.1764866434969008E-3</v>
      </c>
      <c r="AS6" s="64">
        <f t="shared" si="17"/>
        <v>5.4363658651709557E-2</v>
      </c>
      <c r="AT6" s="65">
        <f t="shared" si="18"/>
        <v>18.841966872190824</v>
      </c>
      <c r="AY6" s="50"/>
    </row>
    <row r="7" spans="1:51" ht="15.75" thickBot="1" x14ac:dyDescent="0.3">
      <c r="A7" s="24">
        <f t="shared" ref="A7:A41" si="39">A5-5</f>
        <v>-5</v>
      </c>
      <c r="B7" s="23">
        <f t="shared" ref="B7:B41" si="40">B5</f>
        <v>-67.5</v>
      </c>
      <c r="C7" s="30">
        <f t="shared" si="19"/>
        <v>-8.7266462599716474E-2</v>
      </c>
      <c r="D7" s="31">
        <f t="shared" si="20"/>
        <v>-1.1780972450961724</v>
      </c>
      <c r="I7" s="43">
        <f t="shared" si="21"/>
        <v>-8.7960899512410748E-2</v>
      </c>
      <c r="J7" s="37">
        <f>D7-$H$2</f>
        <v>-2.6179938779914869E-2</v>
      </c>
      <c r="M7" s="46">
        <f t="shared" si="22"/>
        <v>6.6435286530211364E-3</v>
      </c>
      <c r="N7" s="47">
        <f t="shared" si="23"/>
        <v>-8.7488663525924007E-2</v>
      </c>
      <c r="Q7" s="116">
        <f t="shared" si="24"/>
        <v>6335922.6063534766</v>
      </c>
      <c r="R7" s="31">
        <f t="shared" si="25"/>
        <v>6378299.174582514</v>
      </c>
      <c r="S7" s="11"/>
      <c r="T7" s="68" t="s">
        <v>48</v>
      </c>
      <c r="U7" s="71">
        <f>(35/512)*POWER(O4,3)+(315/2048)*POWER(O4,4)</f>
        <v>2.0817179460495806E-8</v>
      </c>
      <c r="W7" s="43">
        <f>($G$3*(1-$O$4))*($U$4*(-(-PI()/2)+C7)-($U$5/2)*(SIN(2*C7)-SIN(2*(-PI()/2)))+($U$6/4)*(SIN(4*C7))-SIN(4*(-PI()/2)))-($U$7/6)*(SIN(6*C7)-SIN(6*(-PI()/2)))+($U$8/8)*(SIN(8*C7)-SIN(8*(-PI()/2)))</f>
        <v>9449080.2671937905</v>
      </c>
      <c r="X7" s="35">
        <f t="shared" si="26"/>
        <v>-189.78084586246879</v>
      </c>
      <c r="Y7" s="35">
        <f t="shared" si="27"/>
        <v>-5.43484514804045E-2</v>
      </c>
      <c r="Z7" s="37">
        <f t="shared" si="28"/>
        <v>-1.5207408020537564E-5</v>
      </c>
      <c r="AB7" s="46">
        <f t="shared" si="29"/>
        <v>-166348.05934819055</v>
      </c>
      <c r="AC7" s="55">
        <f t="shared" si="30"/>
        <v>-18.838790385536416</v>
      </c>
      <c r="AD7" s="47">
        <f t="shared" si="31"/>
        <v>-3.1764866350412822E-3</v>
      </c>
      <c r="AG7" s="116">
        <f t="shared" si="13"/>
        <v>9448890.43198427</v>
      </c>
      <c r="AH7" s="31">
        <f t="shared" si="32"/>
        <v>-166366.90131506274</v>
      </c>
      <c r="AJ7" s="46">
        <f t="shared" si="33"/>
        <v>9448890.4319994766</v>
      </c>
      <c r="AK7" s="55">
        <f t="shared" si="34"/>
        <v>-166366.8981385761</v>
      </c>
      <c r="AL7" s="55">
        <f t="shared" si="35"/>
        <v>9448890.4863479286</v>
      </c>
      <c r="AM7" s="55">
        <f t="shared" si="36"/>
        <v>-166348.05934819055</v>
      </c>
      <c r="AN7" s="55">
        <f t="shared" si="37"/>
        <v>9449080.2671937905</v>
      </c>
      <c r="AO7" s="47">
        <f t="shared" si="38"/>
        <v>0</v>
      </c>
      <c r="AQ7" s="63">
        <f t="shared" si="15"/>
        <v>1.5206634998321533E-5</v>
      </c>
      <c r="AR7" s="64">
        <f t="shared" si="16"/>
        <v>3.1764866434969008E-3</v>
      </c>
      <c r="AS7" s="64">
        <f t="shared" si="17"/>
        <v>5.4363658651709557E-2</v>
      </c>
      <c r="AT7" s="65">
        <f t="shared" si="18"/>
        <v>18.841966872190824</v>
      </c>
      <c r="AY7" s="50"/>
    </row>
    <row r="8" spans="1:51" ht="15.75" thickBot="1" x14ac:dyDescent="0.3">
      <c r="A8" s="24">
        <f t="shared" si="39"/>
        <v>-10</v>
      </c>
      <c r="B8" s="23">
        <f t="shared" si="40"/>
        <v>-64.5</v>
      </c>
      <c r="C8" s="30">
        <f t="shared" si="19"/>
        <v>-0.17453292519943295</v>
      </c>
      <c r="D8" s="31">
        <f t="shared" si="20"/>
        <v>-1.1257373675363425</v>
      </c>
      <c r="I8" s="43">
        <f t="shared" si="21"/>
        <v>-0.17658837476581252</v>
      </c>
      <c r="J8" s="37">
        <f>D8-$H$2</f>
        <v>2.6179938779915091E-2</v>
      </c>
      <c r="M8" s="46">
        <f t="shared" si="22"/>
        <v>6.4925197338069757E-3</v>
      </c>
      <c r="N8" s="47">
        <f t="shared" si="23"/>
        <v>-0.17632698070846498</v>
      </c>
      <c r="Q8" s="116">
        <f t="shared" si="24"/>
        <v>6337358.1215549484</v>
      </c>
      <c r="R8" s="31">
        <f t="shared" si="25"/>
        <v>6378780.843661353</v>
      </c>
      <c r="S8" s="11"/>
      <c r="T8" s="69" t="s">
        <v>49</v>
      </c>
      <c r="U8" s="72">
        <f>(315/16384)*POWER(O4,4)</f>
        <v>3.8612867615135438E-11</v>
      </c>
      <c r="W8" s="43">
        <f>($G$3*(1-$O$4))*($U$4*(-(-PI()/2)+C8)-($U$5/2)*(SIN(2*C8)-SIN(2*(-PI()/2)))+($U$6/4)*(SIN(4*C8))-SIN(4*(-PI()/2)))-($U$7/6)*(SIN(6*C8)-SIN(6*(-PI()/2)))+($U$8/8)*(SIN(8*C8)-SIN(8*(-PI()/2)))</f>
        <v>8896110.8769826367</v>
      </c>
      <c r="X8" s="35">
        <f t="shared" si="26"/>
        <v>-373.82352460149593</v>
      </c>
      <c r="Y8" s="35">
        <f t="shared" si="27"/>
        <v>-0.10410665762143043</v>
      </c>
      <c r="Z8" s="37">
        <f t="shared" si="28"/>
        <v>-2.7943154615121579E-5</v>
      </c>
      <c r="AB8" s="46">
        <f t="shared" si="29"/>
        <v>164459.04610223041</v>
      </c>
      <c r="AC8" s="55">
        <f t="shared" si="30"/>
        <v>17.771743024233391</v>
      </c>
      <c r="AD8" s="47">
        <f t="shared" si="31"/>
        <v>2.7377210580760126E-3</v>
      </c>
      <c r="AG8" s="116">
        <f t="shared" si="13"/>
        <v>8895736.9493234344</v>
      </c>
      <c r="AH8" s="31">
        <f t="shared" si="32"/>
        <v>164476.82058297569</v>
      </c>
      <c r="AJ8" s="46">
        <f t="shared" si="33"/>
        <v>8895736.9493513778</v>
      </c>
      <c r="AK8" s="55">
        <f t="shared" si="34"/>
        <v>164476.81784525464</v>
      </c>
      <c r="AL8" s="55">
        <f t="shared" si="35"/>
        <v>8895737.053458035</v>
      </c>
      <c r="AM8" s="55">
        <f t="shared" si="36"/>
        <v>164459.04610223041</v>
      </c>
      <c r="AN8" s="55">
        <f t="shared" si="37"/>
        <v>8896110.8769826367</v>
      </c>
      <c r="AO8" s="47">
        <f t="shared" si="38"/>
        <v>0</v>
      </c>
      <c r="AQ8" s="63">
        <f t="shared" si="15"/>
        <v>2.7943402528762817E-5</v>
      </c>
      <c r="AR8" s="64">
        <f t="shared" si="16"/>
        <v>2.7377210499253124E-3</v>
      </c>
      <c r="AS8" s="64">
        <f t="shared" si="17"/>
        <v>0.10413460060954094</v>
      </c>
      <c r="AT8" s="65">
        <f t="shared" si="18"/>
        <v>17.774480745283654</v>
      </c>
      <c r="AY8" s="50"/>
    </row>
    <row r="9" spans="1:51" ht="15.75" thickBot="1" x14ac:dyDescent="0.3">
      <c r="A9" s="24">
        <f t="shared" si="39"/>
        <v>-10</v>
      </c>
      <c r="B9" s="23">
        <f t="shared" si="40"/>
        <v>-67.5</v>
      </c>
      <c r="C9" s="30">
        <f t="shared" si="19"/>
        <v>-0.17453292519943295</v>
      </c>
      <c r="D9" s="31">
        <f t="shared" si="20"/>
        <v>-1.1780972450961724</v>
      </c>
      <c r="I9" s="43">
        <f t="shared" si="21"/>
        <v>-0.17658837476581252</v>
      </c>
      <c r="J9" s="37">
        <f>D9-$H$2</f>
        <v>-2.6179938779914869E-2</v>
      </c>
      <c r="M9" s="46">
        <f t="shared" si="22"/>
        <v>6.4925197338069757E-3</v>
      </c>
      <c r="N9" s="47">
        <f t="shared" si="23"/>
        <v>-0.17632698070846498</v>
      </c>
      <c r="Q9" s="116">
        <f t="shared" si="24"/>
        <v>6337358.1215549484</v>
      </c>
      <c r="R9" s="31">
        <f t="shared" si="25"/>
        <v>6378780.843661353</v>
      </c>
      <c r="S9" s="11"/>
      <c r="T9" s="11"/>
      <c r="U9" s="11"/>
      <c r="W9" s="43">
        <f>($G$3*(1-$O$4))*($U$4*(-(-PI()/2)+C9)-($U$5/2)*(SIN(2*C9)-SIN(2*(-PI()/2)))+($U$6/4)*(SIN(4*C9))-SIN(4*(-PI()/2)))-($U$7/6)*(SIN(6*C9)-SIN(6*(-PI()/2)))+($U$8/8)*(SIN(8*C9)-SIN(8*(-PI()/2)))</f>
        <v>8896110.8769826367</v>
      </c>
      <c r="X9" s="35">
        <f t="shared" si="26"/>
        <v>-373.82352460148957</v>
      </c>
      <c r="Y9" s="35">
        <f t="shared" si="27"/>
        <v>-0.1041066576214269</v>
      </c>
      <c r="Z9" s="37">
        <f t="shared" si="28"/>
        <v>-2.7943154615120159E-5</v>
      </c>
      <c r="AB9" s="46">
        <f t="shared" si="29"/>
        <v>-164459.04610222901</v>
      </c>
      <c r="AC9" s="55">
        <f t="shared" si="30"/>
        <v>-17.771743024232936</v>
      </c>
      <c r="AD9" s="47">
        <f t="shared" si="31"/>
        <v>-2.7377210580758972E-3</v>
      </c>
      <c r="AG9" s="116">
        <f t="shared" si="13"/>
        <v>8895736.9493234344</v>
      </c>
      <c r="AH9" s="31">
        <f t="shared" si="32"/>
        <v>-164476.82058297429</v>
      </c>
      <c r="AJ9" s="46">
        <f t="shared" si="33"/>
        <v>8895736.9493513778</v>
      </c>
      <c r="AK9" s="55">
        <f t="shared" si="34"/>
        <v>-164476.81784525324</v>
      </c>
      <c r="AL9" s="55">
        <f t="shared" si="35"/>
        <v>8895737.053458035</v>
      </c>
      <c r="AM9" s="55">
        <f t="shared" si="36"/>
        <v>-164459.04610222901</v>
      </c>
      <c r="AN9" s="55">
        <f t="shared" si="37"/>
        <v>8896110.8769826367</v>
      </c>
      <c r="AO9" s="47">
        <f t="shared" si="38"/>
        <v>0</v>
      </c>
      <c r="AQ9" s="63">
        <f t="shared" si="15"/>
        <v>2.7943402528762817E-5</v>
      </c>
      <c r="AR9" s="64">
        <f t="shared" si="16"/>
        <v>2.7377210499253124E-3</v>
      </c>
      <c r="AS9" s="64">
        <f t="shared" si="17"/>
        <v>0.10413460060954094</v>
      </c>
      <c r="AT9" s="65">
        <f t="shared" si="18"/>
        <v>17.774480745283654</v>
      </c>
      <c r="AY9" s="50"/>
    </row>
    <row r="10" spans="1:51" ht="15.75" thickBot="1" x14ac:dyDescent="0.3">
      <c r="A10" s="24">
        <f t="shared" si="39"/>
        <v>-15</v>
      </c>
      <c r="B10" s="23">
        <f t="shared" si="40"/>
        <v>-64.5</v>
      </c>
      <c r="C10" s="30">
        <f t="shared" si="19"/>
        <v>-0.26179938779914941</v>
      </c>
      <c r="D10" s="31">
        <f t="shared" si="20"/>
        <v>-1.1257373675363425</v>
      </c>
      <c r="I10" s="43">
        <f t="shared" si="21"/>
        <v>-0.2665751398604338</v>
      </c>
      <c r="J10" s="37">
        <f>D10-$H$2</f>
        <v>2.6179938779915091E-2</v>
      </c>
      <c r="M10" s="46">
        <f t="shared" si="22"/>
        <v>6.2459415620949579E-3</v>
      </c>
      <c r="N10" s="47">
        <f t="shared" si="23"/>
        <v>-0.2679491924311227</v>
      </c>
      <c r="Q10" s="116">
        <f t="shared" si="24"/>
        <v>6339703.299043837</v>
      </c>
      <c r="R10" s="31">
        <f t="shared" si="25"/>
        <v>6379567.5820290232</v>
      </c>
      <c r="S10" s="11"/>
      <c r="T10" s="11"/>
      <c r="U10" s="11"/>
      <c r="W10" s="43">
        <f>($G$3*(1-$O$4))*($U$4*(-(-PI()/2)+C10)-($U$5/2)*(SIN(2*C10)-SIN(2*(-PI()/2)))+($U$6/4)*(SIN(4*C10))-SIN(4*(-PI()/2)))-($U$7/6)*(SIN(6*C10)-SIN(6*(-PI()/2)))+($U$8/8)*(SIN(8*C10)-SIN(8*(-PI()/2)))</f>
        <v>8342976.1178679345</v>
      </c>
      <c r="X10" s="35">
        <f t="shared" si="26"/>
        <v>-546.56083580417851</v>
      </c>
      <c r="Y10" s="35">
        <f t="shared" si="27"/>
        <v>-0.14518107615952075</v>
      </c>
      <c r="Z10" s="37">
        <f t="shared" si="28"/>
        <v>-3.6254334168853446E-5</v>
      </c>
      <c r="AB10" s="46">
        <f t="shared" si="29"/>
        <v>161325.73307510448</v>
      </c>
      <c r="AC10" s="55">
        <f t="shared" si="30"/>
        <v>16.066929565801249</v>
      </c>
      <c r="AD10" s="47">
        <f t="shared" si="31"/>
        <v>2.0751050796591008E-3</v>
      </c>
      <c r="AG10" s="116">
        <f t="shared" si="13"/>
        <v>8342429.4118147995</v>
      </c>
      <c r="AH10" s="31">
        <f t="shared" si="32"/>
        <v>161341.80207977537</v>
      </c>
      <c r="AJ10" s="46">
        <f t="shared" si="33"/>
        <v>8342429.4118510541</v>
      </c>
      <c r="AK10" s="55">
        <f t="shared" si="34"/>
        <v>161341.80000467028</v>
      </c>
      <c r="AL10" s="55">
        <f t="shared" si="35"/>
        <v>8342429.5570321307</v>
      </c>
      <c r="AM10" s="55">
        <f t="shared" si="36"/>
        <v>161325.73307510448</v>
      </c>
      <c r="AN10" s="55">
        <f t="shared" si="37"/>
        <v>8342976.1178679345</v>
      </c>
      <c r="AO10" s="47">
        <f t="shared" si="38"/>
        <v>0</v>
      </c>
      <c r="AQ10" s="63">
        <f t="shared" si="15"/>
        <v>3.6254525184631348E-5</v>
      </c>
      <c r="AR10" s="64">
        <f t="shared" si="16"/>
        <v>2.0751050906255841E-3</v>
      </c>
      <c r="AS10" s="64">
        <f t="shared" si="17"/>
        <v>0.14521733112633228</v>
      </c>
      <c r="AT10" s="65">
        <f t="shared" si="18"/>
        <v>16.069004670891445</v>
      </c>
      <c r="AW10" s="1"/>
      <c r="AX10" s="50"/>
      <c r="AY10" s="50"/>
    </row>
    <row r="11" spans="1:51" ht="15.75" thickBot="1" x14ac:dyDescent="0.3">
      <c r="A11" s="24">
        <f t="shared" si="39"/>
        <v>-15</v>
      </c>
      <c r="B11" s="23">
        <f t="shared" si="40"/>
        <v>-67.5</v>
      </c>
      <c r="C11" s="30">
        <f t="shared" si="19"/>
        <v>-0.26179938779914941</v>
      </c>
      <c r="D11" s="31">
        <f t="shared" si="20"/>
        <v>-1.1780972450961724</v>
      </c>
      <c r="I11" s="43">
        <f t="shared" si="21"/>
        <v>-0.2665751398604338</v>
      </c>
      <c r="J11" s="37">
        <f>D11-$H$2</f>
        <v>-2.6179938779914869E-2</v>
      </c>
      <c r="M11" s="46">
        <f t="shared" si="22"/>
        <v>6.2459415620949579E-3</v>
      </c>
      <c r="N11" s="47">
        <f t="shared" si="23"/>
        <v>-0.2679491924311227</v>
      </c>
      <c r="Q11" s="116">
        <f t="shared" si="24"/>
        <v>6339703.299043837</v>
      </c>
      <c r="R11" s="31">
        <f t="shared" si="25"/>
        <v>6379567.5820290232</v>
      </c>
      <c r="S11" s="11"/>
      <c r="T11" s="11"/>
      <c r="U11" s="11"/>
      <c r="W11" s="43">
        <f>($G$3*(1-$O$4))*($U$4*(-(-PI()/2)+C11)-($U$5/2)*(SIN(2*C11)-SIN(2*(-PI()/2)))+($U$6/4)*(SIN(4*C11))-SIN(4*(-PI()/2)))-($U$7/6)*(SIN(6*C11)-SIN(6*(-PI()/2)))+($U$8/8)*(SIN(8*C11)-SIN(8*(-PI()/2)))</f>
        <v>8342976.1178679345</v>
      </c>
      <c r="X11" s="35">
        <f t="shared" si="26"/>
        <v>-546.56083580416919</v>
      </c>
      <c r="Y11" s="35">
        <f t="shared" si="27"/>
        <v>-0.14518107615951584</v>
      </c>
      <c r="Z11" s="37">
        <f t="shared" si="28"/>
        <v>-3.6254334168851602E-5</v>
      </c>
      <c r="AB11" s="46">
        <f t="shared" si="29"/>
        <v>-161325.73307510311</v>
      </c>
      <c r="AC11" s="55">
        <f t="shared" si="30"/>
        <v>-16.066929565800841</v>
      </c>
      <c r="AD11" s="47">
        <f t="shared" si="31"/>
        <v>-2.0751050796590127E-3</v>
      </c>
      <c r="AG11" s="116">
        <f t="shared" si="13"/>
        <v>8342429.4118147995</v>
      </c>
      <c r="AH11" s="31">
        <f t="shared" si="32"/>
        <v>-161341.802079774</v>
      </c>
      <c r="AJ11" s="46">
        <f t="shared" si="33"/>
        <v>8342429.4118510541</v>
      </c>
      <c r="AK11" s="55">
        <f t="shared" si="34"/>
        <v>-161341.80000466891</v>
      </c>
      <c r="AL11" s="55">
        <f t="shared" si="35"/>
        <v>8342429.5570321307</v>
      </c>
      <c r="AM11" s="55">
        <f t="shared" si="36"/>
        <v>-161325.73307510311</v>
      </c>
      <c r="AN11" s="55">
        <f t="shared" si="37"/>
        <v>8342976.1178679345</v>
      </c>
      <c r="AO11" s="47">
        <f t="shared" si="38"/>
        <v>0</v>
      </c>
      <c r="AQ11" s="63">
        <f t="shared" si="15"/>
        <v>3.6254525184631348E-5</v>
      </c>
      <c r="AR11" s="64">
        <f t="shared" si="16"/>
        <v>2.0751050906255841E-3</v>
      </c>
      <c r="AS11" s="64">
        <f t="shared" si="17"/>
        <v>0.14521733112633228</v>
      </c>
      <c r="AT11" s="65">
        <f t="shared" si="18"/>
        <v>16.069004670891445</v>
      </c>
      <c r="AW11" s="1"/>
      <c r="AX11" s="50"/>
      <c r="AY11" s="50"/>
    </row>
    <row r="12" spans="1:51" s="78" customFormat="1" ht="15.75" thickBot="1" x14ac:dyDescent="0.3">
      <c r="A12" s="79">
        <f t="shared" si="39"/>
        <v>-20</v>
      </c>
      <c r="B12" s="84">
        <f t="shared" si="40"/>
        <v>-64.5</v>
      </c>
      <c r="C12" s="85">
        <f t="shared" si="19"/>
        <v>-0.3490658503988659</v>
      </c>
      <c r="D12" s="86">
        <f t="shared" si="20"/>
        <v>-1.1257373675363425</v>
      </c>
      <c r="I12" s="81">
        <f t="shared" si="21"/>
        <v>-0.35866871546957985</v>
      </c>
      <c r="J12" s="80">
        <f>D12-$H$2</f>
        <v>2.6179938779915091E-2</v>
      </c>
      <c r="M12" s="87">
        <f t="shared" si="22"/>
        <v>5.9112862908579748E-3</v>
      </c>
      <c r="N12" s="88">
        <f t="shared" si="23"/>
        <v>-0.36397023426620234</v>
      </c>
      <c r="Q12" s="117">
        <f t="shared" si="24"/>
        <v>6342888.4824789967</v>
      </c>
      <c r="R12" s="86">
        <f t="shared" si="25"/>
        <v>6380635.8071448412</v>
      </c>
      <c r="S12" s="119"/>
      <c r="T12" s="119"/>
      <c r="U12" s="119"/>
      <c r="W12" s="81">
        <f>($G$3*(1-$O$4))*($U$4*(-(-PI()/2)+C12)-($U$5/2)*(SIN(2*C12)-SIN(2*(-PI()/2)))+($U$6/4)*(SIN(4*C12))-SIN(4*(-PI()/2)))-($U$7/6)*(SIN(6*C12)-SIN(6*(-PI()/2)))+($U$8/8)*(SIN(8*C12)-SIN(8*(-PI()/2)))</f>
        <v>7789599.4560257178</v>
      </c>
      <c r="X12" s="89">
        <f t="shared" si="26"/>
        <v>-702.76272061903569</v>
      </c>
      <c r="Y12" s="89">
        <f t="shared" si="27"/>
        <v>-0.17441265146878529</v>
      </c>
      <c r="Z12" s="80">
        <f t="shared" si="28"/>
        <v>-3.910071805381354E-5</v>
      </c>
      <c r="AB12" s="87">
        <f t="shared" si="29"/>
        <v>156970.6294647938</v>
      </c>
      <c r="AC12" s="90">
        <f t="shared" si="30"/>
        <v>13.829535659183749</v>
      </c>
      <c r="AD12" s="88">
        <f t="shared" si="31"/>
        <v>1.2795252079628374E-3</v>
      </c>
      <c r="AG12" s="117">
        <f t="shared" si="13"/>
        <v>7788896.5188533459</v>
      </c>
      <c r="AH12" s="86">
        <f t="shared" si="32"/>
        <v>156984.46027997817</v>
      </c>
      <c r="AJ12" s="87">
        <f t="shared" si="33"/>
        <v>7788896.5188924465</v>
      </c>
      <c r="AK12" s="90">
        <f t="shared" si="34"/>
        <v>156984.45900045297</v>
      </c>
      <c r="AL12" s="90">
        <f t="shared" si="35"/>
        <v>7788896.6933050985</v>
      </c>
      <c r="AM12" s="90">
        <f t="shared" si="36"/>
        <v>156970.6294647938</v>
      </c>
      <c r="AN12" s="90">
        <f t="shared" si="37"/>
        <v>7789599.4560257178</v>
      </c>
      <c r="AO12" s="88">
        <f t="shared" si="38"/>
        <v>0</v>
      </c>
      <c r="AQ12" s="63">
        <f t="shared" si="15"/>
        <v>3.910064697265625E-5</v>
      </c>
      <c r="AR12" s="64">
        <f t="shared" si="16"/>
        <v>1.2795251968782395E-3</v>
      </c>
      <c r="AS12" s="64">
        <f t="shared" si="17"/>
        <v>0.17445175256580114</v>
      </c>
      <c r="AT12" s="65">
        <f t="shared" si="18"/>
        <v>13.830815184366656</v>
      </c>
      <c r="AV12" s="99">
        <f>W12</f>
        <v>7789599.4560257178</v>
      </c>
      <c r="AW12" s="82">
        <f>ABS(AG12-AV12)</f>
        <v>702.93717237189412</v>
      </c>
      <c r="AX12" s="83"/>
      <c r="AY12" s="83"/>
    </row>
    <row r="13" spans="1:51" ht="15.75" thickBot="1" x14ac:dyDescent="0.3">
      <c r="A13" s="24">
        <f t="shared" si="39"/>
        <v>-20</v>
      </c>
      <c r="B13" s="23">
        <f t="shared" si="40"/>
        <v>-67.5</v>
      </c>
      <c r="C13" s="30">
        <f t="shared" si="19"/>
        <v>-0.3490658503988659</v>
      </c>
      <c r="D13" s="31">
        <f t="shared" si="20"/>
        <v>-1.1780972450961724</v>
      </c>
      <c r="F13" s="103" t="s">
        <v>54</v>
      </c>
      <c r="G13" s="103"/>
      <c r="I13" s="43">
        <f t="shared" si="21"/>
        <v>-0.35866871546957985</v>
      </c>
      <c r="J13" s="37">
        <f>D13-$H$2</f>
        <v>-2.6179938779914869E-2</v>
      </c>
      <c r="M13" s="46">
        <f t="shared" si="22"/>
        <v>5.9112862908579748E-3</v>
      </c>
      <c r="N13" s="47">
        <f t="shared" si="23"/>
        <v>-0.36397023426620234</v>
      </c>
      <c r="Q13" s="116">
        <f t="shared" si="24"/>
        <v>6342888.4824789967</v>
      </c>
      <c r="R13" s="31">
        <f t="shared" si="25"/>
        <v>6380635.8071448412</v>
      </c>
      <c r="S13" s="11"/>
      <c r="T13" s="11"/>
      <c r="U13" s="11"/>
      <c r="W13" s="43">
        <f>($G$3*(1-$O$4))*($U$4*(-(-PI()/2)+C13)-($U$5/2)*(SIN(2*C13)-SIN(2*(-PI()/2)))+($U$6/4)*(SIN(4*C13))-SIN(4*(-PI()/2)))-($U$7/6)*(SIN(6*C13)-SIN(6*(-PI()/2)))+($U$8/8)*(SIN(8*C13)-SIN(8*(-PI()/2)))</f>
        <v>7789599.4560257178</v>
      </c>
      <c r="X13" s="35">
        <f t="shared" si="26"/>
        <v>-702.76272061902387</v>
      </c>
      <c r="Y13" s="35">
        <f t="shared" si="27"/>
        <v>-0.17441265146877941</v>
      </c>
      <c r="Z13" s="37">
        <f t="shared" si="28"/>
        <v>-3.9100718053811548E-5</v>
      </c>
      <c r="AB13" s="46">
        <f t="shared" si="29"/>
        <v>-156970.6294647925</v>
      </c>
      <c r="AC13" s="55">
        <f t="shared" si="30"/>
        <v>-13.829535659183398</v>
      </c>
      <c r="AD13" s="47">
        <f t="shared" si="31"/>
        <v>-1.279525207962783E-3</v>
      </c>
      <c r="AG13" s="116">
        <f t="shared" si="13"/>
        <v>7788896.5188533459</v>
      </c>
      <c r="AH13" s="31">
        <f t="shared" si="32"/>
        <v>-156984.46027997686</v>
      </c>
      <c r="AJ13" s="46">
        <f t="shared" si="33"/>
        <v>7788896.5188924465</v>
      </c>
      <c r="AK13" s="55">
        <f t="shared" si="34"/>
        <v>-156984.45900045166</v>
      </c>
      <c r="AL13" s="55">
        <f t="shared" si="35"/>
        <v>7788896.6933050985</v>
      </c>
      <c r="AM13" s="55">
        <f t="shared" si="36"/>
        <v>-156970.6294647925</v>
      </c>
      <c r="AN13" s="55">
        <f t="shared" si="37"/>
        <v>7789599.4560257178</v>
      </c>
      <c r="AO13" s="47">
        <f t="shared" si="38"/>
        <v>0</v>
      </c>
      <c r="AQ13" s="63">
        <f t="shared" si="15"/>
        <v>3.910064697265625E-5</v>
      </c>
      <c r="AR13" s="64">
        <f t="shared" si="16"/>
        <v>1.2795251968782395E-3</v>
      </c>
      <c r="AS13" s="64">
        <f t="shared" si="17"/>
        <v>0.17445175256580114</v>
      </c>
      <c r="AT13" s="65">
        <f t="shared" si="18"/>
        <v>13.830815184366656</v>
      </c>
      <c r="AV13" s="99">
        <f t="shared" ref="AV13:AV27" si="41">W13</f>
        <v>7789599.4560257178</v>
      </c>
      <c r="AW13" s="82">
        <f t="shared" ref="AW13:AW27" si="42">ABS(AG13-AV13)</f>
        <v>702.93717237189412</v>
      </c>
      <c r="AX13" s="50"/>
      <c r="AY13" s="50"/>
    </row>
    <row r="14" spans="1:51" ht="15.75" thickBot="1" x14ac:dyDescent="0.3">
      <c r="A14" s="24">
        <f t="shared" si="39"/>
        <v>-25</v>
      </c>
      <c r="B14" s="23">
        <f t="shared" si="40"/>
        <v>-64.5</v>
      </c>
      <c r="C14" s="30">
        <f t="shared" si="19"/>
        <v>-0.43633231299858238</v>
      </c>
      <c r="D14" s="31">
        <f t="shared" si="20"/>
        <v>-1.1257373675363425</v>
      </c>
      <c r="F14" s="103"/>
      <c r="G14" s="103"/>
      <c r="I14" s="43">
        <f t="shared" si="21"/>
        <v>-0.45370562556808564</v>
      </c>
      <c r="J14" s="37">
        <f>D14-$H$2</f>
        <v>2.6179938779915091E-2</v>
      </c>
      <c r="M14" s="46">
        <f t="shared" si="22"/>
        <v>5.4987222511688246E-3</v>
      </c>
      <c r="N14" s="47">
        <f t="shared" si="23"/>
        <v>-0.46630765815499858</v>
      </c>
      <c r="Q14" s="116">
        <f t="shared" si="24"/>
        <v>6346818.8587204302</v>
      </c>
      <c r="R14" s="31">
        <f t="shared" si="25"/>
        <v>6381953.4571557427</v>
      </c>
      <c r="S14" s="11"/>
      <c r="T14" s="11"/>
      <c r="U14" s="11"/>
      <c r="W14" s="43">
        <f>($G$3*(1-$O$4))*($U$4*(-(-PI()/2)+C14)-($U$5/2)*(SIN(2*C14)-SIN(2*(-PI()/2)))+($U$6/4)*(SIN(4*C14))-SIN(4*(-PI()/2)))-($U$7/6)*(SIN(6*C14)-SIN(6*(-PI()/2)))+($U$8/8)*(SIN(8*C14)-SIN(8*(-PI()/2)))</f>
        <v>7235911.5490760142</v>
      </c>
      <c r="X14" s="35">
        <f t="shared" si="26"/>
        <v>-837.69295131294564</v>
      </c>
      <c r="Y14" s="35">
        <f t="shared" si="27"/>
        <v>-0.18990403458570135</v>
      </c>
      <c r="Z14" s="37">
        <f t="shared" si="28"/>
        <v>-3.6531613619534815E-5</v>
      </c>
      <c r="AB14" s="46">
        <f t="shared" si="29"/>
        <v>151425.1354256841</v>
      </c>
      <c r="AC14" s="55">
        <f t="shared" si="30"/>
        <v>11.196761205754646</v>
      </c>
      <c r="AD14" s="47">
        <f t="shared" si="31"/>
        <v>4.5629732594644777E-4</v>
      </c>
      <c r="AG14" s="116">
        <f t="shared" si="13"/>
        <v>7235073.6661841348</v>
      </c>
      <c r="AH14" s="31">
        <f t="shared" si="32"/>
        <v>151436.3326431872</v>
      </c>
      <c r="AJ14" s="46">
        <f t="shared" si="33"/>
        <v>7235073.6662206668</v>
      </c>
      <c r="AK14" s="55">
        <f t="shared" si="34"/>
        <v>151436.33218688986</v>
      </c>
      <c r="AL14" s="55">
        <f t="shared" si="35"/>
        <v>7235073.856124701</v>
      </c>
      <c r="AM14" s="55">
        <f t="shared" si="36"/>
        <v>151425.1354256841</v>
      </c>
      <c r="AN14" s="55">
        <f t="shared" si="37"/>
        <v>7235911.5490760142</v>
      </c>
      <c r="AO14" s="47">
        <f t="shared" si="38"/>
        <v>0</v>
      </c>
      <c r="AQ14" s="63">
        <f t="shared" si="15"/>
        <v>3.653205931186676E-5</v>
      </c>
      <c r="AR14" s="64">
        <f t="shared" si="16"/>
        <v>4.5629733358509839E-4</v>
      </c>
      <c r="AS14" s="64">
        <f t="shared" si="17"/>
        <v>0.1899405661970377</v>
      </c>
      <c r="AT14" s="65">
        <f t="shared" si="18"/>
        <v>11.197217503096908</v>
      </c>
      <c r="AV14" s="99">
        <f t="shared" si="41"/>
        <v>7235911.5490760142</v>
      </c>
      <c r="AW14" s="82">
        <f t="shared" si="42"/>
        <v>837.882891879417</v>
      </c>
    </row>
    <row r="15" spans="1:51" ht="15.75" thickBot="1" x14ac:dyDescent="0.3">
      <c r="A15" s="24">
        <f t="shared" si="39"/>
        <v>-25</v>
      </c>
      <c r="B15" s="23">
        <f t="shared" si="40"/>
        <v>-67.5</v>
      </c>
      <c r="C15" s="30">
        <f t="shared" si="19"/>
        <v>-0.43633231299858238</v>
      </c>
      <c r="D15" s="31">
        <f t="shared" si="20"/>
        <v>-1.1780972450961724</v>
      </c>
      <c r="F15" s="103"/>
      <c r="G15" s="103"/>
      <c r="I15" s="43">
        <f t="shared" si="21"/>
        <v>-0.45370562556808564</v>
      </c>
      <c r="J15" s="37">
        <f>D15-$H$2</f>
        <v>-2.6179938779914869E-2</v>
      </c>
      <c r="M15" s="46">
        <f t="shared" si="22"/>
        <v>5.4987222511688246E-3</v>
      </c>
      <c r="N15" s="47">
        <f t="shared" si="23"/>
        <v>-0.46630765815499858</v>
      </c>
      <c r="Q15" s="116">
        <f t="shared" si="24"/>
        <v>6346818.8587204302</v>
      </c>
      <c r="R15" s="31">
        <f t="shared" si="25"/>
        <v>6381953.4571557427</v>
      </c>
      <c r="S15" s="11"/>
      <c r="T15" s="11"/>
      <c r="U15" s="11"/>
      <c r="W15" s="43">
        <f>($G$3*(1-$O$4))*($U$4*(-(-PI()/2)+C15)-($U$5/2)*(SIN(2*C15)-SIN(2*(-PI()/2)))+($U$6/4)*(SIN(4*C15))-SIN(4*(-PI()/2)))-($U$7/6)*(SIN(6*C15)-SIN(6*(-PI()/2)))+($U$8/8)*(SIN(8*C15)-SIN(8*(-PI()/2)))</f>
        <v>7235911.5490760142</v>
      </c>
      <c r="X15" s="35">
        <f t="shared" si="26"/>
        <v>-837.69295131293143</v>
      </c>
      <c r="Y15" s="35">
        <f t="shared" si="27"/>
        <v>-0.18990403458569491</v>
      </c>
      <c r="Z15" s="37">
        <f t="shared" si="28"/>
        <v>-3.6531613619532959E-5</v>
      </c>
      <c r="AB15" s="46">
        <f t="shared" si="29"/>
        <v>-151425.13542568279</v>
      </c>
      <c r="AC15" s="55">
        <f t="shared" si="30"/>
        <v>-11.19676120575436</v>
      </c>
      <c r="AD15" s="47">
        <f t="shared" si="31"/>
        <v>-4.5629732594642842E-4</v>
      </c>
      <c r="AG15" s="116">
        <f t="shared" si="13"/>
        <v>7235073.6661841348</v>
      </c>
      <c r="AH15" s="31">
        <f t="shared" si="32"/>
        <v>-151436.33264318589</v>
      </c>
      <c r="AJ15" s="46">
        <f t="shared" si="33"/>
        <v>7235073.6662206668</v>
      </c>
      <c r="AK15" s="55">
        <f t="shared" si="34"/>
        <v>-151436.33218688855</v>
      </c>
      <c r="AL15" s="55">
        <f t="shared" si="35"/>
        <v>7235073.856124701</v>
      </c>
      <c r="AM15" s="55">
        <f t="shared" si="36"/>
        <v>-151425.13542568279</v>
      </c>
      <c r="AN15" s="55">
        <f t="shared" si="37"/>
        <v>7235911.5490760142</v>
      </c>
      <c r="AO15" s="47">
        <f t="shared" si="38"/>
        <v>0</v>
      </c>
      <c r="AQ15" s="63">
        <f t="shared" si="15"/>
        <v>3.653205931186676E-5</v>
      </c>
      <c r="AR15" s="64">
        <f t="shared" si="16"/>
        <v>4.5629733358509839E-4</v>
      </c>
      <c r="AS15" s="64">
        <f t="shared" si="17"/>
        <v>0.1899405661970377</v>
      </c>
      <c r="AT15" s="65">
        <f t="shared" si="18"/>
        <v>11.197217503096908</v>
      </c>
      <c r="AV15" s="99">
        <f t="shared" si="41"/>
        <v>7235911.5490760142</v>
      </c>
      <c r="AW15" s="82">
        <f t="shared" si="42"/>
        <v>837.882891879417</v>
      </c>
    </row>
    <row r="16" spans="1:51" ht="15.75" thickBot="1" x14ac:dyDescent="0.3">
      <c r="A16" s="24">
        <f>A14-5</f>
        <v>-30</v>
      </c>
      <c r="B16" s="23">
        <f>B14</f>
        <v>-64.5</v>
      </c>
      <c r="C16" s="30">
        <f t="shared" si="19"/>
        <v>-0.52359877559829882</v>
      </c>
      <c r="D16" s="31">
        <f t="shared" si="20"/>
        <v>-1.1257373675363425</v>
      </c>
      <c r="F16" s="103"/>
      <c r="G16" s="103"/>
      <c r="I16" s="43">
        <f t="shared" si="21"/>
        <v>-0.55265520348655606</v>
      </c>
      <c r="J16" s="37">
        <f>D16-$H$2</f>
        <v>2.6179938779915091E-2</v>
      </c>
      <c r="M16" s="46">
        <f t="shared" si="22"/>
        <v>5.0207849926059873E-3</v>
      </c>
      <c r="N16" s="47">
        <f t="shared" si="23"/>
        <v>-0.57735026918962573</v>
      </c>
      <c r="Q16" s="116">
        <f t="shared" si="24"/>
        <v>6351377.1037155138</v>
      </c>
      <c r="R16" s="31">
        <f t="shared" si="25"/>
        <v>6383480.9176901085</v>
      </c>
      <c r="S16" s="11"/>
      <c r="T16" s="11"/>
      <c r="U16" s="11"/>
      <c r="W16" s="43">
        <f>($G$3*(1-$O$4))*($U$4*(-(-PI()/2)+C16)-($U$5/2)*(SIN(2*C16)-SIN(2*(-PI()/2)))+($U$6/4)*(SIN(4*C16))-SIN(4*(-PI()/2)))-($U$7/6)*(SIN(6*C16)-SIN(6*(-PI()/2)))+($U$8/8)*(SIN(8*C16)-SIN(8*(-PI()/2)))</f>
        <v>6681852.3312561372</v>
      </c>
      <c r="X16" s="35">
        <f t="shared" si="26"/>
        <v>-947.25184127633077</v>
      </c>
      <c r="Y16" s="35">
        <f t="shared" si="27"/>
        <v>-0.1911982103403736</v>
      </c>
      <c r="Z16" s="37">
        <f t="shared" si="28"/>
        <v>-2.9609619831425265E-5</v>
      </c>
      <c r="AB16" s="46">
        <f t="shared" si="29"/>
        <v>144729.42037634557</v>
      </c>
      <c r="AC16" s="55">
        <f t="shared" si="30"/>
        <v>8.3285869494259153</v>
      </c>
      <c r="AD16" s="47">
        <f t="shared" si="31"/>
        <v>-2.9188364130783653E-4</v>
      </c>
      <c r="AG16" s="116">
        <f t="shared" si="13"/>
        <v>6680904.8881870415</v>
      </c>
      <c r="AH16" s="31">
        <f t="shared" si="32"/>
        <v>144737.74867141133</v>
      </c>
      <c r="AJ16" s="46">
        <f t="shared" si="33"/>
        <v>6680904.888216651</v>
      </c>
      <c r="AK16" s="55">
        <f t="shared" si="34"/>
        <v>144737.74896329499</v>
      </c>
      <c r="AL16" s="55">
        <f t="shared" si="35"/>
        <v>6680905.0794148613</v>
      </c>
      <c r="AM16" s="55">
        <f t="shared" si="36"/>
        <v>144729.42037634557</v>
      </c>
      <c r="AN16" s="55">
        <f t="shared" si="37"/>
        <v>6681852.3312561372</v>
      </c>
      <c r="AO16" s="47">
        <f t="shared" si="38"/>
        <v>0</v>
      </c>
      <c r="AQ16" s="63">
        <f t="shared" si="15"/>
        <v>2.9609538614749908E-5</v>
      </c>
      <c r="AR16" s="64">
        <f t="shared" si="16"/>
        <v>2.9188365442678332E-4</v>
      </c>
      <c r="AS16" s="64">
        <f t="shared" si="17"/>
        <v>0.19122781977057457</v>
      </c>
      <c r="AT16" s="65">
        <f t="shared" si="18"/>
        <v>8.3282950657594483</v>
      </c>
      <c r="AV16" s="99">
        <f t="shared" si="41"/>
        <v>6681852.3312561372</v>
      </c>
      <c r="AW16" s="82">
        <f t="shared" si="42"/>
        <v>947.44306909572333</v>
      </c>
    </row>
    <row r="17" spans="1:49" ht="15.75" thickBot="1" x14ac:dyDescent="0.3">
      <c r="A17" s="24">
        <f t="shared" si="39"/>
        <v>-30</v>
      </c>
      <c r="B17" s="23">
        <f t="shared" si="40"/>
        <v>-67.5</v>
      </c>
      <c r="C17" s="30">
        <f t="shared" si="19"/>
        <v>-0.52359877559829882</v>
      </c>
      <c r="D17" s="31">
        <f t="shared" si="20"/>
        <v>-1.1780972450961724</v>
      </c>
      <c r="F17" s="103"/>
      <c r="G17" s="103"/>
      <c r="I17" s="43">
        <f t="shared" si="21"/>
        <v>-0.55265520348655606</v>
      </c>
      <c r="J17" s="37">
        <f>D17-$H$2</f>
        <v>-2.6179938779914869E-2</v>
      </c>
      <c r="M17" s="46">
        <f t="shared" si="22"/>
        <v>5.0207849926059873E-3</v>
      </c>
      <c r="N17" s="47">
        <f t="shared" si="23"/>
        <v>-0.57735026918962573</v>
      </c>
      <c r="Q17" s="116">
        <f t="shared" si="24"/>
        <v>6351377.1037155138</v>
      </c>
      <c r="R17" s="31">
        <f t="shared" si="25"/>
        <v>6383480.9176901085</v>
      </c>
      <c r="S17" s="11"/>
      <c r="T17" s="11"/>
      <c r="U17" s="11"/>
      <c r="W17" s="43">
        <f>($G$3*(1-$O$4))*($U$4*(-(-PI()/2)+C17)-($U$5/2)*(SIN(2*C17)-SIN(2*(-PI()/2)))+($U$6/4)*(SIN(4*C17))-SIN(4*(-PI()/2)))-($U$7/6)*(SIN(6*C17)-SIN(6*(-PI()/2)))+($U$8/8)*(SIN(8*C17)-SIN(8*(-PI()/2)))</f>
        <v>6681852.3312561372</v>
      </c>
      <c r="X17" s="35">
        <f t="shared" si="26"/>
        <v>-947.25184127631462</v>
      </c>
      <c r="Y17" s="35">
        <f t="shared" si="27"/>
        <v>-0.19119821034036713</v>
      </c>
      <c r="Z17" s="37">
        <f t="shared" si="28"/>
        <v>-2.960961983142376E-5</v>
      </c>
      <c r="AB17" s="46">
        <f t="shared" si="29"/>
        <v>-144729.42037634435</v>
      </c>
      <c r="AC17" s="55">
        <f t="shared" si="30"/>
        <v>-8.3285869494257021</v>
      </c>
      <c r="AD17" s="47">
        <f t="shared" si="31"/>
        <v>2.9188364130782417E-4</v>
      </c>
      <c r="AG17" s="116">
        <f t="shared" si="13"/>
        <v>6680904.8881870415</v>
      </c>
      <c r="AH17" s="31">
        <f t="shared" si="32"/>
        <v>-144737.74867141011</v>
      </c>
      <c r="AJ17" s="46">
        <f t="shared" si="33"/>
        <v>6680904.888216651</v>
      </c>
      <c r="AK17" s="55">
        <f t="shared" si="34"/>
        <v>-144737.74896329376</v>
      </c>
      <c r="AL17" s="55">
        <f t="shared" si="35"/>
        <v>6680905.0794148613</v>
      </c>
      <c r="AM17" s="55">
        <f t="shared" si="36"/>
        <v>-144729.42037634435</v>
      </c>
      <c r="AN17" s="55">
        <f t="shared" si="37"/>
        <v>6681852.3312561372</v>
      </c>
      <c r="AO17" s="47">
        <f t="shared" si="38"/>
        <v>0</v>
      </c>
      <c r="AQ17" s="63">
        <f t="shared" si="15"/>
        <v>2.9609538614749908E-5</v>
      </c>
      <c r="AR17" s="64">
        <f t="shared" si="16"/>
        <v>2.9188365442678332E-4</v>
      </c>
      <c r="AS17" s="64">
        <f t="shared" si="17"/>
        <v>0.19122781977057457</v>
      </c>
      <c r="AT17" s="65">
        <f t="shared" si="18"/>
        <v>8.3282950657594483</v>
      </c>
      <c r="AV17" s="99">
        <f t="shared" si="41"/>
        <v>6681852.3312561372</v>
      </c>
      <c r="AW17" s="82">
        <f t="shared" si="42"/>
        <v>947.44306909572333</v>
      </c>
    </row>
    <row r="18" spans="1:49" ht="15.75" thickBot="1" x14ac:dyDescent="0.3">
      <c r="A18" s="24">
        <f t="shared" si="39"/>
        <v>-35</v>
      </c>
      <c r="B18" s="23">
        <f t="shared" si="40"/>
        <v>-64.5</v>
      </c>
      <c r="C18" s="30">
        <f t="shared" si="19"/>
        <v>-0.6108652381980153</v>
      </c>
      <c r="D18" s="31">
        <f t="shared" si="20"/>
        <v>-1.1257373675363425</v>
      </c>
      <c r="F18" s="103"/>
      <c r="G18" s="103"/>
      <c r="I18" s="43">
        <f t="shared" si="21"/>
        <v>-0.65667914092803004</v>
      </c>
      <c r="J18" s="37">
        <f>D18-$H$2</f>
        <v>2.6179938779915091E-2</v>
      </c>
      <c r="M18" s="46">
        <f t="shared" si="22"/>
        <v>4.4919963969229683E-3</v>
      </c>
      <c r="N18" s="47">
        <f t="shared" si="23"/>
        <v>-0.70020753820970971</v>
      </c>
      <c r="Q18" s="116">
        <f t="shared" si="24"/>
        <v>6356426.6959178513</v>
      </c>
      <c r="R18" s="31">
        <f t="shared" si="25"/>
        <v>6385172.1748924749</v>
      </c>
      <c r="S18" s="11"/>
      <c r="T18" s="11"/>
      <c r="U18" s="11"/>
      <c r="W18" s="43">
        <f>($G$3*(1-$O$4))*($U$4*(-(-PI()/2)+C18)-($U$5/2)*(SIN(2*C18)-SIN(2*(-PI()/2)))+($U$6/4)*(SIN(4*C18))-SIN(4*(-PI()/2)))-($U$7/6)*(SIN(6*C18)-SIN(6*(-PI()/2)))+($U$8/8)*(SIN(8*C18)-SIN(8*(-PI()/2)))</f>
        <v>6127372.8384884885</v>
      </c>
      <c r="X18" s="35">
        <f t="shared" si="26"/>
        <v>-1028.1007851817305</v>
      </c>
      <c r="Y18" s="35">
        <f t="shared" si="27"/>
        <v>-0.1792887126971929</v>
      </c>
      <c r="Z18" s="37">
        <f t="shared" si="28"/>
        <v>-2.0109589582991569E-5</v>
      </c>
      <c r="AB18" s="46">
        <f t="shared" si="29"/>
        <v>136932.25446927012</v>
      </c>
      <c r="AC18" s="55">
        <f t="shared" si="30"/>
        <v>5.3970203405420509</v>
      </c>
      <c r="AD18" s="47">
        <f t="shared" si="31"/>
        <v>-8.8096370921314515E-4</v>
      </c>
      <c r="AG18" s="116">
        <f t="shared" si="13"/>
        <v>6126344.5583944842</v>
      </c>
      <c r="AH18" s="31">
        <f t="shared" si="32"/>
        <v>136937.65060864695</v>
      </c>
      <c r="AJ18" s="46">
        <f t="shared" si="33"/>
        <v>6126344.5584145943</v>
      </c>
      <c r="AK18" s="55">
        <f t="shared" si="34"/>
        <v>136937.65148961067</v>
      </c>
      <c r="AL18" s="55">
        <f t="shared" si="35"/>
        <v>6126344.7377033066</v>
      </c>
      <c r="AM18" s="55">
        <f t="shared" si="36"/>
        <v>136932.25446927012</v>
      </c>
      <c r="AN18" s="55">
        <f t="shared" si="37"/>
        <v>6127372.8384884885</v>
      </c>
      <c r="AO18" s="47">
        <f t="shared" si="38"/>
        <v>0</v>
      </c>
      <c r="AQ18" s="63">
        <f t="shared" si="15"/>
        <v>2.0110048353672028E-5</v>
      </c>
      <c r="AR18" s="64">
        <f t="shared" si="16"/>
        <v>8.8096372201107442E-4</v>
      </c>
      <c r="AS18" s="64">
        <f t="shared" si="17"/>
        <v>0.1793088223785162</v>
      </c>
      <c r="AT18" s="65">
        <f t="shared" si="18"/>
        <v>5.3961393768258858</v>
      </c>
      <c r="AV18" s="99">
        <f t="shared" si="41"/>
        <v>6127372.8384884885</v>
      </c>
      <c r="AW18" s="82">
        <f t="shared" si="42"/>
        <v>1028.2800940042362</v>
      </c>
    </row>
    <row r="19" spans="1:49" ht="15.75" thickBot="1" x14ac:dyDescent="0.3">
      <c r="A19" s="24">
        <f t="shared" si="39"/>
        <v>-35</v>
      </c>
      <c r="B19" s="23">
        <f t="shared" si="40"/>
        <v>-67.5</v>
      </c>
      <c r="C19" s="30">
        <f t="shared" ref="C19:C57" si="43">RADIANS(A19)</f>
        <v>-0.6108652381980153</v>
      </c>
      <c r="D19" s="31">
        <f t="shared" ref="D19:D57" si="44">RADIANS(B19)</f>
        <v>-1.1780972450961724</v>
      </c>
      <c r="F19" s="103"/>
      <c r="G19" s="103"/>
      <c r="I19" s="43">
        <f t="shared" si="21"/>
        <v>-0.65667914092803004</v>
      </c>
      <c r="J19" s="37">
        <f>D19-$H$2</f>
        <v>-2.6179938779914869E-2</v>
      </c>
      <c r="M19" s="46">
        <f t="shared" ref="M19:M41" si="45">$O$4*COS(C19)^2</f>
        <v>4.4919963969229683E-3</v>
      </c>
      <c r="N19" s="47">
        <f t="shared" ref="N19:N41" si="46">TAN(C19)</f>
        <v>-0.70020753820970971</v>
      </c>
      <c r="Q19" s="116">
        <f t="shared" ref="Q19:Q41" si="47">$G$3*(1-$G$5^2)/POWER(1-$G$5^2*SIN(C19)^2,3/2)</f>
        <v>6356426.6959178513</v>
      </c>
      <c r="R19" s="31">
        <f t="shared" ref="R19:R41" si="48">$G$3/SQRT(1-$G$5^2*SIN(C19)^2)</f>
        <v>6385172.1748924749</v>
      </c>
      <c r="S19" s="11"/>
      <c r="T19" s="11"/>
      <c r="U19" s="11"/>
      <c r="W19" s="43">
        <f>($G$3*(1-$O$4))*($U$4*(-(-PI()/2)+C19)-($U$5/2)*(SIN(2*C19)-SIN(2*(-PI()/2)))+($U$6/4)*(SIN(4*C19))-SIN(4*(-PI()/2)))-($U$7/6)*(SIN(6*C19)-SIN(6*(-PI()/2)))+($U$8/8)*(SIN(8*C19)-SIN(8*(-PI()/2)))</f>
        <v>6127372.8384884885</v>
      </c>
      <c r="X19" s="35">
        <f t="shared" ref="X19:X41" si="49">J19^2*COS(C19)^2*R19*N19/2</f>
        <v>-1028.100785181713</v>
      </c>
      <c r="Y19" s="35">
        <f t="shared" ref="Y19:Y41" si="50">J19^4*COS(C19)^4*R19*N19/24*(5-N19^2+9*M19+4*M19^2)</f>
        <v>-0.1792887126971868</v>
      </c>
      <c r="Z19" s="37">
        <f t="shared" ref="Z19:Z41" si="51">J19^6*COS(C19)^6*R19*N19/720*(61-58*N19^2+N19^4+270*M19-330*N19^2*M19+445*M19^2-680*N19^2*M19^2+44*M19^3-600*N19^2*M19^3+88*M19^4-192*N19^2*M19^4)</f>
        <v>-2.0109589582990546E-5</v>
      </c>
      <c r="AB19" s="46">
        <f t="shared" ref="AB19:AB41" si="52">J19*COS(C19)*R19</f>
        <v>-136932.25446926896</v>
      </c>
      <c r="AC19" s="55">
        <f t="shared" ref="AC19:AC41" si="53">J19^3*COS(C19)^3*R19/6*(1-N19^2+M19)</f>
        <v>-5.3970203405419133</v>
      </c>
      <c r="AD19" s="47">
        <f t="shared" ref="AD19:AD41" si="54">J19^5*COS(C19)^5*R19/120*(5-18*N19^2+N19^4+14*M19-58*N19^2*M19+13*M19^2-64*N19^2*M19^2+4*M19^3-24*N19^2*M19^3)</f>
        <v>8.8096370921310785E-4</v>
      </c>
      <c r="AG19" s="116">
        <f t="shared" ref="AG19:AG41" si="55">SUM(W19:Z19)</f>
        <v>6126344.5583944842</v>
      </c>
      <c r="AH19" s="31">
        <f t="shared" ref="AH19:AH41" si="56">SUM(AB19:AD19)</f>
        <v>-136937.65060864578</v>
      </c>
      <c r="AJ19" s="46">
        <f t="shared" ref="AJ19:AJ41" si="57">SUM(W19:Y19)</f>
        <v>6126344.5584145943</v>
      </c>
      <c r="AK19" s="55">
        <f t="shared" ref="AK19:AK41" si="58">SUM(AB19:AC19)</f>
        <v>-136937.6514896095</v>
      </c>
      <c r="AL19" s="55">
        <f t="shared" ref="AL19:AL41" si="59">SUM(W19:X19)</f>
        <v>6126344.7377033066</v>
      </c>
      <c r="AM19" s="55">
        <f t="shared" ref="AM19:AM41" si="60">SUM(AB19)</f>
        <v>-136932.25446926896</v>
      </c>
      <c r="AN19" s="55">
        <f t="shared" ref="AN19:AN41" si="61">W19</f>
        <v>6127372.8384884885</v>
      </c>
      <c r="AO19" s="47">
        <f t="shared" si="38"/>
        <v>0</v>
      </c>
      <c r="AQ19" s="63">
        <f t="shared" si="15"/>
        <v>2.0110048353672028E-5</v>
      </c>
      <c r="AR19" s="64">
        <f t="shared" si="16"/>
        <v>8.8096372201107442E-4</v>
      </c>
      <c r="AS19" s="64">
        <f t="shared" si="17"/>
        <v>0.1793088223785162</v>
      </c>
      <c r="AT19" s="65">
        <f t="shared" si="18"/>
        <v>5.3961393768258858</v>
      </c>
      <c r="AV19" s="99">
        <f t="shared" si="41"/>
        <v>6127372.8384884885</v>
      </c>
      <c r="AW19" s="82">
        <f t="shared" si="42"/>
        <v>1028.2800940042362</v>
      </c>
    </row>
    <row r="20" spans="1:49" ht="15.75" thickBot="1" x14ac:dyDescent="0.3">
      <c r="A20" s="24">
        <f t="shared" si="39"/>
        <v>-40</v>
      </c>
      <c r="B20" s="23">
        <f t="shared" si="40"/>
        <v>-64.5</v>
      </c>
      <c r="C20" s="30">
        <f t="shared" si="43"/>
        <v>-0.69813170079773179</v>
      </c>
      <c r="D20" s="31">
        <f t="shared" si="44"/>
        <v>-1.1257373675363425</v>
      </c>
      <c r="F20" s="103"/>
      <c r="G20" s="103"/>
      <c r="I20" s="43">
        <f t="shared" ref="I20:I41" si="62">LN(TAN(PI()/4+C20/2))-$G$5/2*LN((1-$G$5*SIN(C20))/(1+$G$5*SIN(C20)))</f>
        <v>-0.76721669053913621</v>
      </c>
      <c r="J20" s="37">
        <f>D20-$H$2</f>
        <v>2.6179938779915091E-2</v>
      </c>
      <c r="M20" s="46">
        <f t="shared" si="45"/>
        <v>3.9284234380196591E-3</v>
      </c>
      <c r="N20" s="47">
        <f t="shared" si="46"/>
        <v>-0.83909963117727993</v>
      </c>
      <c r="Q20" s="116">
        <f t="shared" si="47"/>
        <v>6361815.8264336316</v>
      </c>
      <c r="R20" s="31">
        <f t="shared" si="48"/>
        <v>6386976.1657063318</v>
      </c>
      <c r="S20" s="11"/>
      <c r="T20" s="11"/>
      <c r="U20" s="11"/>
      <c r="W20" s="43">
        <f>($G$3*(1-$O$4))*($U$4*(-(-PI()/2)+C20)-($U$5/2)*(SIN(2*C20)-SIN(2*(-PI()/2)))+($U$6/4)*(SIN(4*C20))-SIN(4*(-PI()/2)))-($U$7/6)*(SIN(6*C20)-SIN(6*(-PI()/2)))+($U$8/8)*(SIN(8*C20)-SIN(8*(-PI()/2)))</f>
        <v>5572436.7178891208</v>
      </c>
      <c r="X20" s="35">
        <f t="shared" si="49"/>
        <v>-1077.7648523271894</v>
      </c>
      <c r="Y20" s="35">
        <f t="shared" si="50"/>
        <v>-0.15646210365271512</v>
      </c>
      <c r="Z20" s="37">
        <f t="shared" si="51"/>
        <v>-1.0076280842214843E-5</v>
      </c>
      <c r="AB20" s="46">
        <f t="shared" si="52"/>
        <v>128090.78543792837</v>
      </c>
      <c r="AC20" s="55">
        <f t="shared" si="53"/>
        <v>2.5745523707338172</v>
      </c>
      <c r="AD20" s="47">
        <f t="shared" si="54"/>
        <v>-1.2577179579966917E-3</v>
      </c>
      <c r="AG20" s="116">
        <f t="shared" si="55"/>
        <v>5571358.7965646135</v>
      </c>
      <c r="AH20" s="31">
        <f t="shared" si="56"/>
        <v>128093.35873258114</v>
      </c>
      <c r="AJ20" s="46">
        <f t="shared" si="57"/>
        <v>5571358.7965746894</v>
      </c>
      <c r="AK20" s="55">
        <f t="shared" si="58"/>
        <v>128093.3599902991</v>
      </c>
      <c r="AL20" s="55">
        <f t="shared" si="59"/>
        <v>5571358.9530367935</v>
      </c>
      <c r="AM20" s="55">
        <f t="shared" si="60"/>
        <v>128090.78543792837</v>
      </c>
      <c r="AN20" s="55">
        <f t="shared" si="61"/>
        <v>5572436.7178891208</v>
      </c>
      <c r="AO20" s="47">
        <f t="shared" si="38"/>
        <v>0</v>
      </c>
      <c r="AQ20" s="63">
        <f t="shared" si="15"/>
        <v>1.0075978934764862E-5</v>
      </c>
      <c r="AR20" s="64">
        <f t="shared" si="16"/>
        <v>1.2577179586514831E-3</v>
      </c>
      <c r="AS20" s="64">
        <f t="shared" si="17"/>
        <v>0.15647218003869057</v>
      </c>
      <c r="AT20" s="65">
        <f t="shared" si="18"/>
        <v>2.5732946527714375</v>
      </c>
      <c r="AV20" s="99">
        <f t="shared" si="41"/>
        <v>5572436.7178891208</v>
      </c>
      <c r="AW20" s="82">
        <f t="shared" si="42"/>
        <v>1077.9213245073333</v>
      </c>
    </row>
    <row r="21" spans="1:49" ht="15.75" thickBot="1" x14ac:dyDescent="0.3">
      <c r="A21" s="24">
        <f t="shared" si="39"/>
        <v>-40</v>
      </c>
      <c r="B21" s="23">
        <f t="shared" si="40"/>
        <v>-67.5</v>
      </c>
      <c r="C21" s="30">
        <f t="shared" si="43"/>
        <v>-0.69813170079773179</v>
      </c>
      <c r="D21" s="31">
        <f t="shared" si="44"/>
        <v>-1.1780972450961724</v>
      </c>
      <c r="F21" s="103"/>
      <c r="G21" s="103"/>
      <c r="I21" s="43">
        <f t="shared" si="62"/>
        <v>-0.76721669053913621</v>
      </c>
      <c r="J21" s="37">
        <f>D21-$H$2</f>
        <v>-2.6179938779914869E-2</v>
      </c>
      <c r="M21" s="46">
        <f t="shared" si="45"/>
        <v>3.9284234380196591E-3</v>
      </c>
      <c r="N21" s="47">
        <f t="shared" si="46"/>
        <v>-0.83909963117727993</v>
      </c>
      <c r="Q21" s="116">
        <f t="shared" si="47"/>
        <v>6361815.8264336316</v>
      </c>
      <c r="R21" s="31">
        <f t="shared" si="48"/>
        <v>6386976.1657063318</v>
      </c>
      <c r="S21" s="11"/>
      <c r="T21" s="11"/>
      <c r="U21" s="11"/>
      <c r="W21" s="43">
        <f>($G$3*(1-$O$4))*($U$4*(-(-PI()/2)+C21)-($U$5/2)*(SIN(2*C21)-SIN(2*(-PI()/2)))+($U$6/4)*(SIN(4*C21))-SIN(4*(-PI()/2)))-($U$7/6)*(SIN(6*C21)-SIN(6*(-PI()/2)))+($U$8/8)*(SIN(8*C21)-SIN(8*(-PI()/2)))</f>
        <v>5572436.7178891208</v>
      </c>
      <c r="X21" s="35">
        <f t="shared" si="49"/>
        <v>-1077.764852327171</v>
      </c>
      <c r="Y21" s="35">
        <f t="shared" si="50"/>
        <v>-0.15646210365270979</v>
      </c>
      <c r="Z21" s="37">
        <f t="shared" si="51"/>
        <v>-1.007628084221433E-5</v>
      </c>
      <c r="AB21" s="46">
        <f t="shared" si="52"/>
        <v>-128090.78543792729</v>
      </c>
      <c r="AC21" s="55">
        <f t="shared" si="53"/>
        <v>-2.574552370733751</v>
      </c>
      <c r="AD21" s="47">
        <f t="shared" si="54"/>
        <v>1.2577179579966386E-3</v>
      </c>
      <c r="AG21" s="116">
        <f t="shared" si="55"/>
        <v>5571358.7965646135</v>
      </c>
      <c r="AH21" s="31">
        <f t="shared" si="56"/>
        <v>-128093.35873258006</v>
      </c>
      <c r="AJ21" s="46">
        <f t="shared" si="57"/>
        <v>5571358.7965746894</v>
      </c>
      <c r="AK21" s="55">
        <f t="shared" si="58"/>
        <v>-128093.35999029802</v>
      </c>
      <c r="AL21" s="55">
        <f t="shared" si="59"/>
        <v>5571358.9530367935</v>
      </c>
      <c r="AM21" s="55">
        <f t="shared" si="60"/>
        <v>-128090.78543792729</v>
      </c>
      <c r="AN21" s="55">
        <f t="shared" si="61"/>
        <v>5572436.7178891208</v>
      </c>
      <c r="AO21" s="47">
        <f t="shared" si="38"/>
        <v>0</v>
      </c>
      <c r="AQ21" s="63">
        <f t="shared" si="15"/>
        <v>1.0075978934764862E-5</v>
      </c>
      <c r="AR21" s="64">
        <f t="shared" si="16"/>
        <v>1.2577179586514831E-3</v>
      </c>
      <c r="AS21" s="64">
        <f t="shared" si="17"/>
        <v>0.15647218003869057</v>
      </c>
      <c r="AT21" s="65">
        <f t="shared" si="18"/>
        <v>2.5732946527714375</v>
      </c>
      <c r="AV21" s="99">
        <f t="shared" si="41"/>
        <v>5572436.7178891208</v>
      </c>
      <c r="AW21" s="82">
        <f t="shared" si="42"/>
        <v>1077.9213245073333</v>
      </c>
    </row>
    <row r="22" spans="1:49" ht="15.75" thickBot="1" x14ac:dyDescent="0.3">
      <c r="A22" s="24">
        <f t="shared" si="39"/>
        <v>-45</v>
      </c>
      <c r="B22" s="23">
        <f t="shared" si="40"/>
        <v>-64.5</v>
      </c>
      <c r="C22" s="30">
        <f t="shared" si="43"/>
        <v>-0.78539816339744828</v>
      </c>
      <c r="D22" s="31">
        <f t="shared" si="44"/>
        <v>-1.1257373675363425</v>
      </c>
      <c r="F22" s="103"/>
      <c r="G22" s="103"/>
      <c r="I22" s="43">
        <f t="shared" si="62"/>
        <v>-0.8861125206044872</v>
      </c>
      <c r="J22" s="37">
        <f>D22-$H$2</f>
        <v>2.6179938779915091E-2</v>
      </c>
      <c r="M22" s="46">
        <f t="shared" si="45"/>
        <v>3.3471899950706587E-3</v>
      </c>
      <c r="N22" s="47">
        <f t="shared" si="46"/>
        <v>-0.99999999999999989</v>
      </c>
      <c r="Q22" s="116">
        <f t="shared" si="47"/>
        <v>6367381.8156195479</v>
      </c>
      <c r="R22" s="31">
        <f t="shared" si="48"/>
        <v>6388838.2901211483</v>
      </c>
      <c r="S22" s="11"/>
      <c r="T22" s="11"/>
      <c r="U22" s="11"/>
      <c r="W22" s="43">
        <f>($G$3*(1-$O$4))*($U$4*(-(-PI()/2)+C22)-($U$5/2)*(SIN(2*C22)-SIN(2*(-PI()/2)))+($U$6/4)*(SIN(4*C22))-SIN(4*(-PI()/2)))-($U$7/6)*(SIN(6*C22)-SIN(6*(-PI()/2)))+($U$8/8)*(SIN(8*C22)-SIN(8*(-PI()/2)))</f>
        <v>5017021.373226854</v>
      </c>
      <c r="X22" s="35">
        <f t="shared" si="49"/>
        <v>-1094.7101823963299</v>
      </c>
      <c r="Y22" s="35">
        <f t="shared" si="50"/>
        <v>-0.12599359963676288</v>
      </c>
      <c r="Z22" s="37">
        <f t="shared" si="51"/>
        <v>-1.3558020230597686E-6</v>
      </c>
      <c r="AB22" s="46">
        <f t="shared" si="52"/>
        <v>118270.25264096784</v>
      </c>
      <c r="AC22" s="55">
        <f t="shared" si="53"/>
        <v>2.261059007978844E-2</v>
      </c>
      <c r="AD22" s="47">
        <f t="shared" si="54"/>
        <v>-1.4060739449672799E-3</v>
      </c>
      <c r="AG22" s="116">
        <f t="shared" si="55"/>
        <v>5015926.5370495021</v>
      </c>
      <c r="AH22" s="31">
        <f t="shared" si="56"/>
        <v>118270.27384548397</v>
      </c>
      <c r="AJ22" s="46">
        <f t="shared" si="57"/>
        <v>5015926.5370508581</v>
      </c>
      <c r="AK22" s="55">
        <f t="shared" si="58"/>
        <v>118270.27525155792</v>
      </c>
      <c r="AL22" s="55">
        <f t="shared" si="59"/>
        <v>5015926.6630444573</v>
      </c>
      <c r="AM22" s="55">
        <f t="shared" si="60"/>
        <v>118270.25264096784</v>
      </c>
      <c r="AN22" s="55">
        <f t="shared" si="61"/>
        <v>5017021.373226854</v>
      </c>
      <c r="AO22" s="47">
        <f t="shared" si="38"/>
        <v>0</v>
      </c>
      <c r="AQ22" s="63">
        <f t="shared" si="15"/>
        <v>1.3560056686401367E-6</v>
      </c>
      <c r="AR22" s="64">
        <f t="shared" si="16"/>
        <v>1.4060739486012608E-3</v>
      </c>
      <c r="AS22" s="64">
        <f t="shared" si="17"/>
        <v>0.12599495518952608</v>
      </c>
      <c r="AT22" s="65">
        <f t="shared" si="18"/>
        <v>2.120451613154728E-2</v>
      </c>
      <c r="AV22" s="99">
        <f t="shared" si="41"/>
        <v>5017021.373226854</v>
      </c>
      <c r="AW22" s="82">
        <f t="shared" si="42"/>
        <v>1094.8361773518845</v>
      </c>
    </row>
    <row r="23" spans="1:49" ht="15.75" thickBot="1" x14ac:dyDescent="0.3">
      <c r="A23" s="24">
        <f t="shared" si="39"/>
        <v>-45</v>
      </c>
      <c r="B23" s="23">
        <f t="shared" si="40"/>
        <v>-67.5</v>
      </c>
      <c r="C23" s="30">
        <f t="shared" si="43"/>
        <v>-0.78539816339744828</v>
      </c>
      <c r="D23" s="31">
        <f t="shared" si="44"/>
        <v>-1.1780972450961724</v>
      </c>
      <c r="F23" s="103"/>
      <c r="G23" s="103"/>
      <c r="I23" s="43">
        <f t="shared" si="62"/>
        <v>-0.8861125206044872</v>
      </c>
      <c r="J23" s="37">
        <f>D23-$H$2</f>
        <v>-2.6179938779914869E-2</v>
      </c>
      <c r="M23" s="46">
        <f t="shared" si="45"/>
        <v>3.3471899950706587E-3</v>
      </c>
      <c r="N23" s="47">
        <f t="shared" si="46"/>
        <v>-0.99999999999999989</v>
      </c>
      <c r="Q23" s="116">
        <f t="shared" si="47"/>
        <v>6367381.8156195479</v>
      </c>
      <c r="R23" s="31">
        <f t="shared" si="48"/>
        <v>6388838.2901211483</v>
      </c>
      <c r="S23" s="11"/>
      <c r="T23" s="11"/>
      <c r="U23" s="11"/>
      <c r="W23" s="43">
        <f>($G$3*(1-$O$4))*($U$4*(-(-PI()/2)+C23)-($U$5/2)*(SIN(2*C23)-SIN(2*(-PI()/2)))+($U$6/4)*(SIN(4*C23))-SIN(4*(-PI()/2)))-($U$7/6)*(SIN(6*C23)-SIN(6*(-PI()/2)))+($U$8/8)*(SIN(8*C23)-SIN(8*(-PI()/2)))</f>
        <v>5017021.373226854</v>
      </c>
      <c r="X23" s="35">
        <f t="shared" si="49"/>
        <v>-1094.7101823963114</v>
      </c>
      <c r="Y23" s="35">
        <f t="shared" si="50"/>
        <v>-0.12599359963675863</v>
      </c>
      <c r="Z23" s="37">
        <f t="shared" si="51"/>
        <v>-1.3558020230596996E-6</v>
      </c>
      <c r="AB23" s="46">
        <f t="shared" si="52"/>
        <v>-118270.25264096682</v>
      </c>
      <c r="AC23" s="55">
        <f t="shared" si="53"/>
        <v>-2.2610590079787864E-2</v>
      </c>
      <c r="AD23" s="47">
        <f t="shared" si="54"/>
        <v>1.4060739449672202E-3</v>
      </c>
      <c r="AG23" s="116">
        <f t="shared" si="55"/>
        <v>5015926.5370495021</v>
      </c>
      <c r="AH23" s="31">
        <f t="shared" si="56"/>
        <v>-118270.27384548295</v>
      </c>
      <c r="AJ23" s="46">
        <f t="shared" si="57"/>
        <v>5015926.5370508581</v>
      </c>
      <c r="AK23" s="55">
        <f t="shared" si="58"/>
        <v>-118270.2752515569</v>
      </c>
      <c r="AL23" s="55">
        <f t="shared" si="59"/>
        <v>5015926.6630444573</v>
      </c>
      <c r="AM23" s="55">
        <f t="shared" si="60"/>
        <v>-118270.25264096682</v>
      </c>
      <c r="AN23" s="55">
        <f t="shared" si="61"/>
        <v>5017021.373226854</v>
      </c>
      <c r="AO23" s="47">
        <f t="shared" si="38"/>
        <v>0</v>
      </c>
      <c r="AQ23" s="63">
        <f t="shared" si="15"/>
        <v>1.3560056686401367E-6</v>
      </c>
      <c r="AR23" s="64">
        <f t="shared" si="16"/>
        <v>1.4060739486012608E-3</v>
      </c>
      <c r="AS23" s="64">
        <f t="shared" si="17"/>
        <v>0.12599495518952608</v>
      </c>
      <c r="AT23" s="65">
        <f t="shared" si="18"/>
        <v>2.120451613154728E-2</v>
      </c>
      <c r="AV23" s="99">
        <f t="shared" si="41"/>
        <v>5017021.373226854</v>
      </c>
      <c r="AW23" s="82">
        <f t="shared" si="42"/>
        <v>1094.8361773518845</v>
      </c>
    </row>
    <row r="24" spans="1:49" ht="15.75" thickBot="1" x14ac:dyDescent="0.3">
      <c r="A24" s="24">
        <f t="shared" si="39"/>
        <v>-50</v>
      </c>
      <c r="B24" s="23">
        <f t="shared" si="40"/>
        <v>-64.5</v>
      </c>
      <c r="C24" s="30">
        <f t="shared" si="43"/>
        <v>-0.87266462599716477</v>
      </c>
      <c r="D24" s="31">
        <f t="shared" si="44"/>
        <v>-1.1257373675363425</v>
      </c>
      <c r="F24" s="103"/>
      <c r="G24" s="103"/>
      <c r="I24" s="43">
        <f t="shared" si="62"/>
        <v>-1.0158181123846475</v>
      </c>
      <c r="J24" s="37">
        <f>D24-$H$2</f>
        <v>2.6179938779915091E-2</v>
      </c>
      <c r="M24" s="46">
        <f t="shared" si="45"/>
        <v>2.7659565521216565E-3</v>
      </c>
      <c r="N24" s="47">
        <f t="shared" si="46"/>
        <v>-1.19175359259421</v>
      </c>
      <c r="Q24" s="116">
        <f t="shared" si="47"/>
        <v>6372955.925735198</v>
      </c>
      <c r="R24" s="31">
        <f t="shared" si="48"/>
        <v>6390702.0441946862</v>
      </c>
      <c r="S24" s="11"/>
      <c r="T24" s="11"/>
      <c r="U24" s="11"/>
      <c r="W24" s="43">
        <f>($G$3*(1-$O$4))*($U$4*(-(-PI()/2)+C24)-($U$5/2)*(SIN(2*C24)-SIN(2*(-PI()/2)))+($U$6/4)*(SIN(4*C24))-SIN(4*(-PI()/2)))-($U$7/6)*(SIN(6*C24)-SIN(6*(-PI()/2)))+($U$8/8)*(SIN(8*C24)-SIN(8*(-PI()/2)))</f>
        <v>4461118.7065961892</v>
      </c>
      <c r="X24" s="35">
        <f t="shared" si="49"/>
        <v>-1078.3935725188119</v>
      </c>
      <c r="Y24" s="35">
        <f t="shared" si="50"/>
        <v>-9.1734163068202687E-2</v>
      </c>
      <c r="Z24" s="37">
        <f t="shared" si="51"/>
        <v>4.7834757590498766E-6</v>
      </c>
      <c r="AB24" s="46">
        <f t="shared" si="52"/>
        <v>107543.63042400512</v>
      </c>
      <c r="AC24" s="55">
        <f t="shared" si="53"/>
        <v>-2.1192064511242683</v>
      </c>
      <c r="AD24" s="47">
        <f t="shared" si="54"/>
        <v>-1.3466661439760473E-3</v>
      </c>
      <c r="AG24" s="116">
        <f t="shared" si="55"/>
        <v>4460040.2212942904</v>
      </c>
      <c r="AH24" s="31">
        <f t="shared" si="56"/>
        <v>107541.50987088785</v>
      </c>
      <c r="AJ24" s="46">
        <f t="shared" si="57"/>
        <v>4460040.2212895071</v>
      </c>
      <c r="AK24" s="55">
        <f t="shared" si="58"/>
        <v>107541.511217554</v>
      </c>
      <c r="AL24" s="55">
        <f t="shared" si="59"/>
        <v>4460040.3130236706</v>
      </c>
      <c r="AM24" s="55">
        <f t="shared" si="60"/>
        <v>107543.63042400512</v>
      </c>
      <c r="AN24" s="55">
        <f t="shared" si="61"/>
        <v>4461118.7065961892</v>
      </c>
      <c r="AO24" s="47">
        <f t="shared" si="38"/>
        <v>0</v>
      </c>
      <c r="AQ24" s="63">
        <f t="shared" si="15"/>
        <v>4.7832727432250977E-6</v>
      </c>
      <c r="AR24" s="64">
        <f t="shared" si="16"/>
        <v>1.3466661475831643E-3</v>
      </c>
      <c r="AS24" s="64">
        <f t="shared" si="17"/>
        <v>9.1729380190372467E-2</v>
      </c>
      <c r="AT24" s="65">
        <f t="shared" si="18"/>
        <v>2.1205531172745395</v>
      </c>
      <c r="AV24" s="99">
        <f t="shared" si="41"/>
        <v>4461118.7065961892</v>
      </c>
      <c r="AW24" s="82">
        <f t="shared" si="42"/>
        <v>1078.4853018987924</v>
      </c>
    </row>
    <row r="25" spans="1:49" ht="15.75" thickBot="1" x14ac:dyDescent="0.3">
      <c r="A25" s="24">
        <f t="shared" si="39"/>
        <v>-50</v>
      </c>
      <c r="B25" s="23">
        <f t="shared" si="40"/>
        <v>-67.5</v>
      </c>
      <c r="C25" s="30">
        <f t="shared" si="43"/>
        <v>-0.87266462599716477</v>
      </c>
      <c r="D25" s="31">
        <f t="shared" si="44"/>
        <v>-1.1780972450961724</v>
      </c>
      <c r="F25" s="103"/>
      <c r="G25" s="103"/>
      <c r="I25" s="43">
        <f t="shared" si="62"/>
        <v>-1.0158181123846475</v>
      </c>
      <c r="J25" s="37">
        <f>D25-$H$2</f>
        <v>-2.6179938779914869E-2</v>
      </c>
      <c r="M25" s="46">
        <f t="shared" si="45"/>
        <v>2.7659565521216565E-3</v>
      </c>
      <c r="N25" s="47">
        <f t="shared" si="46"/>
        <v>-1.19175359259421</v>
      </c>
      <c r="Q25" s="116">
        <f t="shared" si="47"/>
        <v>6372955.925735198</v>
      </c>
      <c r="R25" s="31">
        <f t="shared" si="48"/>
        <v>6390702.0441946862</v>
      </c>
      <c r="S25" s="11"/>
      <c r="T25" s="11"/>
      <c r="U25" s="11"/>
      <c r="W25" s="43">
        <f>($G$3*(1-$O$4))*($U$4*(-(-PI()/2)+C25)-($U$5/2)*(SIN(2*C25)-SIN(2*(-PI()/2)))+($U$6/4)*(SIN(4*C25))-SIN(4*(-PI()/2)))-($U$7/6)*(SIN(6*C25)-SIN(6*(-PI()/2)))+($U$8/8)*(SIN(8*C25)-SIN(8*(-PI()/2)))</f>
        <v>4461118.7065961892</v>
      </c>
      <c r="X25" s="35">
        <f t="shared" si="49"/>
        <v>-1078.3935725187937</v>
      </c>
      <c r="Y25" s="35">
        <f t="shared" si="50"/>
        <v>-9.1734163068199578E-2</v>
      </c>
      <c r="Z25" s="37">
        <f t="shared" si="51"/>
        <v>4.7834757590496335E-6</v>
      </c>
      <c r="AB25" s="46">
        <f t="shared" si="52"/>
        <v>-107543.63042400421</v>
      </c>
      <c r="AC25" s="55">
        <f t="shared" si="53"/>
        <v>2.1192064511242141</v>
      </c>
      <c r="AD25" s="47">
        <f t="shared" si="54"/>
        <v>1.34666614397599E-3</v>
      </c>
      <c r="AG25" s="116">
        <f t="shared" si="55"/>
        <v>4460040.2212942904</v>
      </c>
      <c r="AH25" s="31">
        <f t="shared" si="56"/>
        <v>-107541.50987088693</v>
      </c>
      <c r="AJ25" s="46">
        <f t="shared" si="57"/>
        <v>4460040.2212895071</v>
      </c>
      <c r="AK25" s="55">
        <f t="shared" si="58"/>
        <v>-107541.51121755308</v>
      </c>
      <c r="AL25" s="55">
        <f t="shared" si="59"/>
        <v>4460040.3130236706</v>
      </c>
      <c r="AM25" s="55">
        <f t="shared" si="60"/>
        <v>-107543.63042400421</v>
      </c>
      <c r="AN25" s="55">
        <f t="shared" si="61"/>
        <v>4461118.7065961892</v>
      </c>
      <c r="AO25" s="47">
        <f t="shared" si="38"/>
        <v>0</v>
      </c>
      <c r="AQ25" s="63">
        <f t="shared" si="15"/>
        <v>4.7832727432250977E-6</v>
      </c>
      <c r="AR25" s="64">
        <f t="shared" si="16"/>
        <v>1.3466661475831643E-3</v>
      </c>
      <c r="AS25" s="64">
        <f t="shared" si="17"/>
        <v>9.1729380190372467E-2</v>
      </c>
      <c r="AT25" s="65">
        <f t="shared" si="18"/>
        <v>2.1205531172745395</v>
      </c>
      <c r="AV25" s="99">
        <f t="shared" si="41"/>
        <v>4461118.7065961892</v>
      </c>
      <c r="AW25" s="82">
        <f t="shared" si="42"/>
        <v>1078.4853018987924</v>
      </c>
    </row>
    <row r="26" spans="1:49" ht="15.75" thickBot="1" x14ac:dyDescent="0.3">
      <c r="A26" s="24">
        <f t="shared" si="39"/>
        <v>-55</v>
      </c>
      <c r="B26" s="23">
        <f t="shared" si="40"/>
        <v>-64.5</v>
      </c>
      <c r="C26" s="30">
        <f t="shared" si="43"/>
        <v>-0.95993108859688125</v>
      </c>
      <c r="D26" s="31">
        <f t="shared" si="44"/>
        <v>-1.1257373675363425</v>
      </c>
      <c r="F26" s="103"/>
      <c r="G26" s="103"/>
      <c r="I26" s="43">
        <f t="shared" si="62"/>
        <v>-1.1597265018071623</v>
      </c>
      <c r="J26" s="37">
        <f>D26-$H$2</f>
        <v>2.6179938779915091E-2</v>
      </c>
      <c r="M26" s="46">
        <f t="shared" si="45"/>
        <v>2.2023835932183477E-3</v>
      </c>
      <c r="N26" s="47">
        <f t="shared" si="46"/>
        <v>-1.4281480067421144</v>
      </c>
      <c r="Q26" s="116">
        <f t="shared" si="47"/>
        <v>6378368.4395766929</v>
      </c>
      <c r="R26" s="31">
        <f t="shared" si="48"/>
        <v>6392510.7274283282</v>
      </c>
      <c r="S26" s="11"/>
      <c r="T26" s="11"/>
      <c r="U26" s="11"/>
      <c r="W26" s="43">
        <f>($G$3*(1-$O$4))*($U$4*(-(-PI()/2)+C26)-($U$5/2)*(SIN(2*C26)-SIN(2*(-PI()/2)))+($U$6/4)*(SIN(4*C26))-SIN(4*(-PI()/2)))-($U$7/6)*(SIN(6*C26)-SIN(6*(-PI()/2)))+($U$8/8)*(SIN(8*C26)-SIN(8*(-PI()/2)))</f>
        <v>3904735.4271230344</v>
      </c>
      <c r="X26" s="35">
        <f t="shared" si="49"/>
        <v>-1029.2823933541581</v>
      </c>
      <c r="Y26" s="35">
        <f t="shared" si="50"/>
        <v>-5.7639942268020827E-2</v>
      </c>
      <c r="Z26" s="37">
        <f t="shared" si="51"/>
        <v>7.8542122670391793E-6</v>
      </c>
      <c r="AB26" s="46">
        <f t="shared" si="52"/>
        <v>95991.193946589105</v>
      </c>
      <c r="AC26" s="55">
        <f t="shared" si="53"/>
        <v>-3.7423815379097594</v>
      </c>
      <c r="AD26" s="47">
        <f t="shared" si="54"/>
        <v>-1.1299834988653624E-3</v>
      </c>
      <c r="AG26" s="116">
        <f t="shared" si="55"/>
        <v>3903706.0870975927</v>
      </c>
      <c r="AH26" s="31">
        <f t="shared" si="56"/>
        <v>95987.450435067687</v>
      </c>
      <c r="AJ26" s="46">
        <f t="shared" si="57"/>
        <v>3903706.0870897383</v>
      </c>
      <c r="AK26" s="55">
        <f t="shared" si="58"/>
        <v>95987.451565051189</v>
      </c>
      <c r="AL26" s="55">
        <f t="shared" si="59"/>
        <v>3903706.1447296804</v>
      </c>
      <c r="AM26" s="55">
        <f t="shared" si="60"/>
        <v>95991.193946589105</v>
      </c>
      <c r="AN26" s="55">
        <f t="shared" si="61"/>
        <v>3904735.4271230344</v>
      </c>
      <c r="AO26" s="47">
        <f t="shared" si="38"/>
        <v>0</v>
      </c>
      <c r="AQ26" s="63">
        <f t="shared" si="15"/>
        <v>7.8543089330196381E-6</v>
      </c>
      <c r="AR26" s="64">
        <f t="shared" si="16"/>
        <v>1.1299835023237392E-3</v>
      </c>
      <c r="AS26" s="64">
        <f t="shared" si="17"/>
        <v>5.7632087729871273E-2</v>
      </c>
      <c r="AT26" s="65">
        <f t="shared" si="18"/>
        <v>3.7435115214175312</v>
      </c>
      <c r="AV26" s="99">
        <f t="shared" si="41"/>
        <v>3904735.4271230344</v>
      </c>
      <c r="AW26" s="82">
        <f t="shared" si="42"/>
        <v>1029.3400254417211</v>
      </c>
    </row>
    <row r="27" spans="1:49" s="78" customFormat="1" ht="15.75" thickBot="1" x14ac:dyDescent="0.3">
      <c r="A27" s="79">
        <f t="shared" si="39"/>
        <v>-55</v>
      </c>
      <c r="B27" s="84">
        <f t="shared" si="40"/>
        <v>-67.5</v>
      </c>
      <c r="C27" s="85">
        <f t="shared" si="43"/>
        <v>-0.95993108859688125</v>
      </c>
      <c r="D27" s="86">
        <f t="shared" si="44"/>
        <v>-1.1780972450961724</v>
      </c>
      <c r="I27" s="81">
        <f t="shared" si="62"/>
        <v>-1.1597265018071623</v>
      </c>
      <c r="J27" s="80">
        <f>D27-$H$2</f>
        <v>-2.6179938779914869E-2</v>
      </c>
      <c r="M27" s="87">
        <f t="shared" si="45"/>
        <v>2.2023835932183477E-3</v>
      </c>
      <c r="N27" s="88">
        <f t="shared" si="46"/>
        <v>-1.4281480067421144</v>
      </c>
      <c r="Q27" s="117">
        <f t="shared" si="47"/>
        <v>6378368.4395766929</v>
      </c>
      <c r="R27" s="86">
        <f t="shared" si="48"/>
        <v>6392510.7274283282</v>
      </c>
      <c r="S27" s="119"/>
      <c r="T27" s="119"/>
      <c r="U27" s="119"/>
      <c r="W27" s="81">
        <f>($G$3*(1-$O$4))*($U$4*(-(-PI()/2)+C27)-($U$5/2)*(SIN(2*C27)-SIN(2*(-PI()/2)))+($U$6/4)*(SIN(4*C27))-SIN(4*(-PI()/2)))-($U$7/6)*(SIN(6*C27)-SIN(6*(-PI()/2)))+($U$8/8)*(SIN(8*C27)-SIN(8*(-PI()/2)))</f>
        <v>3904735.4271230344</v>
      </c>
      <c r="X27" s="89">
        <f t="shared" si="49"/>
        <v>-1029.2823933541408</v>
      </c>
      <c r="Y27" s="89">
        <f t="shared" si="50"/>
        <v>-5.7639942268018871E-2</v>
      </c>
      <c r="Z27" s="80">
        <f t="shared" si="51"/>
        <v>7.8542122670387795E-6</v>
      </c>
      <c r="AB27" s="87">
        <f t="shared" si="52"/>
        <v>-95991.193946588304</v>
      </c>
      <c r="AC27" s="90">
        <f t="shared" si="53"/>
        <v>3.7423815379096634</v>
      </c>
      <c r="AD27" s="88">
        <f t="shared" si="54"/>
        <v>1.1299834988653145E-3</v>
      </c>
      <c r="AG27" s="117">
        <f t="shared" si="55"/>
        <v>3903706.0870975927</v>
      </c>
      <c r="AH27" s="86">
        <f t="shared" si="56"/>
        <v>-95987.450435066887</v>
      </c>
      <c r="AJ27" s="87">
        <f t="shared" si="57"/>
        <v>3903706.0870897383</v>
      </c>
      <c r="AK27" s="90">
        <f t="shared" si="58"/>
        <v>-95987.451565050389</v>
      </c>
      <c r="AL27" s="90">
        <f t="shared" si="59"/>
        <v>3903706.1447296804</v>
      </c>
      <c r="AM27" s="90">
        <f t="shared" si="60"/>
        <v>-95991.193946588304</v>
      </c>
      <c r="AN27" s="90">
        <f t="shared" si="61"/>
        <v>3904735.4271230344</v>
      </c>
      <c r="AO27" s="88">
        <f t="shared" si="38"/>
        <v>0</v>
      </c>
      <c r="AQ27" s="63">
        <f t="shared" si="15"/>
        <v>7.8543089330196381E-6</v>
      </c>
      <c r="AR27" s="64">
        <f t="shared" si="16"/>
        <v>1.1299835023237392E-3</v>
      </c>
      <c r="AS27" s="64">
        <f t="shared" si="17"/>
        <v>5.7632087729871273E-2</v>
      </c>
      <c r="AT27" s="65">
        <f t="shared" si="18"/>
        <v>3.7435115214175312</v>
      </c>
      <c r="AV27" s="99">
        <f t="shared" si="41"/>
        <v>3904735.4271230344</v>
      </c>
      <c r="AW27" s="82">
        <f t="shared" si="42"/>
        <v>1029.3400254417211</v>
      </c>
    </row>
    <row r="28" spans="1:49" ht="15.75" thickBot="1" x14ac:dyDescent="0.3">
      <c r="A28" s="24">
        <f t="shared" si="39"/>
        <v>-60</v>
      </c>
      <c r="B28" s="23">
        <f t="shared" si="40"/>
        <v>-64.5</v>
      </c>
      <c r="C28" s="30">
        <f t="shared" si="43"/>
        <v>-1.0471975511965976</v>
      </c>
      <c r="D28" s="31">
        <f t="shared" si="44"/>
        <v>-1.1257373675363425</v>
      </c>
      <c r="I28" s="43">
        <f t="shared" si="62"/>
        <v>-1.3227651320653615</v>
      </c>
      <c r="J28" s="37">
        <f>D28-$H$2</f>
        <v>2.6179938779915091E-2</v>
      </c>
      <c r="M28" s="46">
        <f t="shared" si="45"/>
        <v>1.6735949975353295E-3</v>
      </c>
      <c r="N28" s="47">
        <f t="shared" si="46"/>
        <v>-1.7320508075688767</v>
      </c>
      <c r="Q28" s="116">
        <f t="shared" si="47"/>
        <v>6383453.8572290773</v>
      </c>
      <c r="R28" s="31">
        <f t="shared" si="48"/>
        <v>6394209.1738478942</v>
      </c>
      <c r="S28" s="11"/>
      <c r="T28" s="11"/>
      <c r="U28" s="11"/>
      <c r="W28" s="43">
        <f>($G$3*(1-$O$4))*($U$4*(-(-PI()/2)+C28)-($U$5/2)*(SIN(2*C28)-SIN(2*(-PI()/2)))+($U$6/4)*(SIN(4*C28))-SIN(4*(-PI()/2)))-($U$7/6)*(SIN(6*C28)-SIN(6*(-PI()/2)))+($U$8/8)*(SIN(8*C28)-SIN(8*(-PI()/2)))</f>
        <v>3347892.9097662927</v>
      </c>
      <c r="X28" s="35">
        <f t="shared" si="49"/>
        <v>-948.84381915332028</v>
      </c>
      <c r="Y28" s="35">
        <f t="shared" si="50"/>
        <v>-2.7301194762244345E-2</v>
      </c>
      <c r="Z28" s="37">
        <f t="shared" si="51"/>
        <v>8.1414463351317303E-6</v>
      </c>
      <c r="AB28" s="46">
        <f t="shared" si="52"/>
        <v>83700.002358654689</v>
      </c>
      <c r="AC28" s="55">
        <f t="shared" si="53"/>
        <v>-4.7765893809348432</v>
      </c>
      <c r="AD28" s="47">
        <f t="shared" si="54"/>
        <v>-8.2463505815892288E-4</v>
      </c>
      <c r="AG28" s="116">
        <f t="shared" si="55"/>
        <v>3346944.0386540862</v>
      </c>
      <c r="AH28" s="31">
        <f t="shared" si="56"/>
        <v>83695.224944638685</v>
      </c>
      <c r="AJ28" s="46">
        <f t="shared" si="57"/>
        <v>3346944.0386459446</v>
      </c>
      <c r="AK28" s="55">
        <f t="shared" si="58"/>
        <v>83695.225769273748</v>
      </c>
      <c r="AL28" s="55">
        <f t="shared" si="59"/>
        <v>3346944.0659471392</v>
      </c>
      <c r="AM28" s="55">
        <f t="shared" si="60"/>
        <v>83700.002358654689</v>
      </c>
      <c r="AN28" s="55">
        <f t="shared" si="61"/>
        <v>3347892.9097662927</v>
      </c>
      <c r="AO28" s="47">
        <f t="shared" si="38"/>
        <v>0</v>
      </c>
      <c r="AQ28" s="63">
        <f t="shared" si="15"/>
        <v>8.1416219472885132E-6</v>
      </c>
      <c r="AR28" s="64">
        <f t="shared" si="16"/>
        <v>8.2463506259955466E-4</v>
      </c>
      <c r="AS28" s="64">
        <f t="shared" si="17"/>
        <v>2.7293052989989519E-2</v>
      </c>
      <c r="AT28" s="65">
        <f t="shared" si="18"/>
        <v>4.777414016003604</v>
      </c>
    </row>
    <row r="29" spans="1:49" ht="15.75" thickBot="1" x14ac:dyDescent="0.3">
      <c r="A29" s="24">
        <f t="shared" si="39"/>
        <v>-60</v>
      </c>
      <c r="B29" s="23">
        <f t="shared" si="40"/>
        <v>-67.5</v>
      </c>
      <c r="C29" s="30">
        <f t="shared" si="43"/>
        <v>-1.0471975511965976</v>
      </c>
      <c r="D29" s="31">
        <f t="shared" si="44"/>
        <v>-1.1780972450961724</v>
      </c>
      <c r="I29" s="43">
        <f t="shared" si="62"/>
        <v>-1.3227651320653615</v>
      </c>
      <c r="J29" s="37">
        <f>D29-$H$2</f>
        <v>-2.6179938779914869E-2</v>
      </c>
      <c r="M29" s="46">
        <f t="shared" si="45"/>
        <v>1.6735949975353295E-3</v>
      </c>
      <c r="N29" s="47">
        <f t="shared" si="46"/>
        <v>-1.7320508075688767</v>
      </c>
      <c r="Q29" s="116">
        <f t="shared" si="47"/>
        <v>6383453.8572290773</v>
      </c>
      <c r="R29" s="31">
        <f t="shared" si="48"/>
        <v>6394209.1738478942</v>
      </c>
      <c r="S29" s="11"/>
      <c r="T29" s="11"/>
      <c r="U29" s="11"/>
      <c r="W29" s="43">
        <f>($G$3*(1-$O$4))*($U$4*(-(-PI()/2)+C29)-($U$5/2)*(SIN(2*C29)-SIN(2*(-PI()/2)))+($U$6/4)*(SIN(4*C29))-SIN(4*(-PI()/2)))-($U$7/6)*(SIN(6*C29)-SIN(6*(-PI()/2)))+($U$8/8)*(SIN(8*C29)-SIN(8*(-PI()/2)))</f>
        <v>3347892.9097662927</v>
      </c>
      <c r="X29" s="35">
        <f t="shared" si="49"/>
        <v>-948.84381915330414</v>
      </c>
      <c r="Y29" s="35">
        <f t="shared" si="50"/>
        <v>-2.7301194762243419E-2</v>
      </c>
      <c r="Z29" s="37">
        <f t="shared" si="51"/>
        <v>8.1414463351313152E-6</v>
      </c>
      <c r="AB29" s="46">
        <f t="shared" si="52"/>
        <v>-83700.002358653976</v>
      </c>
      <c r="AC29" s="55">
        <f t="shared" si="53"/>
        <v>4.7765893809347206</v>
      </c>
      <c r="AD29" s="47">
        <f t="shared" si="54"/>
        <v>8.2463505815888797E-4</v>
      </c>
      <c r="AG29" s="116">
        <f t="shared" si="55"/>
        <v>3346944.0386540862</v>
      </c>
      <c r="AH29" s="31">
        <f t="shared" si="56"/>
        <v>-83695.224944637972</v>
      </c>
      <c r="AJ29" s="46">
        <f t="shared" si="57"/>
        <v>3346944.0386459446</v>
      </c>
      <c r="AK29" s="55">
        <f t="shared" si="58"/>
        <v>-83695.225769273035</v>
      </c>
      <c r="AL29" s="55">
        <f t="shared" si="59"/>
        <v>3346944.0659471392</v>
      </c>
      <c r="AM29" s="55">
        <f t="shared" si="60"/>
        <v>-83700.002358653976</v>
      </c>
      <c r="AN29" s="55">
        <f t="shared" si="61"/>
        <v>3347892.9097662927</v>
      </c>
      <c r="AO29" s="47">
        <f t="shared" si="38"/>
        <v>0</v>
      </c>
      <c r="AQ29" s="63">
        <f t="shared" si="15"/>
        <v>8.1416219472885132E-6</v>
      </c>
      <c r="AR29" s="64">
        <f t="shared" si="16"/>
        <v>8.2463506259955466E-4</v>
      </c>
      <c r="AS29" s="64">
        <f t="shared" si="17"/>
        <v>2.7293052989989519E-2</v>
      </c>
      <c r="AT29" s="65">
        <f t="shared" si="18"/>
        <v>4.777414016003604</v>
      </c>
    </row>
    <row r="30" spans="1:49" ht="15.75" thickBot="1" x14ac:dyDescent="0.3">
      <c r="A30" s="24">
        <f t="shared" si="39"/>
        <v>-65</v>
      </c>
      <c r="B30" s="23">
        <f t="shared" si="40"/>
        <v>-64.5</v>
      </c>
      <c r="C30" s="30">
        <f t="shared" si="43"/>
        <v>-1.1344640137963142</v>
      </c>
      <c r="D30" s="31">
        <f t="shared" si="44"/>
        <v>-1.1257373675363425</v>
      </c>
      <c r="I30" s="43">
        <f t="shared" si="62"/>
        <v>-1.5125325634389697</v>
      </c>
      <c r="J30" s="37">
        <f>D30-$H$2</f>
        <v>2.6179938779915091E-2</v>
      </c>
      <c r="M30" s="46">
        <f t="shared" si="45"/>
        <v>1.1956577389724903E-3</v>
      </c>
      <c r="N30" s="47">
        <f t="shared" si="46"/>
        <v>-2.1445069205095586</v>
      </c>
      <c r="Q30" s="116">
        <f t="shared" si="47"/>
        <v>6388056.0488371318</v>
      </c>
      <c r="R30" s="31">
        <f t="shared" si="48"/>
        <v>6395745.4532841817</v>
      </c>
      <c r="S30" s="11"/>
      <c r="T30" s="11"/>
      <c r="U30" s="11"/>
      <c r="W30" s="43">
        <f>($G$3*(1-$O$4))*($U$4*(-(-PI()/2)+C30)-($U$5/2)*(SIN(2*C30)-SIN(2*(-PI()/2)))+($U$6/4)*(SIN(4*C30))-SIN(4*(-PI()/2)))-($U$7/6)*(SIN(6*C30)-SIN(6*(-PI()/2)))+($U$8/8)*(SIN(8*C30)-SIN(8*(-PI()/2)))</f>
        <v>2790626.6009484078</v>
      </c>
      <c r="X30" s="35">
        <f t="shared" si="49"/>
        <v>-839.50328384183229</v>
      </c>
      <c r="Y30" s="35">
        <f t="shared" si="50"/>
        <v>-3.5271267526332259E-3</v>
      </c>
      <c r="Z30" s="37">
        <f t="shared" si="51"/>
        <v>6.5026851426689317E-6</v>
      </c>
      <c r="AB30" s="46">
        <f t="shared" si="52"/>
        <v>70763.296589388206</v>
      </c>
      <c r="AC30" s="55">
        <f t="shared" si="53"/>
        <v>-5.1941830158234525</v>
      </c>
      <c r="AD30" s="47">
        <f t="shared" si="54"/>
        <v>-5.0310471536504247E-4</v>
      </c>
      <c r="AG30" s="116">
        <f t="shared" si="55"/>
        <v>2789787.0941439415</v>
      </c>
      <c r="AH30" s="31">
        <f t="shared" si="56"/>
        <v>70758.10190326767</v>
      </c>
      <c r="AJ30" s="46">
        <f t="shared" si="57"/>
        <v>2789787.094137439</v>
      </c>
      <c r="AK30" s="55">
        <f t="shared" si="58"/>
        <v>70758.102406372389</v>
      </c>
      <c r="AL30" s="55">
        <f t="shared" si="59"/>
        <v>2789787.0976645658</v>
      </c>
      <c r="AM30" s="55">
        <f t="shared" si="60"/>
        <v>70763.296589388206</v>
      </c>
      <c r="AN30" s="55">
        <f t="shared" si="61"/>
        <v>2790626.6009484078</v>
      </c>
      <c r="AO30" s="47">
        <f t="shared" si="38"/>
        <v>0</v>
      </c>
      <c r="AQ30" s="63">
        <f t="shared" si="15"/>
        <v>6.502494215965271E-6</v>
      </c>
      <c r="AR30" s="64">
        <f t="shared" si="16"/>
        <v>5.0310471851844341E-4</v>
      </c>
      <c r="AS30" s="64">
        <f t="shared" si="17"/>
        <v>3.5206242464482784E-3</v>
      </c>
      <c r="AT30" s="65">
        <f t="shared" si="18"/>
        <v>5.1946861205360619</v>
      </c>
    </row>
    <row r="31" spans="1:49" ht="15.75" thickBot="1" x14ac:dyDescent="0.3">
      <c r="A31" s="24">
        <f t="shared" si="39"/>
        <v>-65</v>
      </c>
      <c r="B31" s="23">
        <f t="shared" si="40"/>
        <v>-67.5</v>
      </c>
      <c r="C31" s="30">
        <f t="shared" si="43"/>
        <v>-1.1344640137963142</v>
      </c>
      <c r="D31" s="31">
        <f t="shared" si="44"/>
        <v>-1.1780972450961724</v>
      </c>
      <c r="I31" s="43">
        <f t="shared" si="62"/>
        <v>-1.5125325634389697</v>
      </c>
      <c r="J31" s="37">
        <f>D31-$H$2</f>
        <v>-2.6179938779914869E-2</v>
      </c>
      <c r="M31" s="46">
        <f t="shared" si="45"/>
        <v>1.1956577389724903E-3</v>
      </c>
      <c r="N31" s="47">
        <f t="shared" si="46"/>
        <v>-2.1445069205095586</v>
      </c>
      <c r="Q31" s="116">
        <f t="shared" si="47"/>
        <v>6388056.0488371318</v>
      </c>
      <c r="R31" s="31">
        <f t="shared" si="48"/>
        <v>6395745.4532841817</v>
      </c>
      <c r="S31" s="11"/>
      <c r="T31" s="11"/>
      <c r="U31" s="11"/>
      <c r="W31" s="43">
        <f>($G$3*(1-$O$4))*($U$4*(-(-PI()/2)+C31)-($U$5/2)*(SIN(2*C31)-SIN(2*(-PI()/2)))+($U$6/4)*(SIN(4*C31))-SIN(4*(-PI()/2)))-($U$7/6)*(SIN(6*C31)-SIN(6*(-PI()/2)))+($U$8/8)*(SIN(8*C31)-SIN(8*(-PI()/2)))</f>
        <v>2790626.6009484078</v>
      </c>
      <c r="X31" s="35">
        <f t="shared" si="49"/>
        <v>-839.50328384181796</v>
      </c>
      <c r="Y31" s="35">
        <f t="shared" si="50"/>
        <v>-3.5271267526331067E-3</v>
      </c>
      <c r="Z31" s="37">
        <f t="shared" si="51"/>
        <v>6.5026851426686022E-6</v>
      </c>
      <c r="AB31" s="46">
        <f t="shared" si="52"/>
        <v>-70763.29658938761</v>
      </c>
      <c r="AC31" s="55">
        <f t="shared" si="53"/>
        <v>5.1941830158233202</v>
      </c>
      <c r="AD31" s="47">
        <f t="shared" si="54"/>
        <v>5.0310471536502111E-4</v>
      </c>
      <c r="AG31" s="116">
        <f t="shared" si="55"/>
        <v>2789787.0941439415</v>
      </c>
      <c r="AH31" s="31">
        <f t="shared" si="56"/>
        <v>-70758.101903267074</v>
      </c>
      <c r="AJ31" s="46">
        <f t="shared" si="57"/>
        <v>2789787.094137439</v>
      </c>
      <c r="AK31" s="55">
        <f t="shared" si="58"/>
        <v>-70758.102406371792</v>
      </c>
      <c r="AL31" s="55">
        <f t="shared" si="59"/>
        <v>2789787.0976645658</v>
      </c>
      <c r="AM31" s="55">
        <f t="shared" si="60"/>
        <v>-70763.29658938761</v>
      </c>
      <c r="AN31" s="55">
        <f t="shared" si="61"/>
        <v>2790626.6009484078</v>
      </c>
      <c r="AO31" s="47">
        <f t="shared" si="38"/>
        <v>0</v>
      </c>
      <c r="AQ31" s="63">
        <f t="shared" si="15"/>
        <v>6.502494215965271E-6</v>
      </c>
      <c r="AR31" s="64">
        <f t="shared" si="16"/>
        <v>5.0310471851844341E-4</v>
      </c>
      <c r="AS31" s="64">
        <f t="shared" si="17"/>
        <v>3.5206242464482784E-3</v>
      </c>
      <c r="AT31" s="65">
        <f t="shared" si="18"/>
        <v>5.1946861205360619</v>
      </c>
    </row>
    <row r="32" spans="1:49" ht="15.75" thickBot="1" x14ac:dyDescent="0.3">
      <c r="A32" s="24">
        <f t="shared" si="39"/>
        <v>-70</v>
      </c>
      <c r="B32" s="23">
        <f t="shared" si="40"/>
        <v>-64.5</v>
      </c>
      <c r="C32" s="30">
        <f t="shared" si="43"/>
        <v>-1.2217304763960306</v>
      </c>
      <c r="D32" s="31">
        <f t="shared" si="44"/>
        <v>-1.1257373675363425</v>
      </c>
      <c r="I32" s="43">
        <f t="shared" si="62"/>
        <v>-1.7417182615925166</v>
      </c>
      <c r="J32" s="37">
        <f>D32-$H$2</f>
        <v>2.6179938779915091E-2</v>
      </c>
      <c r="M32" s="46">
        <f t="shared" si="45"/>
        <v>7.8309369928334131E-4</v>
      </c>
      <c r="N32" s="47">
        <f t="shared" si="46"/>
        <v>-2.7474774194546216</v>
      </c>
      <c r="Q32" s="116">
        <f t="shared" si="47"/>
        <v>6392033.1923204614</v>
      </c>
      <c r="R32" s="31">
        <f t="shared" si="48"/>
        <v>6397072.488200481</v>
      </c>
      <c r="S32" s="11"/>
      <c r="T32" s="11"/>
      <c r="U32" s="11"/>
      <c r="W32" s="43">
        <f>($G$3*(1-$O$4))*($U$4*(-(-PI()/2)+C32)-($U$5/2)*(SIN(2*C32)-SIN(2*(-PI()/2)))+($U$6/4)*(SIN(4*C32))-SIN(4*(-PI()/2)))-($U$7/6)*(SIN(6*C32)-SIN(6*(-PI()/2)))+($U$8/8)*(SIN(8*C32)-SIN(8*(-PI()/2)))</f>
        <v>2232984.9824288902</v>
      </c>
      <c r="X32" s="35">
        <f t="shared" si="49"/>
        <v>-704.57305536399588</v>
      </c>
      <c r="Y32" s="35">
        <f t="shared" si="50"/>
        <v>1.1964361089802297E-2</v>
      </c>
      <c r="Z32" s="37">
        <f t="shared" si="51"/>
        <v>4.0457136004952774E-6</v>
      </c>
      <c r="AB32" s="46">
        <f t="shared" si="52"/>
        <v>57279.811913008314</v>
      </c>
      <c r="AC32" s="55">
        <f t="shared" si="53"/>
        <v>-5.0117525048345675</v>
      </c>
      <c r="AD32" s="47">
        <f t="shared" si="54"/>
        <v>-2.2774872231478213E-4</v>
      </c>
      <c r="AG32" s="116">
        <f t="shared" si="55"/>
        <v>2232280.4213419328</v>
      </c>
      <c r="AH32" s="31">
        <f t="shared" si="56"/>
        <v>57274.799932754759</v>
      </c>
      <c r="AJ32" s="46">
        <f t="shared" si="57"/>
        <v>2232280.4213378872</v>
      </c>
      <c r="AK32" s="55">
        <f t="shared" si="58"/>
        <v>57274.800160503481</v>
      </c>
      <c r="AL32" s="55">
        <f t="shared" si="59"/>
        <v>2232280.409373526</v>
      </c>
      <c r="AM32" s="55">
        <f t="shared" si="60"/>
        <v>57279.811913008314</v>
      </c>
      <c r="AN32" s="55">
        <f t="shared" si="61"/>
        <v>2232984.9824288902</v>
      </c>
      <c r="AO32" s="47">
        <f t="shared" si="38"/>
        <v>0</v>
      </c>
      <c r="AQ32" s="63">
        <f t="shared" si="15"/>
        <v>4.0456652641296387E-6</v>
      </c>
      <c r="AR32" s="64">
        <f t="shared" si="16"/>
        <v>2.2774872195441276E-4</v>
      </c>
      <c r="AS32" s="64">
        <f t="shared" si="17"/>
        <v>1.1968406848609447E-2</v>
      </c>
      <c r="AT32" s="65">
        <f t="shared" si="18"/>
        <v>5.0119802535555209</v>
      </c>
    </row>
    <row r="33" spans="1:46" ht="15.75" thickBot="1" x14ac:dyDescent="0.3">
      <c r="A33" s="24">
        <f t="shared" si="39"/>
        <v>-70</v>
      </c>
      <c r="B33" s="23">
        <f t="shared" si="40"/>
        <v>-67.5</v>
      </c>
      <c r="C33" s="30">
        <f t="shared" si="43"/>
        <v>-1.2217304763960306</v>
      </c>
      <c r="D33" s="31">
        <f t="shared" si="44"/>
        <v>-1.1780972450961724</v>
      </c>
      <c r="I33" s="43">
        <f t="shared" si="62"/>
        <v>-1.7417182615925166</v>
      </c>
      <c r="J33" s="37">
        <f>D33-$H$2</f>
        <v>-2.6179938779914869E-2</v>
      </c>
      <c r="M33" s="46">
        <f t="shared" si="45"/>
        <v>7.8309369928334131E-4</v>
      </c>
      <c r="N33" s="47">
        <f t="shared" si="46"/>
        <v>-2.7474774194546216</v>
      </c>
      <c r="Q33" s="116">
        <f t="shared" si="47"/>
        <v>6392033.1923204614</v>
      </c>
      <c r="R33" s="31">
        <f t="shared" si="48"/>
        <v>6397072.488200481</v>
      </c>
      <c r="S33" s="11"/>
      <c r="T33" s="11"/>
      <c r="U33" s="11"/>
      <c r="W33" s="43">
        <f>($G$3*(1-$O$4))*($U$4*(-(-PI()/2)+C33)-($U$5/2)*(SIN(2*C33)-SIN(2*(-PI()/2)))+($U$6/4)*(SIN(4*C33))-SIN(4*(-PI()/2)))-($U$7/6)*(SIN(6*C33)-SIN(6*(-PI()/2)))+($U$8/8)*(SIN(8*C33)-SIN(8*(-PI()/2)))</f>
        <v>2232984.9824288902</v>
      </c>
      <c r="X33" s="35">
        <f t="shared" si="49"/>
        <v>-704.57305536398383</v>
      </c>
      <c r="Y33" s="35">
        <f t="shared" si="50"/>
        <v>1.1964361089801891E-2</v>
      </c>
      <c r="Z33" s="37">
        <f t="shared" si="51"/>
        <v>4.0457136004950707E-6</v>
      </c>
      <c r="AB33" s="46">
        <f t="shared" si="52"/>
        <v>-57279.811913007834</v>
      </c>
      <c r="AC33" s="55">
        <f t="shared" si="53"/>
        <v>5.0117525048344405</v>
      </c>
      <c r="AD33" s="47">
        <f t="shared" si="54"/>
        <v>2.2774872231477248E-4</v>
      </c>
      <c r="AG33" s="116">
        <f t="shared" si="55"/>
        <v>2232280.4213419328</v>
      </c>
      <c r="AH33" s="31">
        <f t="shared" si="56"/>
        <v>-57274.799932754278</v>
      </c>
      <c r="AJ33" s="46">
        <f t="shared" si="57"/>
        <v>2232280.4213378872</v>
      </c>
      <c r="AK33" s="55">
        <f t="shared" si="58"/>
        <v>-57274.800160503</v>
      </c>
      <c r="AL33" s="55">
        <f t="shared" si="59"/>
        <v>2232280.409373526</v>
      </c>
      <c r="AM33" s="55">
        <f t="shared" si="60"/>
        <v>-57279.811913007834</v>
      </c>
      <c r="AN33" s="55">
        <f t="shared" si="61"/>
        <v>2232984.9824288902</v>
      </c>
      <c r="AO33" s="47">
        <f t="shared" si="38"/>
        <v>0</v>
      </c>
      <c r="AQ33" s="63">
        <f t="shared" si="15"/>
        <v>4.0456652641296387E-6</v>
      </c>
      <c r="AR33" s="64">
        <f t="shared" si="16"/>
        <v>2.2774872195441276E-4</v>
      </c>
      <c r="AS33" s="64">
        <f t="shared" si="17"/>
        <v>1.1968406848609447E-2</v>
      </c>
      <c r="AT33" s="65">
        <f t="shared" si="18"/>
        <v>5.0119802535555209</v>
      </c>
    </row>
    <row r="34" spans="1:46" ht="15.75" thickBot="1" x14ac:dyDescent="0.3">
      <c r="A34" s="24">
        <f t="shared" si="39"/>
        <v>-75</v>
      </c>
      <c r="B34" s="23">
        <f t="shared" si="40"/>
        <v>-64.5</v>
      </c>
      <c r="C34" s="30">
        <f t="shared" si="43"/>
        <v>-1.3089969389957472</v>
      </c>
      <c r="D34" s="31">
        <f t="shared" si="44"/>
        <v>-1.1257373675363425</v>
      </c>
      <c r="I34" s="43">
        <f t="shared" si="62"/>
        <v>-2.0340692096595712</v>
      </c>
      <c r="J34" s="37">
        <f>D34-$H$2</f>
        <v>2.6179938779915091E-2</v>
      </c>
      <c r="M34" s="46">
        <f t="shared" si="45"/>
        <v>4.4843842804635807E-4</v>
      </c>
      <c r="N34" s="47">
        <f t="shared" si="46"/>
        <v>-3.7320508075688776</v>
      </c>
      <c r="Q34" s="116">
        <f t="shared" si="47"/>
        <v>6395262.3228068557</v>
      </c>
      <c r="R34" s="31">
        <f t="shared" si="48"/>
        <v>6398149.5322670778</v>
      </c>
      <c r="S34" s="11"/>
      <c r="T34" s="11"/>
      <c r="U34" s="11"/>
      <c r="W34" s="43">
        <f>($G$3*(1-$O$4))*($U$4*(-(-PI()/2)+C34)-($U$5/2)*(SIN(2*C34)-SIN(2*(-PI()/2)))+($U$6/4)*(SIN(4*C34))-SIN(4*(-PI()/2)))-($U$7/6)*(SIN(6*C34)-SIN(6*(-PI()/2)))+($U$8/8)*(SIN(8*C34)-SIN(8*(-PI()/2)))</f>
        <v>1675028.1199704246</v>
      </c>
      <c r="X34" s="35">
        <f t="shared" si="49"/>
        <v>-548.15281929246248</v>
      </c>
      <c r="Y34" s="35">
        <f t="shared" si="50"/>
        <v>1.8716204592932276E-2</v>
      </c>
      <c r="Z34" s="37">
        <f t="shared" si="51"/>
        <v>1.7806624475840387E-6</v>
      </c>
      <c r="AB34" s="46">
        <f t="shared" si="52"/>
        <v>43353.00871471018</v>
      </c>
      <c r="AC34" s="55">
        <f t="shared" si="53"/>
        <v>-4.2886520591036144</v>
      </c>
      <c r="AD34" s="47">
        <f t="shared" si="54"/>
        <v>-3.9653037731434508E-5</v>
      </c>
      <c r="AG34" s="116">
        <f t="shared" si="55"/>
        <v>1674479.9858691175</v>
      </c>
      <c r="AH34" s="31">
        <f t="shared" si="56"/>
        <v>43348.720022998037</v>
      </c>
      <c r="AJ34" s="46">
        <f t="shared" si="57"/>
        <v>1674479.9858673369</v>
      </c>
      <c r="AK34" s="55">
        <f t="shared" si="58"/>
        <v>43348.720062651075</v>
      </c>
      <c r="AL34" s="55">
        <f t="shared" si="59"/>
        <v>1674479.9671511322</v>
      </c>
      <c r="AM34" s="55">
        <f t="shared" si="60"/>
        <v>43353.00871471018</v>
      </c>
      <c r="AN34" s="55">
        <f t="shared" si="61"/>
        <v>1675028.1199704246</v>
      </c>
      <c r="AO34" s="47">
        <f t="shared" si="38"/>
        <v>0</v>
      </c>
      <c r="AQ34" s="63">
        <f t="shared" si="15"/>
        <v>1.7806887626647949E-6</v>
      </c>
      <c r="AR34" s="64">
        <f t="shared" si="16"/>
        <v>3.9653037674725056E-5</v>
      </c>
      <c r="AS34" s="64">
        <f t="shared" si="17"/>
        <v>1.8717985367402434E-2</v>
      </c>
      <c r="AT34" s="65">
        <f t="shared" si="18"/>
        <v>4.2886917121431907</v>
      </c>
    </row>
    <row r="35" spans="1:46" ht="15.75" thickBot="1" x14ac:dyDescent="0.3">
      <c r="A35" s="24">
        <f t="shared" si="39"/>
        <v>-75</v>
      </c>
      <c r="B35" s="23">
        <f t="shared" si="40"/>
        <v>-67.5</v>
      </c>
      <c r="C35" s="30">
        <f t="shared" si="43"/>
        <v>-1.3089969389957472</v>
      </c>
      <c r="D35" s="31">
        <f t="shared" si="44"/>
        <v>-1.1780972450961724</v>
      </c>
      <c r="I35" s="43">
        <f t="shared" si="62"/>
        <v>-2.0340692096595712</v>
      </c>
      <c r="J35" s="37">
        <f>D35-$H$2</f>
        <v>-2.6179938779914869E-2</v>
      </c>
      <c r="M35" s="46">
        <f t="shared" si="45"/>
        <v>4.4843842804635807E-4</v>
      </c>
      <c r="N35" s="47">
        <f t="shared" si="46"/>
        <v>-3.7320508075688776</v>
      </c>
      <c r="Q35" s="116">
        <f t="shared" si="47"/>
        <v>6395262.3228068557</v>
      </c>
      <c r="R35" s="31">
        <f t="shared" si="48"/>
        <v>6398149.5322670778</v>
      </c>
      <c r="S35" s="11"/>
      <c r="T35" s="11"/>
      <c r="U35" s="11"/>
      <c r="W35" s="43">
        <f>($G$3*(1-$O$4))*($U$4*(-(-PI()/2)+C35)-($U$5/2)*(SIN(2*C35)-SIN(2*(-PI()/2)))+($U$6/4)*(SIN(4*C35))-SIN(4*(-PI()/2)))-($U$7/6)*(SIN(6*C35)-SIN(6*(-PI()/2)))+($U$8/8)*(SIN(8*C35)-SIN(8*(-PI()/2)))</f>
        <v>1675028.1199704246</v>
      </c>
      <c r="X35" s="35">
        <f t="shared" si="49"/>
        <v>-548.15281929245327</v>
      </c>
      <c r="Y35" s="35">
        <f t="shared" si="50"/>
        <v>1.8716204592931648E-2</v>
      </c>
      <c r="Z35" s="37">
        <f t="shared" si="51"/>
        <v>1.7806624475839483E-6</v>
      </c>
      <c r="AB35" s="46">
        <f t="shared" si="52"/>
        <v>-43353.008714709817</v>
      </c>
      <c r="AC35" s="55">
        <f t="shared" si="53"/>
        <v>4.2886520591035051</v>
      </c>
      <c r="AD35" s="47">
        <f t="shared" si="54"/>
        <v>3.9653037731432827E-5</v>
      </c>
      <c r="AG35" s="116">
        <f t="shared" si="55"/>
        <v>1674479.9858691175</v>
      </c>
      <c r="AH35" s="31">
        <f t="shared" si="56"/>
        <v>-43348.720022997673</v>
      </c>
      <c r="AJ35" s="46">
        <f t="shared" si="57"/>
        <v>1674479.9858673369</v>
      </c>
      <c r="AK35" s="55">
        <f t="shared" si="58"/>
        <v>-43348.720062650711</v>
      </c>
      <c r="AL35" s="55">
        <f t="shared" si="59"/>
        <v>1674479.9671511322</v>
      </c>
      <c r="AM35" s="55">
        <f t="shared" si="60"/>
        <v>-43353.008714709817</v>
      </c>
      <c r="AN35" s="55">
        <f t="shared" si="61"/>
        <v>1675028.1199704246</v>
      </c>
      <c r="AO35" s="47">
        <f t="shared" si="38"/>
        <v>0</v>
      </c>
      <c r="AQ35" s="63">
        <f t="shared" si="15"/>
        <v>1.7806887626647949E-6</v>
      </c>
      <c r="AR35" s="64">
        <f t="shared" si="16"/>
        <v>3.9653037674725056E-5</v>
      </c>
      <c r="AS35" s="64">
        <f t="shared" si="17"/>
        <v>1.8717985367402434E-2</v>
      </c>
      <c r="AT35" s="65">
        <f t="shared" si="18"/>
        <v>4.2886917121431907</v>
      </c>
    </row>
    <row r="36" spans="1:46" ht="15.75" thickBot="1" x14ac:dyDescent="0.3">
      <c r="A36" s="24">
        <f t="shared" si="39"/>
        <v>-80</v>
      </c>
      <c r="B36" s="23">
        <f t="shared" si="40"/>
        <v>-64.5</v>
      </c>
      <c r="C36" s="30">
        <f t="shared" si="43"/>
        <v>-1.3962634015954636</v>
      </c>
      <c r="D36" s="31">
        <f t="shared" si="44"/>
        <v>-1.1257373675363425</v>
      </c>
      <c r="I36" s="43">
        <f t="shared" si="62"/>
        <v>-2.4428530545666751</v>
      </c>
      <c r="J36" s="37">
        <f>D36-$H$2</f>
        <v>2.6179938779915091E-2</v>
      </c>
      <c r="M36" s="46">
        <f t="shared" si="45"/>
        <v>2.0186025633433976E-4</v>
      </c>
      <c r="N36" s="47">
        <f t="shared" si="46"/>
        <v>-5.6712818196177066</v>
      </c>
      <c r="Q36" s="116">
        <f t="shared" si="47"/>
        <v>6397643.3264172496</v>
      </c>
      <c r="R36" s="31">
        <f t="shared" si="48"/>
        <v>6398943.4599268073</v>
      </c>
      <c r="S36" s="11"/>
      <c r="T36" s="11"/>
      <c r="U36" s="11"/>
      <c r="W36" s="43">
        <f>($G$3*(1-$O$4))*($U$4*(-(-PI()/2)+C36)-($U$5/2)*(SIN(2*C36)-SIN(2*(-PI()/2)))+($U$6/4)*(SIN(4*C36))-SIN(4*(-PI()/2)))-($U$7/6)*(SIN(6*C36)-SIN(6*(-PI()/2)))+($U$8/8)*(SIN(8*C36)-SIN(8*(-PI()/2)))</f>
        <v>1116825.838271074</v>
      </c>
      <c r="X36" s="35">
        <f t="shared" si="49"/>
        <v>-375.0051391548522</v>
      </c>
      <c r="Y36" s="35">
        <f t="shared" si="50"/>
        <v>1.7542414352856642E-2</v>
      </c>
      <c r="Z36" s="37">
        <f t="shared" si="51"/>
        <v>3.4352102953002189E-7</v>
      </c>
      <c r="AB36" s="46">
        <f t="shared" si="52"/>
        <v>29090.22829219839</v>
      </c>
      <c r="AC36" s="55">
        <f t="shared" si="53"/>
        <v>-3.1225984205259882</v>
      </c>
      <c r="AD36" s="47">
        <f t="shared" si="54"/>
        <v>4.7647549250525039E-5</v>
      </c>
      <c r="AG36" s="116">
        <f t="shared" si="55"/>
        <v>1116450.8506746769</v>
      </c>
      <c r="AH36" s="31">
        <f t="shared" si="56"/>
        <v>29087.105741425414</v>
      </c>
      <c r="AJ36" s="46">
        <f t="shared" si="57"/>
        <v>1116450.8506743335</v>
      </c>
      <c r="AK36" s="55">
        <f t="shared" si="58"/>
        <v>29087.105693777863</v>
      </c>
      <c r="AL36" s="55">
        <f t="shared" si="59"/>
        <v>1116450.8331319191</v>
      </c>
      <c r="AM36" s="55">
        <f t="shared" si="60"/>
        <v>29090.22829219839</v>
      </c>
      <c r="AN36" s="55">
        <f t="shared" si="61"/>
        <v>1116825.838271074</v>
      </c>
      <c r="AO36" s="47">
        <f t="shared" si="38"/>
        <v>0</v>
      </c>
      <c r="AQ36" s="63">
        <f t="shared" si="15"/>
        <v>3.434251993894577E-7</v>
      </c>
      <c r="AR36" s="64">
        <f t="shared" si="16"/>
        <v>4.7647550672991201E-5</v>
      </c>
      <c r="AS36" s="64">
        <f t="shared" si="17"/>
        <v>1.7542757792398334E-2</v>
      </c>
      <c r="AT36" s="65">
        <f t="shared" si="18"/>
        <v>3.1225507729759556</v>
      </c>
    </row>
    <row r="37" spans="1:46" ht="15.75" thickBot="1" x14ac:dyDescent="0.3">
      <c r="A37" s="24">
        <f t="shared" si="39"/>
        <v>-80</v>
      </c>
      <c r="B37" s="23">
        <f t="shared" si="40"/>
        <v>-67.5</v>
      </c>
      <c r="C37" s="30">
        <f t="shared" si="43"/>
        <v>-1.3962634015954636</v>
      </c>
      <c r="D37" s="31">
        <f t="shared" si="44"/>
        <v>-1.1780972450961724</v>
      </c>
      <c r="I37" s="43">
        <f t="shared" si="62"/>
        <v>-2.4428530545666751</v>
      </c>
      <c r="J37" s="37">
        <f>D37-$H$2</f>
        <v>-2.6179938779914869E-2</v>
      </c>
      <c r="M37" s="46">
        <f t="shared" si="45"/>
        <v>2.0186025633433976E-4</v>
      </c>
      <c r="N37" s="47">
        <f t="shared" si="46"/>
        <v>-5.6712818196177066</v>
      </c>
      <c r="Q37" s="116">
        <f t="shared" si="47"/>
        <v>6397643.3264172496</v>
      </c>
      <c r="R37" s="31">
        <f t="shared" si="48"/>
        <v>6398943.4599268073</v>
      </c>
      <c r="S37" s="11"/>
      <c r="T37" s="11"/>
      <c r="U37" s="11"/>
      <c r="W37" s="43">
        <f>($G$3*(1-$O$4))*($U$4*(-(-PI()/2)+C37)-($U$5/2)*(SIN(2*C37)-SIN(2*(-PI()/2)))+($U$6/4)*(SIN(4*C37))-SIN(4*(-PI()/2)))-($U$7/6)*(SIN(6*C37)-SIN(6*(-PI()/2)))+($U$8/8)*(SIN(8*C37)-SIN(8*(-PI()/2)))</f>
        <v>1116825.838271074</v>
      </c>
      <c r="X37" s="35">
        <f t="shared" si="49"/>
        <v>-375.00513915484584</v>
      </c>
      <c r="Y37" s="35">
        <f t="shared" si="50"/>
        <v>1.7542414352856046E-2</v>
      </c>
      <c r="Z37" s="37">
        <f t="shared" si="51"/>
        <v>3.4352102953000442E-7</v>
      </c>
      <c r="AB37" s="46">
        <f t="shared" si="52"/>
        <v>-29090.228292198146</v>
      </c>
      <c r="AC37" s="55">
        <f t="shared" si="53"/>
        <v>3.1225984205259087</v>
      </c>
      <c r="AD37" s="47">
        <f t="shared" si="54"/>
        <v>-4.764754925052302E-5</v>
      </c>
      <c r="AG37" s="116">
        <f t="shared" si="55"/>
        <v>1116450.8506746769</v>
      </c>
      <c r="AH37" s="31">
        <f t="shared" si="56"/>
        <v>-29087.10574142517</v>
      </c>
      <c r="AJ37" s="46">
        <f t="shared" si="57"/>
        <v>1116450.8506743335</v>
      </c>
      <c r="AK37" s="55">
        <f t="shared" si="58"/>
        <v>-29087.105693777619</v>
      </c>
      <c r="AL37" s="55">
        <f t="shared" si="59"/>
        <v>1116450.8331319191</v>
      </c>
      <c r="AM37" s="55">
        <f t="shared" si="60"/>
        <v>-29090.228292198146</v>
      </c>
      <c r="AN37" s="55">
        <f t="shared" si="61"/>
        <v>1116825.838271074</v>
      </c>
      <c r="AO37" s="47">
        <f t="shared" si="38"/>
        <v>0</v>
      </c>
      <c r="AQ37" s="63">
        <f t="shared" si="15"/>
        <v>3.434251993894577E-7</v>
      </c>
      <c r="AR37" s="64">
        <f t="shared" si="16"/>
        <v>4.7647550672991201E-5</v>
      </c>
      <c r="AS37" s="64">
        <f t="shared" si="17"/>
        <v>1.7542757792398334E-2</v>
      </c>
      <c r="AT37" s="65">
        <f t="shared" si="18"/>
        <v>3.1225507729759556</v>
      </c>
    </row>
    <row r="38" spans="1:46" ht="15.75" thickBot="1" x14ac:dyDescent="0.3">
      <c r="A38" s="24">
        <f t="shared" si="39"/>
        <v>-85</v>
      </c>
      <c r="B38" s="23">
        <f t="shared" si="40"/>
        <v>-64.5</v>
      </c>
      <c r="C38" s="30">
        <f t="shared" si="43"/>
        <v>-1.4835298641951802</v>
      </c>
      <c r="D38" s="31">
        <f t="shared" si="44"/>
        <v>-1.1257373675363425</v>
      </c>
      <c r="I38" s="43">
        <f t="shared" si="62"/>
        <v>-3.1379850648297438</v>
      </c>
      <c r="J38" s="37">
        <f>D38-$H$2</f>
        <v>2.6179938779915091E-2</v>
      </c>
      <c r="M38" s="46">
        <f t="shared" si="45"/>
        <v>5.0851337120179481E-5</v>
      </c>
      <c r="N38" s="47">
        <f t="shared" si="46"/>
        <v>-11.430052302761348</v>
      </c>
      <c r="Q38" s="116">
        <f t="shared" si="47"/>
        <v>6399102.2255349057</v>
      </c>
      <c r="R38" s="31">
        <f t="shared" si="48"/>
        <v>6399429.8214912592</v>
      </c>
      <c r="S38" s="11"/>
      <c r="T38" s="11"/>
      <c r="U38" s="11"/>
      <c r="W38" s="43">
        <f>($G$3*(1-$O$4))*($U$4*(-(-PI()/2)+C38)-($U$5/2)*(SIN(2*C38)-SIN(2*(-PI()/2)))+($U$6/4)*(SIN(4*C38))-SIN(4*(-PI()/2)))-($U$7/6)*(SIN(6*C38)-SIN(6*(-PI()/2)))+($U$8/8)*(SIN(8*C38)-SIN(8*(-PI()/2)))</f>
        <v>558455.57761630858</v>
      </c>
      <c r="X38" s="35">
        <f t="shared" si="49"/>
        <v>-190.40957021894982</v>
      </c>
      <c r="Y38" s="35">
        <f t="shared" si="50"/>
        <v>1.0379685923701676E-2</v>
      </c>
      <c r="Z38" s="37">
        <f t="shared" si="51"/>
        <v>-1.3691051675781059E-7</v>
      </c>
      <c r="AB38" s="46">
        <f t="shared" si="52"/>
        <v>14601.783865936504</v>
      </c>
      <c r="AC38" s="55">
        <f t="shared" si="53"/>
        <v>-1.64264307564047</v>
      </c>
      <c r="AD38" s="47">
        <f t="shared" si="54"/>
        <v>4.8554777395582793E-5</v>
      </c>
      <c r="AG38" s="116">
        <f t="shared" si="55"/>
        <v>558265.17842563859</v>
      </c>
      <c r="AH38" s="31">
        <f t="shared" si="56"/>
        <v>14600.141271415641</v>
      </c>
      <c r="AJ38" s="46">
        <f t="shared" si="57"/>
        <v>558265.17842577549</v>
      </c>
      <c r="AK38" s="55">
        <f t="shared" si="58"/>
        <v>14600.141222860864</v>
      </c>
      <c r="AL38" s="55">
        <f t="shared" si="59"/>
        <v>558265.16804608959</v>
      </c>
      <c r="AM38" s="55">
        <f t="shared" si="60"/>
        <v>14601.783865936504</v>
      </c>
      <c r="AN38" s="55">
        <f t="shared" si="61"/>
        <v>558455.57761630858</v>
      </c>
      <c r="AO38" s="47">
        <f t="shared" si="38"/>
        <v>0</v>
      </c>
      <c r="AQ38" s="63">
        <f t="shared" si="15"/>
        <v>1.3690441846847534E-7</v>
      </c>
      <c r="AR38" s="64">
        <f t="shared" si="16"/>
        <v>4.8554777094977908E-5</v>
      </c>
      <c r="AS38" s="64">
        <f t="shared" si="17"/>
        <v>1.0379548999480903E-2</v>
      </c>
      <c r="AT38" s="65">
        <f t="shared" si="18"/>
        <v>1.6425945208629855</v>
      </c>
    </row>
    <row r="39" spans="1:46" ht="15.75" thickBot="1" x14ac:dyDescent="0.3">
      <c r="A39" s="24">
        <f t="shared" si="39"/>
        <v>-85</v>
      </c>
      <c r="B39" s="23">
        <f t="shared" si="40"/>
        <v>-67.5</v>
      </c>
      <c r="C39" s="30">
        <f t="shared" si="43"/>
        <v>-1.4835298641951802</v>
      </c>
      <c r="D39" s="31">
        <f t="shared" si="44"/>
        <v>-1.1780972450961724</v>
      </c>
      <c r="I39" s="43">
        <f t="shared" si="62"/>
        <v>-3.1379850648297438</v>
      </c>
      <c r="J39" s="37">
        <f>D39-$H$2</f>
        <v>-2.6179938779914869E-2</v>
      </c>
      <c r="M39" s="46">
        <f t="shared" si="45"/>
        <v>5.0851337120179481E-5</v>
      </c>
      <c r="N39" s="47">
        <f t="shared" si="46"/>
        <v>-11.430052302761348</v>
      </c>
      <c r="Q39" s="116">
        <f t="shared" si="47"/>
        <v>6399102.2255349057</v>
      </c>
      <c r="R39" s="31">
        <f t="shared" si="48"/>
        <v>6399429.8214912592</v>
      </c>
      <c r="S39" s="11"/>
      <c r="T39" s="11"/>
      <c r="U39" s="11"/>
      <c r="W39" s="43">
        <f>($G$3*(1-$O$4))*($U$4*(-(-PI()/2)+C39)-($U$5/2)*(SIN(2*C39)-SIN(2*(-PI()/2)))+($U$6/4)*(SIN(4*C39))-SIN(4*(-PI()/2)))-($U$7/6)*(SIN(6*C39)-SIN(6*(-PI()/2)))+($U$8/8)*(SIN(8*C39)-SIN(8*(-PI()/2)))</f>
        <v>558455.57761630858</v>
      </c>
      <c r="X39" s="35">
        <f t="shared" si="49"/>
        <v>-190.40957021894658</v>
      </c>
      <c r="Y39" s="35">
        <f t="shared" si="50"/>
        <v>1.0379685923701323E-2</v>
      </c>
      <c r="Z39" s="37">
        <f t="shared" si="51"/>
        <v>-1.3691051675780363E-7</v>
      </c>
      <c r="AB39" s="46">
        <f t="shared" si="52"/>
        <v>-14601.783865936381</v>
      </c>
      <c r="AC39" s="55">
        <f t="shared" si="53"/>
        <v>1.642643075640428</v>
      </c>
      <c r="AD39" s="47">
        <f t="shared" si="54"/>
        <v>-4.8554777395580739E-5</v>
      </c>
      <c r="AG39" s="116">
        <f t="shared" si="55"/>
        <v>558265.17842563859</v>
      </c>
      <c r="AH39" s="31">
        <f t="shared" si="56"/>
        <v>-14600.141271415518</v>
      </c>
      <c r="AJ39" s="46">
        <f t="shared" si="57"/>
        <v>558265.17842577549</v>
      </c>
      <c r="AK39" s="55">
        <f t="shared" si="58"/>
        <v>-14600.141222860741</v>
      </c>
      <c r="AL39" s="55">
        <f t="shared" si="59"/>
        <v>558265.16804608959</v>
      </c>
      <c r="AM39" s="55">
        <f t="shared" si="60"/>
        <v>-14601.783865936381</v>
      </c>
      <c r="AN39" s="55">
        <f t="shared" si="61"/>
        <v>558455.57761630858</v>
      </c>
      <c r="AO39" s="47">
        <f t="shared" si="38"/>
        <v>0</v>
      </c>
      <c r="AQ39" s="63">
        <f t="shared" si="15"/>
        <v>1.3690441846847534E-7</v>
      </c>
      <c r="AR39" s="64">
        <f t="shared" si="16"/>
        <v>4.8554777094977908E-5</v>
      </c>
      <c r="AS39" s="64">
        <f t="shared" si="17"/>
        <v>1.0379548999480903E-2</v>
      </c>
      <c r="AT39" s="65">
        <f t="shared" si="18"/>
        <v>1.6425945208629855</v>
      </c>
    </row>
    <row r="40" spans="1:46" ht="15.75" thickBot="1" x14ac:dyDescent="0.3">
      <c r="A40" s="24">
        <v>-89</v>
      </c>
      <c r="B40" s="23">
        <f t="shared" si="40"/>
        <v>-64.5</v>
      </c>
      <c r="C40" s="30">
        <f t="shared" si="43"/>
        <v>-1.5533430342749532</v>
      </c>
      <c r="D40" s="31">
        <f t="shared" si="44"/>
        <v>-1.1257373675363425</v>
      </c>
      <c r="I40" s="43">
        <f t="shared" si="62"/>
        <v>-4.7480571124288078</v>
      </c>
      <c r="J40" s="37">
        <f>D40-$H$2</f>
        <v>2.6179938779915091E-2</v>
      </c>
      <c r="M40" s="46">
        <f t="shared" si="45"/>
        <v>2.0390177069501613E-6</v>
      </c>
      <c r="N40" s="47">
        <f t="shared" si="46"/>
        <v>-57.289961630759144</v>
      </c>
      <c r="Q40" s="116">
        <f t="shared" si="47"/>
        <v>6399573.9205676001</v>
      </c>
      <c r="R40" s="31">
        <f t="shared" si="48"/>
        <v>6399587.0573547874</v>
      </c>
      <c r="S40" s="11"/>
      <c r="T40" s="11"/>
      <c r="U40" s="11"/>
      <c r="W40" s="43">
        <f>($G$3*(1-$O$4))*($U$4*(-(-PI()/2)+C40)-($U$5/2)*(SIN(2*C40)-SIN(2*(-PI()/2)))+($U$6/4)*(SIN(4*C40))-SIN(4*(-PI()/2)))-($U$7/6)*(SIN(6*C40)-SIN(6*(-PI()/2)))+($U$8/8)*(SIN(8*C40)-SIN(8*(-PI()/2)))</f>
        <v>111693.86260825161</v>
      </c>
      <c r="X40" s="35">
        <f t="shared" si="49"/>
        <v>-38.269111324570922</v>
      </c>
      <c r="Y40" s="35">
        <f t="shared" si="50"/>
        <v>2.1817750678848839E-3</v>
      </c>
      <c r="Z40" s="37">
        <f t="shared" si="51"/>
        <v>-4.9024704448598372E-8</v>
      </c>
      <c r="AB40" s="46">
        <f t="shared" si="52"/>
        <v>2923.9900906724133</v>
      </c>
      <c r="AC40" s="55">
        <f t="shared" si="53"/>
        <v>-0.33380839762521614</v>
      </c>
      <c r="AD40" s="47">
        <f t="shared" si="54"/>
        <v>1.1376702946621089E-5</v>
      </c>
      <c r="AG40" s="116">
        <f t="shared" si="55"/>
        <v>111655.59567865309</v>
      </c>
      <c r="AH40" s="31">
        <f t="shared" si="56"/>
        <v>2923.6562936514911</v>
      </c>
      <c r="AJ40" s="46">
        <f t="shared" si="57"/>
        <v>111655.59567870211</v>
      </c>
      <c r="AK40" s="55">
        <f t="shared" si="58"/>
        <v>2923.6562822747883</v>
      </c>
      <c r="AL40" s="55">
        <f t="shared" si="59"/>
        <v>111655.59349692705</v>
      </c>
      <c r="AM40" s="55">
        <f t="shared" si="60"/>
        <v>2923.9900906724133</v>
      </c>
      <c r="AN40" s="55">
        <f t="shared" si="61"/>
        <v>111693.86260825161</v>
      </c>
      <c r="AO40" s="47">
        <f t="shared" si="38"/>
        <v>0</v>
      </c>
      <c r="AQ40" s="63">
        <f t="shared" si="15"/>
        <v>4.9025402404367924E-8</v>
      </c>
      <c r="AR40" s="64">
        <f t="shared" si="16"/>
        <v>1.1376702786947135E-5</v>
      </c>
      <c r="AS40" s="64">
        <f t="shared" si="17"/>
        <v>2.1817260421812534E-3</v>
      </c>
      <c r="AT40" s="65">
        <f t="shared" si="18"/>
        <v>0.33379702092224761</v>
      </c>
    </row>
    <row r="41" spans="1:46" ht="15.75" thickBot="1" x14ac:dyDescent="0.3">
      <c r="A41" s="25">
        <v>-89</v>
      </c>
      <c r="B41" s="26">
        <f t="shared" si="40"/>
        <v>-67.5</v>
      </c>
      <c r="C41" s="32">
        <f t="shared" si="43"/>
        <v>-1.5533430342749532</v>
      </c>
      <c r="D41" s="33">
        <f t="shared" si="44"/>
        <v>-1.1780972450961724</v>
      </c>
      <c r="I41" s="113">
        <f t="shared" si="62"/>
        <v>-4.7480571124288078</v>
      </c>
      <c r="J41" s="44">
        <f>D41-$H$2</f>
        <v>-2.6179938779914869E-2</v>
      </c>
      <c r="M41" s="48">
        <f t="shared" si="45"/>
        <v>2.0390177069501613E-6</v>
      </c>
      <c r="N41" s="49">
        <f t="shared" si="46"/>
        <v>-57.289961630759144</v>
      </c>
      <c r="Q41" s="118">
        <f t="shared" si="47"/>
        <v>6399573.9205676001</v>
      </c>
      <c r="R41" s="33">
        <f t="shared" si="48"/>
        <v>6399587.0573547874</v>
      </c>
      <c r="S41" s="11"/>
      <c r="T41" s="11"/>
      <c r="U41" s="11"/>
      <c r="W41" s="113">
        <f>($G$3*(1-$O$4))*($U$4*(-(-PI()/2)+C41)-($U$5/2)*(SIN(2*C41)-SIN(2*(-PI()/2)))+($U$6/4)*(SIN(4*C41))-SIN(4*(-PI()/2)))-($U$7/6)*(SIN(6*C41)-SIN(6*(-PI()/2)))+($U$8/8)*(SIN(8*C41)-SIN(8*(-PI()/2)))</f>
        <v>111693.86260825161</v>
      </c>
      <c r="X41" s="54">
        <f t="shared" si="49"/>
        <v>-38.269111324570275</v>
      </c>
      <c r="Y41" s="54">
        <f t="shared" si="50"/>
        <v>2.1817750678848101E-3</v>
      </c>
      <c r="Z41" s="44">
        <f t="shared" si="51"/>
        <v>-4.9024704448595884E-8</v>
      </c>
      <c r="AB41" s="48">
        <f t="shared" si="52"/>
        <v>-2923.9900906723888</v>
      </c>
      <c r="AC41" s="56">
        <f t="shared" si="53"/>
        <v>0.33380839762520759</v>
      </c>
      <c r="AD41" s="49">
        <f t="shared" si="54"/>
        <v>-1.1376702946620606E-5</v>
      </c>
      <c r="AG41" s="118">
        <f t="shared" si="55"/>
        <v>111655.59567865309</v>
      </c>
      <c r="AH41" s="33">
        <f t="shared" si="56"/>
        <v>-2923.6562936514665</v>
      </c>
      <c r="AJ41" s="48">
        <f t="shared" si="57"/>
        <v>111655.59567870211</v>
      </c>
      <c r="AK41" s="56">
        <f t="shared" si="58"/>
        <v>-2923.6562822747637</v>
      </c>
      <c r="AL41" s="56">
        <f t="shared" si="59"/>
        <v>111655.59349692705</v>
      </c>
      <c r="AM41" s="56">
        <f t="shared" si="60"/>
        <v>-2923.9900906723888</v>
      </c>
      <c r="AN41" s="56">
        <f t="shared" si="61"/>
        <v>111693.86260825161</v>
      </c>
      <c r="AO41" s="49">
        <f t="shared" si="38"/>
        <v>0</v>
      </c>
      <c r="AQ41" s="132">
        <f t="shared" si="15"/>
        <v>4.9025402404367924E-8</v>
      </c>
      <c r="AR41" s="133">
        <f t="shared" si="16"/>
        <v>1.1376702786947135E-5</v>
      </c>
      <c r="AS41" s="133">
        <f t="shared" si="17"/>
        <v>2.1817260421812534E-3</v>
      </c>
      <c r="AT41" s="134">
        <f t="shared" si="18"/>
        <v>0.33379702092224761</v>
      </c>
    </row>
    <row r="42" spans="1:46" x14ac:dyDescent="0.25">
      <c r="A42" s="22"/>
      <c r="B42" s="22"/>
      <c r="C42" s="22"/>
      <c r="D42" s="22"/>
      <c r="AG42" s="21"/>
      <c r="AH42" s="2"/>
      <c r="AJ42" s="20"/>
      <c r="AL42" s="20"/>
      <c r="AN42" s="20"/>
    </row>
    <row r="43" spans="1:46" x14ac:dyDescent="0.25">
      <c r="A43" s="22"/>
      <c r="B43" s="22"/>
      <c r="C43" s="22"/>
      <c r="D43" s="22"/>
      <c r="AG43" s="21"/>
      <c r="AH43" s="2"/>
      <c r="AJ43" s="20"/>
      <c r="AL43" s="20"/>
      <c r="AN43" s="20"/>
    </row>
    <row r="44" spans="1:46" x14ac:dyDescent="0.25">
      <c r="A44" s="22"/>
      <c r="B44" s="22"/>
      <c r="C44" s="22"/>
      <c r="D44" s="22"/>
      <c r="AG44" s="21"/>
      <c r="AH44" s="2"/>
      <c r="AJ44" s="20"/>
      <c r="AL44" s="20"/>
      <c r="AN44" s="20"/>
    </row>
    <row r="45" spans="1:46" x14ac:dyDescent="0.25">
      <c r="A45" s="22"/>
      <c r="B45" s="22"/>
      <c r="C45" s="22"/>
      <c r="D45" s="22"/>
      <c r="AG45" s="21"/>
      <c r="AH45" s="2"/>
      <c r="AJ45" s="20"/>
      <c r="AL45" s="20"/>
      <c r="AN45" s="20"/>
    </row>
    <row r="46" spans="1:46" x14ac:dyDescent="0.25">
      <c r="A46" s="22"/>
      <c r="B46" s="22"/>
      <c r="C46" s="22"/>
      <c r="D46" s="22"/>
      <c r="AG46" s="21"/>
      <c r="AH46" s="2"/>
      <c r="AJ46" s="20"/>
      <c r="AL46" s="20"/>
      <c r="AN46" s="20"/>
    </row>
    <row r="47" spans="1:46" x14ac:dyDescent="0.25">
      <c r="A47" s="22"/>
      <c r="B47" s="22"/>
      <c r="C47" s="22"/>
      <c r="D47" s="22"/>
      <c r="AG47" s="21"/>
      <c r="AH47" s="2"/>
      <c r="AJ47" s="20"/>
      <c r="AL47" s="20"/>
      <c r="AN47" s="20"/>
    </row>
    <row r="48" spans="1:46" x14ac:dyDescent="0.25">
      <c r="A48" s="22"/>
      <c r="B48" s="22"/>
      <c r="C48" s="22"/>
      <c r="D48" s="22"/>
      <c r="AG48" s="21"/>
      <c r="AH48" s="2"/>
      <c r="AJ48" s="20"/>
      <c r="AL48" s="20"/>
      <c r="AN48" s="20"/>
    </row>
    <row r="49" spans="1:40" x14ac:dyDescent="0.25">
      <c r="A49" s="22"/>
      <c r="B49" s="22"/>
      <c r="C49" s="22"/>
      <c r="D49" s="22"/>
      <c r="AG49" s="21"/>
      <c r="AH49" s="2"/>
      <c r="AJ49" s="20"/>
      <c r="AL49" s="20"/>
      <c r="AN49" s="20"/>
    </row>
    <row r="50" spans="1:40" x14ac:dyDescent="0.25">
      <c r="A50" s="22"/>
      <c r="B50" s="22"/>
      <c r="C50" s="22"/>
      <c r="D50" s="22"/>
      <c r="AG50" s="21"/>
      <c r="AH50" s="2"/>
      <c r="AJ50" s="20"/>
      <c r="AL50" s="20"/>
      <c r="AN50" s="20"/>
    </row>
    <row r="51" spans="1:40" x14ac:dyDescent="0.25">
      <c r="A51" s="22"/>
      <c r="B51" s="22"/>
      <c r="C51" s="22"/>
      <c r="D51" s="22"/>
      <c r="AG51" s="21"/>
      <c r="AH51" s="2"/>
      <c r="AJ51" s="20"/>
      <c r="AL51" s="20"/>
      <c r="AN51" s="20"/>
    </row>
    <row r="52" spans="1:40" x14ac:dyDescent="0.25">
      <c r="A52" s="22"/>
      <c r="B52" s="22"/>
      <c r="C52" s="22"/>
      <c r="D52" s="22"/>
      <c r="AG52" s="21"/>
      <c r="AH52" s="2"/>
      <c r="AJ52" s="20"/>
      <c r="AL52" s="20"/>
      <c r="AN52" s="20"/>
    </row>
    <row r="53" spans="1:40" x14ac:dyDescent="0.25">
      <c r="A53" s="22"/>
      <c r="B53" s="22"/>
      <c r="C53" s="22"/>
      <c r="D53" s="22"/>
      <c r="AG53" s="21"/>
      <c r="AH53" s="2"/>
      <c r="AJ53" s="20"/>
      <c r="AL53" s="20"/>
      <c r="AN53" s="20"/>
    </row>
    <row r="54" spans="1:40" x14ac:dyDescent="0.25">
      <c r="A54" s="22"/>
      <c r="B54" s="22"/>
      <c r="C54" s="22"/>
      <c r="D54" s="22"/>
      <c r="AG54" s="21"/>
      <c r="AH54" s="2"/>
      <c r="AJ54" s="20"/>
      <c r="AL54" s="20"/>
      <c r="AN54" s="20"/>
    </row>
    <row r="55" spans="1:40" x14ac:dyDescent="0.25">
      <c r="A55" s="22"/>
      <c r="B55" s="22"/>
      <c r="C55" s="22"/>
      <c r="D55" s="22"/>
      <c r="AG55" s="21"/>
      <c r="AH55" s="2"/>
      <c r="AJ55" s="20"/>
      <c r="AL55" s="20"/>
      <c r="AN55" s="20"/>
    </row>
    <row r="56" spans="1:40" x14ac:dyDescent="0.25">
      <c r="A56" s="22"/>
      <c r="B56" s="22"/>
      <c r="C56" s="22"/>
      <c r="D56" s="22"/>
      <c r="AG56" s="21"/>
      <c r="AH56" s="2"/>
      <c r="AJ56" s="20"/>
      <c r="AL56" s="20"/>
      <c r="AN56" s="20"/>
    </row>
    <row r="57" spans="1:40" x14ac:dyDescent="0.25">
      <c r="A57" s="22"/>
      <c r="B57" s="22"/>
      <c r="C57" s="22"/>
      <c r="D57" s="22"/>
      <c r="AG57" s="21"/>
      <c r="AH57" s="2"/>
      <c r="AJ57" s="20"/>
      <c r="AL57" s="20"/>
      <c r="AN57" s="20"/>
    </row>
    <row r="58" spans="1:40" x14ac:dyDescent="0.25">
      <c r="A58" s="2"/>
      <c r="B58" s="2"/>
      <c r="C58" s="2"/>
      <c r="D58" s="2"/>
      <c r="AG58" s="21"/>
      <c r="AH58" s="2"/>
      <c r="AJ58" s="20"/>
      <c r="AL58" s="20"/>
      <c r="AN58" s="20"/>
    </row>
    <row r="59" spans="1:40" x14ac:dyDescent="0.25">
      <c r="A59" s="2"/>
      <c r="B59" s="2"/>
      <c r="C59" s="2"/>
      <c r="D59" s="2"/>
      <c r="AG59" s="21"/>
      <c r="AH59" s="2"/>
      <c r="AJ59" s="20"/>
      <c r="AL59" s="20"/>
      <c r="AN59" s="20"/>
    </row>
    <row r="60" spans="1:40" x14ac:dyDescent="0.25">
      <c r="A60" s="2"/>
      <c r="B60" s="2"/>
      <c r="C60" s="2"/>
      <c r="D60" s="2"/>
      <c r="AG60" s="21"/>
      <c r="AH60" s="2"/>
      <c r="AJ60" s="20"/>
      <c r="AL60" s="20"/>
      <c r="AN60" s="20"/>
    </row>
    <row r="61" spans="1:40" x14ac:dyDescent="0.25">
      <c r="A61" s="2"/>
      <c r="B61" s="2"/>
      <c r="C61" s="2"/>
      <c r="D61" s="2"/>
      <c r="AG61" s="21"/>
      <c r="AH61" s="2"/>
      <c r="AJ61" s="20"/>
      <c r="AL61" s="20"/>
      <c r="AN61" s="20"/>
    </row>
    <row r="62" spans="1:40" x14ac:dyDescent="0.25">
      <c r="A62" s="2"/>
      <c r="B62" s="2"/>
      <c r="C62" s="2"/>
      <c r="D62" s="2"/>
      <c r="AG62" s="21"/>
      <c r="AH62" s="2"/>
      <c r="AJ62" s="20"/>
      <c r="AL62" s="20"/>
      <c r="AN62" s="20"/>
    </row>
    <row r="63" spans="1:40" x14ac:dyDescent="0.25">
      <c r="A63" s="2"/>
      <c r="B63" s="2"/>
      <c r="C63" s="2"/>
      <c r="D63" s="2"/>
      <c r="AG63" s="21"/>
      <c r="AH63" s="2"/>
      <c r="AJ63" s="20"/>
      <c r="AL63" s="20"/>
      <c r="AN63" s="20"/>
    </row>
    <row r="64" spans="1:40" x14ac:dyDescent="0.25">
      <c r="A64" s="2"/>
      <c r="B64" s="2"/>
      <c r="C64" s="2"/>
      <c r="D64" s="2"/>
      <c r="AG64" s="21"/>
      <c r="AH64" s="2"/>
      <c r="AJ64" s="20"/>
      <c r="AL64" s="20"/>
      <c r="AN64" s="20"/>
    </row>
    <row r="65" spans="1:40" x14ac:dyDescent="0.25">
      <c r="A65" s="2"/>
      <c r="B65" s="2"/>
      <c r="C65" s="2"/>
      <c r="D65" s="2"/>
      <c r="AG65" s="21"/>
      <c r="AH65" s="2"/>
      <c r="AJ65" s="20"/>
      <c r="AL65" s="20"/>
      <c r="AN65" s="20"/>
    </row>
    <row r="66" spans="1:40" x14ac:dyDescent="0.25">
      <c r="A66" s="2"/>
      <c r="B66" s="2"/>
      <c r="C66" s="2"/>
      <c r="D66" s="2"/>
      <c r="AG66" s="21"/>
      <c r="AH66" s="2"/>
      <c r="AJ66" s="20"/>
      <c r="AL66" s="20"/>
      <c r="AN66" s="20"/>
    </row>
    <row r="67" spans="1:40" x14ac:dyDescent="0.25">
      <c r="A67" s="2"/>
      <c r="B67" s="2"/>
      <c r="C67" s="2"/>
      <c r="D67" s="2"/>
      <c r="AG67" s="21"/>
      <c r="AH67" s="2"/>
      <c r="AJ67" s="20"/>
      <c r="AL67" s="20"/>
      <c r="AN67" s="20"/>
    </row>
    <row r="68" spans="1:40" x14ac:dyDescent="0.25">
      <c r="A68" s="2"/>
      <c r="B68" s="2"/>
      <c r="C68" s="2"/>
      <c r="D68" s="2"/>
      <c r="AG68" s="21"/>
      <c r="AH68" s="2"/>
      <c r="AJ68" s="20"/>
      <c r="AL68" s="20"/>
      <c r="AN68" s="20"/>
    </row>
    <row r="69" spans="1:40" x14ac:dyDescent="0.25">
      <c r="A69" s="2"/>
      <c r="B69" s="2"/>
      <c r="C69" s="2"/>
      <c r="D69" s="2"/>
      <c r="AG69" s="21"/>
      <c r="AH69" s="2"/>
      <c r="AJ69" s="20"/>
      <c r="AL69" s="20"/>
      <c r="AN69" s="20"/>
    </row>
    <row r="70" spans="1:40" x14ac:dyDescent="0.25">
      <c r="A70" s="2"/>
      <c r="B70" s="2"/>
      <c r="C70" s="2"/>
      <c r="D70" s="2"/>
      <c r="AG70" s="21"/>
      <c r="AH70" s="2"/>
      <c r="AJ70" s="20"/>
      <c r="AL70" s="20"/>
      <c r="AN70" s="20"/>
    </row>
    <row r="71" spans="1:40" x14ac:dyDescent="0.25">
      <c r="A71" s="2"/>
      <c r="B71" s="2"/>
      <c r="C71" s="2"/>
      <c r="D71" s="2"/>
      <c r="AG71" s="21"/>
      <c r="AH71" s="2"/>
      <c r="AJ71" s="20"/>
      <c r="AL71" s="20"/>
      <c r="AN71" s="20"/>
    </row>
    <row r="72" spans="1:40" x14ac:dyDescent="0.25">
      <c r="A72" s="2"/>
      <c r="B72" s="2"/>
      <c r="C72" s="2"/>
      <c r="D72" s="2"/>
      <c r="AG72" s="21"/>
      <c r="AH72" s="2"/>
      <c r="AJ72" s="20"/>
      <c r="AL72" s="20"/>
      <c r="AN72" s="20"/>
    </row>
    <row r="73" spans="1:40" x14ac:dyDescent="0.25">
      <c r="A73" s="2"/>
      <c r="B73" s="2"/>
      <c r="C73" s="2"/>
      <c r="D73" s="2"/>
      <c r="AG73" s="21"/>
      <c r="AH73" s="2"/>
      <c r="AJ73" s="20"/>
      <c r="AL73" s="20"/>
      <c r="AN73" s="20"/>
    </row>
    <row r="74" spans="1:40" x14ac:dyDescent="0.25">
      <c r="A74" s="2"/>
      <c r="B74" s="2"/>
      <c r="C74" s="2"/>
      <c r="D74" s="2"/>
      <c r="AG74" s="21"/>
      <c r="AH74" s="2"/>
      <c r="AJ74" s="20"/>
      <c r="AL74" s="20"/>
      <c r="AN74" s="20"/>
    </row>
    <row r="75" spans="1:40" x14ac:dyDescent="0.25">
      <c r="A75" s="2"/>
      <c r="B75" s="2"/>
      <c r="C75" s="2"/>
      <c r="D75" s="2"/>
      <c r="AG75" s="21"/>
      <c r="AH75" s="2"/>
      <c r="AJ75" s="20"/>
      <c r="AL75" s="20"/>
      <c r="AN75" s="20"/>
    </row>
    <row r="76" spans="1:40" x14ac:dyDescent="0.25">
      <c r="A76" s="2"/>
      <c r="B76" s="2"/>
      <c r="C76" s="2"/>
      <c r="D76" s="2"/>
      <c r="AG76" s="21"/>
      <c r="AH76" s="2"/>
      <c r="AJ76" s="20"/>
      <c r="AL76" s="20"/>
      <c r="AN76" s="20"/>
    </row>
    <row r="77" spans="1:40" x14ac:dyDescent="0.25">
      <c r="A77" s="2"/>
      <c r="B77" s="2"/>
      <c r="C77" s="2"/>
      <c r="D77" s="2"/>
      <c r="AG77" s="21"/>
      <c r="AH77" s="2"/>
      <c r="AJ77" s="20"/>
      <c r="AL77" s="20"/>
      <c r="AN77" s="20"/>
    </row>
    <row r="78" spans="1:40" x14ac:dyDescent="0.25">
      <c r="A78" s="2"/>
      <c r="B78" s="2"/>
      <c r="C78" s="2"/>
      <c r="D78" s="2"/>
      <c r="AG78" s="21"/>
      <c r="AH78" s="2"/>
      <c r="AJ78" s="20"/>
      <c r="AL78" s="20"/>
      <c r="AN78" s="20"/>
    </row>
    <row r="79" spans="1:40" x14ac:dyDescent="0.25">
      <c r="A79" s="2"/>
      <c r="B79" s="2"/>
      <c r="C79" s="2"/>
      <c r="D79" s="2"/>
      <c r="AG79" s="21"/>
      <c r="AH79" s="2"/>
      <c r="AJ79" s="20"/>
      <c r="AL79" s="20"/>
      <c r="AN79" s="20"/>
    </row>
    <row r="80" spans="1:40" x14ac:dyDescent="0.25">
      <c r="A80" s="2"/>
      <c r="B80" s="2"/>
      <c r="C80" s="2"/>
      <c r="D80" s="2"/>
      <c r="AG80" s="21"/>
      <c r="AH80" s="2"/>
      <c r="AJ80" s="20"/>
      <c r="AL80" s="20"/>
      <c r="AN80" s="20"/>
    </row>
    <row r="81" spans="1:40" x14ac:dyDescent="0.25">
      <c r="A81" s="2"/>
      <c r="B81" s="2"/>
      <c r="C81" s="2"/>
      <c r="D81" s="2"/>
      <c r="AG81" s="21"/>
      <c r="AH81" s="2"/>
      <c r="AJ81" s="20"/>
      <c r="AL81" s="20"/>
      <c r="AN81" s="20"/>
    </row>
    <row r="82" spans="1:40" x14ac:dyDescent="0.25">
      <c r="A82" s="2"/>
      <c r="B82" s="2"/>
      <c r="C82" s="2"/>
      <c r="D82" s="2"/>
      <c r="AG82" s="21"/>
      <c r="AH82" s="2"/>
      <c r="AJ82" s="20"/>
      <c r="AL82" s="20"/>
      <c r="AN82" s="20"/>
    </row>
    <row r="83" spans="1:40" x14ac:dyDescent="0.25">
      <c r="A83" s="2"/>
      <c r="B83" s="2"/>
      <c r="C83" s="2"/>
      <c r="D83" s="2"/>
      <c r="AG83" s="21"/>
      <c r="AH83" s="2"/>
      <c r="AJ83" s="20"/>
      <c r="AL83" s="20"/>
      <c r="AN83" s="20"/>
    </row>
    <row r="84" spans="1:40" x14ac:dyDescent="0.25">
      <c r="A84" s="2"/>
      <c r="B84" s="2"/>
      <c r="C84" s="2"/>
      <c r="D84" s="2"/>
      <c r="AG84" s="21"/>
      <c r="AH84" s="2"/>
      <c r="AJ84" s="20"/>
      <c r="AL84" s="20"/>
      <c r="AN84" s="20"/>
    </row>
    <row r="85" spans="1:40" x14ac:dyDescent="0.25">
      <c r="A85" s="2"/>
      <c r="B85" s="2"/>
      <c r="C85" s="2"/>
      <c r="D85" s="2"/>
      <c r="AG85" s="21"/>
      <c r="AH85" s="2"/>
      <c r="AJ85" s="20"/>
      <c r="AL85" s="20"/>
      <c r="AN85" s="20"/>
    </row>
    <row r="86" spans="1:40" x14ac:dyDescent="0.25">
      <c r="A86" s="2"/>
      <c r="B86" s="2"/>
      <c r="C86" s="2"/>
      <c r="D86" s="2"/>
      <c r="AG86" s="21"/>
      <c r="AH86" s="2"/>
      <c r="AJ86" s="20"/>
      <c r="AL86" s="20"/>
      <c r="AN86" s="20"/>
    </row>
    <row r="87" spans="1:40" x14ac:dyDescent="0.25">
      <c r="A87" s="2"/>
      <c r="B87" s="2"/>
      <c r="C87" s="2"/>
      <c r="D87" s="2"/>
      <c r="AG87" s="21"/>
      <c r="AH87" s="2"/>
      <c r="AJ87" s="20"/>
      <c r="AL87" s="20"/>
      <c r="AN87" s="20"/>
    </row>
    <row r="88" spans="1:40" x14ac:dyDescent="0.25">
      <c r="A88" s="2"/>
      <c r="B88" s="2"/>
      <c r="C88" s="2"/>
      <c r="D88" s="2"/>
      <c r="AG88" s="21"/>
      <c r="AH88" s="2"/>
      <c r="AJ88" s="20"/>
      <c r="AL88" s="20"/>
      <c r="AN88" s="20"/>
    </row>
    <row r="89" spans="1:40" x14ac:dyDescent="0.25">
      <c r="A89" s="2"/>
      <c r="B89" s="2"/>
      <c r="C89" s="2"/>
      <c r="D89" s="2"/>
      <c r="AG89" s="21"/>
      <c r="AH89" s="2"/>
      <c r="AJ89" s="20"/>
      <c r="AL89" s="20"/>
      <c r="AN89" s="20"/>
    </row>
    <row r="90" spans="1:40" x14ac:dyDescent="0.25">
      <c r="A90" s="2"/>
      <c r="B90" s="2"/>
      <c r="C90" s="2"/>
      <c r="D90" s="2"/>
      <c r="AG90" s="21"/>
      <c r="AH90" s="2"/>
      <c r="AJ90" s="20"/>
      <c r="AL90" s="20"/>
      <c r="AN90" s="20"/>
    </row>
    <row r="91" spans="1:40" x14ac:dyDescent="0.25">
      <c r="A91" s="2"/>
      <c r="B91" s="2"/>
      <c r="C91" s="2"/>
      <c r="D91" s="2"/>
      <c r="AG91" s="21"/>
      <c r="AH91" s="2"/>
      <c r="AJ91" s="20"/>
      <c r="AL91" s="20"/>
      <c r="AN91" s="20"/>
    </row>
    <row r="92" spans="1:40" x14ac:dyDescent="0.25">
      <c r="A92" s="2"/>
      <c r="B92" s="2"/>
      <c r="C92" s="2"/>
      <c r="D92" s="2"/>
      <c r="AG92" s="21"/>
      <c r="AH92" s="2"/>
      <c r="AJ92" s="20"/>
      <c r="AL92" s="20"/>
      <c r="AN92" s="20"/>
    </row>
    <row r="93" spans="1:40" x14ac:dyDescent="0.25">
      <c r="A93" s="2"/>
      <c r="B93" s="2"/>
      <c r="C93" s="2"/>
      <c r="D93" s="2"/>
      <c r="AG93" s="21"/>
      <c r="AH93" s="2"/>
      <c r="AJ93" s="20"/>
      <c r="AL93" s="20"/>
      <c r="AN93" s="20"/>
    </row>
    <row r="94" spans="1:40" x14ac:dyDescent="0.25">
      <c r="A94" s="2"/>
      <c r="B94" s="2"/>
      <c r="C94" s="2"/>
      <c r="D94" s="2"/>
      <c r="AG94" s="21"/>
      <c r="AH94" s="2"/>
      <c r="AJ94" s="20"/>
      <c r="AL94" s="20"/>
      <c r="AN94" s="20"/>
    </row>
    <row r="95" spans="1:40" x14ac:dyDescent="0.25">
      <c r="A95" s="2"/>
      <c r="B95" s="2"/>
      <c r="C95" s="2"/>
      <c r="D95" s="2"/>
      <c r="AG95" s="21"/>
      <c r="AH95" s="2"/>
      <c r="AJ95" s="20"/>
      <c r="AL95" s="20"/>
      <c r="AN95" s="20"/>
    </row>
    <row r="96" spans="1:40" x14ac:dyDescent="0.25">
      <c r="A96" s="2"/>
      <c r="B96" s="2"/>
      <c r="C96" s="2"/>
      <c r="D96" s="2"/>
      <c r="AG96" s="21"/>
      <c r="AH96" s="2"/>
      <c r="AJ96" s="20"/>
      <c r="AL96" s="20"/>
      <c r="AN96" s="20"/>
    </row>
    <row r="97" spans="1:40" x14ac:dyDescent="0.25">
      <c r="A97" s="2"/>
      <c r="B97" s="2"/>
      <c r="C97" s="2"/>
      <c r="D97" s="2"/>
      <c r="AG97" s="21"/>
      <c r="AH97" s="2"/>
      <c r="AJ97" s="20"/>
      <c r="AL97" s="20"/>
      <c r="AN97" s="20"/>
    </row>
    <row r="98" spans="1:40" x14ac:dyDescent="0.25">
      <c r="A98" s="2"/>
      <c r="B98" s="2"/>
      <c r="C98" s="2"/>
      <c r="D98" s="2"/>
      <c r="AG98" s="21"/>
      <c r="AH98" s="2"/>
      <c r="AJ98" s="20"/>
      <c r="AL98" s="20"/>
      <c r="AN98" s="20"/>
    </row>
    <row r="99" spans="1:40" x14ac:dyDescent="0.25">
      <c r="A99" s="2"/>
      <c r="B99" s="2"/>
      <c r="C99" s="2"/>
      <c r="D99" s="2"/>
      <c r="AG99" s="21"/>
      <c r="AH99" s="2"/>
      <c r="AJ99" s="20"/>
      <c r="AL99" s="20"/>
      <c r="AN99" s="20"/>
    </row>
    <row r="100" spans="1:40" x14ac:dyDescent="0.25">
      <c r="A100" s="2"/>
      <c r="B100" s="2"/>
      <c r="C100" s="2"/>
      <c r="D100" s="2"/>
      <c r="AG100" s="21"/>
      <c r="AH100" s="2"/>
      <c r="AJ100" s="20"/>
      <c r="AL100" s="20"/>
      <c r="AN100" s="20"/>
    </row>
    <row r="101" spans="1:40" x14ac:dyDescent="0.25">
      <c r="A101" s="2"/>
      <c r="B101" s="2"/>
      <c r="C101" s="2"/>
      <c r="D101" s="2"/>
      <c r="AG101" s="21"/>
      <c r="AH101" s="2"/>
      <c r="AJ101" s="20"/>
      <c r="AL101" s="20"/>
      <c r="AN101" s="20"/>
    </row>
    <row r="102" spans="1:40" x14ac:dyDescent="0.25">
      <c r="A102" s="2"/>
      <c r="B102" s="2"/>
      <c r="C102" s="2"/>
      <c r="D102" s="2"/>
      <c r="AG102" s="21"/>
      <c r="AH102" s="2"/>
      <c r="AJ102" s="20"/>
      <c r="AL102" s="20"/>
      <c r="AN102" s="20"/>
    </row>
    <row r="103" spans="1:40" x14ac:dyDescent="0.25">
      <c r="A103" s="2"/>
      <c r="B103" s="2"/>
      <c r="C103" s="2"/>
      <c r="D103" s="2"/>
      <c r="AG103" s="21"/>
      <c r="AH103" s="2"/>
      <c r="AJ103" s="20"/>
      <c r="AL103" s="20"/>
      <c r="AN103" s="20"/>
    </row>
    <row r="104" spans="1:40" x14ac:dyDescent="0.25">
      <c r="A104" s="2"/>
      <c r="B104" s="2"/>
      <c r="C104" s="2"/>
      <c r="D104" s="2"/>
      <c r="AG104" s="21"/>
      <c r="AH104" s="2"/>
      <c r="AJ104" s="20"/>
      <c r="AL104" s="20"/>
      <c r="AN104" s="20"/>
    </row>
    <row r="105" spans="1:40" x14ac:dyDescent="0.25">
      <c r="A105" s="2"/>
      <c r="B105" s="2"/>
      <c r="C105" s="2"/>
      <c r="D105" s="2"/>
      <c r="AG105" s="21"/>
      <c r="AH105" s="2"/>
      <c r="AJ105" s="20"/>
      <c r="AL105" s="20"/>
      <c r="AN105" s="20"/>
    </row>
    <row r="106" spans="1:40" x14ac:dyDescent="0.25">
      <c r="A106" s="2"/>
      <c r="B106" s="2"/>
      <c r="C106" s="2"/>
      <c r="D106" s="2"/>
      <c r="AG106" s="21"/>
      <c r="AH106" s="2"/>
      <c r="AJ106" s="20"/>
      <c r="AL106" s="20"/>
      <c r="AN106" s="20"/>
    </row>
    <row r="107" spans="1:40" x14ac:dyDescent="0.25">
      <c r="A107" s="2"/>
      <c r="B107" s="2"/>
      <c r="C107" s="2"/>
      <c r="D107" s="2"/>
      <c r="AG107" s="21"/>
      <c r="AH107" s="2"/>
      <c r="AJ107" s="20"/>
      <c r="AL107" s="20"/>
      <c r="AN107" s="20"/>
    </row>
    <row r="108" spans="1:40" x14ac:dyDescent="0.25">
      <c r="A108" s="2"/>
      <c r="B108" s="2"/>
      <c r="C108" s="2"/>
      <c r="D108" s="2"/>
      <c r="AG108" s="21"/>
      <c r="AH108" s="2"/>
      <c r="AJ108" s="20"/>
      <c r="AL108" s="20"/>
      <c r="AN108" s="20"/>
    </row>
    <row r="109" spans="1:40" x14ac:dyDescent="0.25">
      <c r="A109" s="2"/>
      <c r="B109" s="2"/>
      <c r="C109" s="2"/>
      <c r="D109" s="2"/>
      <c r="AG109" s="21"/>
      <c r="AH109" s="2"/>
      <c r="AJ109" s="20"/>
      <c r="AL109" s="20"/>
      <c r="AN109" s="20"/>
    </row>
    <row r="110" spans="1:40" x14ac:dyDescent="0.25">
      <c r="A110" s="2"/>
      <c r="B110" s="2"/>
      <c r="C110" s="2"/>
      <c r="D110" s="2"/>
      <c r="AG110" s="21"/>
      <c r="AH110" s="2"/>
      <c r="AJ110" s="20"/>
      <c r="AL110" s="20"/>
      <c r="AN110" s="20"/>
    </row>
    <row r="111" spans="1:40" x14ac:dyDescent="0.25">
      <c r="A111" s="2"/>
      <c r="B111" s="2"/>
      <c r="C111" s="2"/>
      <c r="D111" s="2"/>
      <c r="AG111" s="21"/>
      <c r="AH111" s="2"/>
      <c r="AJ111" s="20"/>
      <c r="AL111" s="20"/>
      <c r="AN111" s="20"/>
    </row>
    <row r="112" spans="1:40" x14ac:dyDescent="0.25">
      <c r="A112" s="2"/>
      <c r="B112" s="2"/>
      <c r="C112" s="2"/>
      <c r="D112" s="2"/>
      <c r="AG112" s="21"/>
      <c r="AH112" s="2"/>
      <c r="AJ112" s="20"/>
      <c r="AL112" s="20"/>
      <c r="AN112" s="20"/>
    </row>
    <row r="113" spans="1:40" x14ac:dyDescent="0.25">
      <c r="A113" s="2"/>
      <c r="B113" s="2"/>
      <c r="C113" s="2"/>
      <c r="D113" s="2"/>
      <c r="AG113" s="21"/>
      <c r="AH113" s="2"/>
      <c r="AJ113" s="20"/>
      <c r="AL113" s="20"/>
      <c r="AN113" s="20"/>
    </row>
    <row r="114" spans="1:40" x14ac:dyDescent="0.25">
      <c r="A114" s="2"/>
      <c r="B114" s="2"/>
      <c r="C114" s="2"/>
      <c r="D114" s="2"/>
      <c r="AG114" s="21"/>
      <c r="AH114" s="2"/>
      <c r="AJ114" s="20"/>
      <c r="AL114" s="20"/>
      <c r="AN114" s="20"/>
    </row>
    <row r="115" spans="1:40" x14ac:dyDescent="0.25">
      <c r="A115" s="2"/>
      <c r="B115" s="2"/>
      <c r="C115" s="2"/>
      <c r="D115" s="2"/>
      <c r="AG115" s="21"/>
      <c r="AH115" s="2"/>
      <c r="AJ115" s="20"/>
      <c r="AL115" s="20"/>
      <c r="AN115" s="20"/>
    </row>
    <row r="116" spans="1:40" x14ac:dyDescent="0.25">
      <c r="A116" s="2"/>
      <c r="B116" s="2"/>
      <c r="C116" s="2"/>
      <c r="D116" s="2"/>
      <c r="AG116" s="21"/>
      <c r="AH116" s="2"/>
      <c r="AJ116" s="20"/>
      <c r="AL116" s="20"/>
      <c r="AN116" s="20"/>
    </row>
    <row r="117" spans="1:40" x14ac:dyDescent="0.25">
      <c r="A117" s="2"/>
      <c r="B117" s="2"/>
      <c r="C117" s="2"/>
      <c r="D117" s="2"/>
      <c r="AG117" s="21"/>
      <c r="AH117" s="2"/>
      <c r="AJ117" s="20"/>
      <c r="AL117" s="20"/>
      <c r="AN117" s="20"/>
    </row>
    <row r="118" spans="1:40" x14ac:dyDescent="0.25">
      <c r="A118" s="2"/>
      <c r="B118" s="2"/>
      <c r="C118" s="2"/>
      <c r="D118" s="2"/>
      <c r="AG118" s="21"/>
      <c r="AH118" s="2"/>
      <c r="AJ118" s="20"/>
      <c r="AL118" s="20"/>
      <c r="AN118" s="20"/>
    </row>
    <row r="119" spans="1:40" x14ac:dyDescent="0.25">
      <c r="A119" s="2"/>
      <c r="B119" s="2"/>
      <c r="C119" s="2"/>
      <c r="D119" s="2"/>
      <c r="AG119" s="21"/>
      <c r="AH119" s="2"/>
      <c r="AJ119" s="20"/>
      <c r="AL119" s="20"/>
      <c r="AN119" s="20"/>
    </row>
    <row r="120" spans="1:40" x14ac:dyDescent="0.25">
      <c r="A120" s="2"/>
      <c r="B120" s="2"/>
      <c r="C120" s="2"/>
      <c r="D120" s="2"/>
      <c r="AG120" s="21"/>
      <c r="AH120" s="2"/>
      <c r="AJ120" s="20"/>
      <c r="AL120" s="20"/>
      <c r="AN120" s="20"/>
    </row>
    <row r="121" spans="1:40" x14ac:dyDescent="0.25">
      <c r="A121" s="2"/>
      <c r="B121" s="2"/>
      <c r="C121" s="2"/>
      <c r="D121" s="2"/>
      <c r="AG121" s="21"/>
      <c r="AH121" s="2"/>
      <c r="AJ121" s="20"/>
      <c r="AL121" s="20"/>
      <c r="AN121" s="20"/>
    </row>
    <row r="122" spans="1:40" x14ac:dyDescent="0.25">
      <c r="A122" s="2"/>
      <c r="B122" s="2"/>
      <c r="C122" s="2"/>
      <c r="D122" s="2"/>
      <c r="AG122" s="21"/>
      <c r="AH122" s="2"/>
      <c r="AJ122" s="20"/>
      <c r="AL122" s="20"/>
      <c r="AN122" s="20"/>
    </row>
    <row r="123" spans="1:40" x14ac:dyDescent="0.25">
      <c r="A123" s="2"/>
      <c r="B123" s="2"/>
      <c r="C123" s="2"/>
      <c r="D123" s="2"/>
      <c r="AG123" s="21"/>
      <c r="AH123" s="2"/>
      <c r="AJ123" s="20"/>
      <c r="AL123" s="20"/>
      <c r="AN123" s="20"/>
    </row>
    <row r="124" spans="1:40" x14ac:dyDescent="0.25">
      <c r="A124" s="2"/>
      <c r="B124" s="2"/>
      <c r="C124" s="2"/>
      <c r="D124" s="2"/>
      <c r="AG124" s="21"/>
      <c r="AH124" s="2"/>
      <c r="AJ124" s="20"/>
      <c r="AL124" s="20"/>
      <c r="AN124" s="20"/>
    </row>
    <row r="125" spans="1:40" x14ac:dyDescent="0.25">
      <c r="A125" s="2"/>
      <c r="B125" s="2"/>
      <c r="C125" s="2"/>
      <c r="D125" s="2"/>
      <c r="AG125" s="21"/>
      <c r="AH125" s="2"/>
      <c r="AJ125" s="20"/>
      <c r="AL125" s="20"/>
      <c r="AN125" s="20"/>
    </row>
    <row r="126" spans="1:40" x14ac:dyDescent="0.25">
      <c r="A126" s="2"/>
      <c r="B126" s="2"/>
      <c r="C126" s="2"/>
      <c r="D126" s="2"/>
      <c r="AG126" s="21"/>
      <c r="AH126" s="2"/>
      <c r="AJ126" s="20"/>
      <c r="AL126" s="20"/>
      <c r="AN126" s="20"/>
    </row>
    <row r="127" spans="1:40" x14ac:dyDescent="0.25">
      <c r="A127" s="2"/>
      <c r="B127" s="2"/>
      <c r="C127" s="2"/>
      <c r="D127" s="2"/>
      <c r="AG127" s="21"/>
      <c r="AH127" s="2"/>
      <c r="AJ127" s="20"/>
      <c r="AL127" s="20"/>
      <c r="AN127" s="20"/>
    </row>
    <row r="128" spans="1:40" x14ac:dyDescent="0.25">
      <c r="A128" s="2"/>
      <c r="B128" s="2"/>
      <c r="C128" s="2"/>
      <c r="D128" s="2"/>
      <c r="AG128" s="21"/>
      <c r="AH128" s="2"/>
      <c r="AJ128" s="20"/>
      <c r="AL128" s="20"/>
      <c r="AN128" s="20"/>
    </row>
    <row r="129" spans="1:40" x14ac:dyDescent="0.25">
      <c r="A129" s="2"/>
      <c r="B129" s="2"/>
      <c r="C129" s="2"/>
      <c r="D129" s="2"/>
      <c r="AG129" s="21"/>
      <c r="AH129" s="2"/>
      <c r="AJ129" s="20"/>
      <c r="AL129" s="20"/>
      <c r="AN129" s="20"/>
    </row>
    <row r="130" spans="1:40" x14ac:dyDescent="0.25">
      <c r="A130" s="2"/>
      <c r="B130" s="2"/>
      <c r="C130" s="2"/>
      <c r="D130" s="2"/>
      <c r="AG130" s="21"/>
      <c r="AH130" s="2"/>
      <c r="AJ130" s="20"/>
      <c r="AL130" s="20"/>
      <c r="AN130" s="20"/>
    </row>
    <row r="131" spans="1:40" x14ac:dyDescent="0.25">
      <c r="A131" s="2"/>
      <c r="B131" s="2"/>
      <c r="C131" s="2"/>
      <c r="D131" s="2"/>
      <c r="AG131" s="21"/>
      <c r="AH131" s="2"/>
      <c r="AJ131" s="20"/>
      <c r="AL131" s="20"/>
      <c r="AN131" s="20"/>
    </row>
    <row r="132" spans="1:40" x14ac:dyDescent="0.25">
      <c r="A132" s="2"/>
      <c r="B132" s="2"/>
      <c r="C132" s="2"/>
      <c r="D132" s="2"/>
      <c r="AG132" s="21"/>
      <c r="AH132" s="2"/>
      <c r="AJ132" s="20"/>
      <c r="AL132" s="20"/>
      <c r="AN132" s="20"/>
    </row>
    <row r="133" spans="1:40" x14ac:dyDescent="0.25">
      <c r="A133" s="2"/>
      <c r="B133" s="2"/>
      <c r="C133" s="2"/>
      <c r="D133" s="2"/>
      <c r="AG133" s="21"/>
      <c r="AH133" s="2"/>
      <c r="AJ133" s="20"/>
      <c r="AL133" s="20"/>
      <c r="AN133" s="20"/>
    </row>
    <row r="134" spans="1:40" x14ac:dyDescent="0.25">
      <c r="A134" s="2"/>
      <c r="B134" s="2"/>
      <c r="C134" s="2"/>
      <c r="D134" s="2"/>
      <c r="AG134" s="21"/>
      <c r="AH134" s="2"/>
      <c r="AJ134" s="20"/>
      <c r="AL134" s="20"/>
      <c r="AN134" s="20"/>
    </row>
    <row r="135" spans="1:40" x14ac:dyDescent="0.25">
      <c r="A135" s="2"/>
      <c r="B135" s="2"/>
      <c r="C135" s="2"/>
      <c r="D135" s="2"/>
      <c r="AG135" s="21"/>
      <c r="AH135" s="2"/>
      <c r="AJ135" s="20"/>
      <c r="AL135" s="20"/>
      <c r="AN135" s="20"/>
    </row>
    <row r="136" spans="1:40" x14ac:dyDescent="0.25">
      <c r="A136" s="2"/>
      <c r="B136" s="2"/>
      <c r="C136" s="2"/>
      <c r="D136" s="2"/>
      <c r="AG136" s="21"/>
      <c r="AH136" s="2"/>
      <c r="AJ136" s="20"/>
      <c r="AL136" s="20"/>
      <c r="AN136" s="20"/>
    </row>
    <row r="137" spans="1:40" x14ac:dyDescent="0.25">
      <c r="A137" s="2"/>
      <c r="B137" s="2"/>
      <c r="C137" s="2"/>
      <c r="D137" s="2"/>
      <c r="AG137" s="21"/>
      <c r="AH137" s="2"/>
      <c r="AJ137" s="20"/>
      <c r="AL137" s="20"/>
      <c r="AN137" s="20"/>
    </row>
    <row r="138" spans="1:40" x14ac:dyDescent="0.25">
      <c r="A138" s="2"/>
      <c r="B138" s="2"/>
      <c r="C138" s="2"/>
      <c r="D138" s="2"/>
      <c r="AG138" s="21"/>
      <c r="AH138" s="2"/>
      <c r="AJ138" s="20"/>
      <c r="AL138" s="20"/>
      <c r="AN138" s="20"/>
    </row>
    <row r="139" spans="1:40" x14ac:dyDescent="0.25">
      <c r="A139" s="2"/>
      <c r="B139" s="2"/>
      <c r="C139" s="2"/>
      <c r="D139" s="2"/>
      <c r="AG139" s="21"/>
      <c r="AH139" s="2"/>
      <c r="AJ139" s="20"/>
      <c r="AL139" s="20"/>
      <c r="AN139" s="20"/>
    </row>
    <row r="140" spans="1:40" x14ac:dyDescent="0.25">
      <c r="A140" s="2"/>
      <c r="B140" s="2"/>
      <c r="C140" s="2"/>
      <c r="D140" s="2"/>
      <c r="AG140" s="21"/>
      <c r="AH140" s="2"/>
      <c r="AJ140" s="20"/>
      <c r="AL140" s="20"/>
      <c r="AN140" s="20"/>
    </row>
    <row r="141" spans="1:40" x14ac:dyDescent="0.25">
      <c r="A141" s="2"/>
      <c r="B141" s="2"/>
      <c r="C141" s="2"/>
      <c r="D141" s="2"/>
      <c r="AG141" s="21"/>
      <c r="AH141" s="2"/>
      <c r="AJ141" s="20"/>
      <c r="AL141" s="20"/>
      <c r="AN141" s="20"/>
    </row>
    <row r="142" spans="1:40" x14ac:dyDescent="0.25">
      <c r="A142" s="2"/>
      <c r="B142" s="2"/>
      <c r="C142" s="2"/>
      <c r="D142" s="2"/>
      <c r="AG142" s="21"/>
      <c r="AH142" s="2"/>
      <c r="AJ142" s="20"/>
      <c r="AL142" s="20"/>
      <c r="AN142" s="20"/>
    </row>
    <row r="143" spans="1:40" x14ac:dyDescent="0.25">
      <c r="A143" s="2"/>
      <c r="B143" s="2"/>
      <c r="C143" s="2"/>
      <c r="D143" s="2"/>
      <c r="AG143" s="21"/>
      <c r="AH143" s="2"/>
      <c r="AJ143" s="20"/>
      <c r="AL143" s="20"/>
      <c r="AN143" s="20"/>
    </row>
    <row r="144" spans="1:40" x14ac:dyDescent="0.25">
      <c r="A144" s="2"/>
      <c r="B144" s="2"/>
      <c r="C144" s="2"/>
      <c r="D144" s="2"/>
      <c r="AG144" s="21"/>
      <c r="AH144" s="2"/>
      <c r="AJ144" s="20"/>
      <c r="AL144" s="20"/>
      <c r="AN144" s="20"/>
    </row>
    <row r="145" spans="1:40" x14ac:dyDescent="0.25">
      <c r="A145" s="2"/>
      <c r="B145" s="2"/>
      <c r="C145" s="2"/>
      <c r="D145" s="2"/>
      <c r="AG145" s="21"/>
      <c r="AH145" s="2"/>
      <c r="AJ145" s="20"/>
      <c r="AL145" s="20"/>
      <c r="AN145" s="20"/>
    </row>
    <row r="146" spans="1:40" x14ac:dyDescent="0.25">
      <c r="A146" s="2"/>
      <c r="B146" s="2"/>
      <c r="C146" s="2"/>
      <c r="D146" s="2"/>
      <c r="AG146" s="21"/>
      <c r="AH146" s="2"/>
      <c r="AJ146" s="20"/>
      <c r="AL146" s="20"/>
      <c r="AN146" s="20"/>
    </row>
    <row r="147" spans="1:40" x14ac:dyDescent="0.25">
      <c r="A147" s="2"/>
      <c r="B147" s="2"/>
      <c r="C147" s="2"/>
      <c r="D147" s="2"/>
      <c r="AG147" s="21"/>
      <c r="AH147" s="2"/>
      <c r="AJ147" s="20"/>
      <c r="AL147" s="20"/>
      <c r="AN147" s="20"/>
    </row>
    <row r="148" spans="1:40" x14ac:dyDescent="0.25">
      <c r="A148" s="2"/>
      <c r="B148" s="2"/>
      <c r="C148" s="2"/>
      <c r="D148" s="2"/>
      <c r="AG148" s="21"/>
      <c r="AH148" s="2"/>
      <c r="AJ148" s="20"/>
      <c r="AL148" s="20"/>
      <c r="AN148" s="20"/>
    </row>
    <row r="149" spans="1:40" x14ac:dyDescent="0.25">
      <c r="A149" s="2"/>
      <c r="B149" s="2"/>
      <c r="C149" s="2"/>
      <c r="D149" s="2"/>
      <c r="AG149" s="21"/>
      <c r="AH149" s="2"/>
      <c r="AJ149" s="20"/>
      <c r="AL149" s="20"/>
      <c r="AN149" s="20"/>
    </row>
    <row r="150" spans="1:40" x14ac:dyDescent="0.25">
      <c r="A150" s="2"/>
      <c r="B150" s="2"/>
      <c r="C150" s="2"/>
      <c r="D150" s="2"/>
      <c r="AG150" s="21"/>
      <c r="AH150" s="2"/>
      <c r="AJ150" s="20"/>
      <c r="AL150" s="20"/>
      <c r="AN150" s="20"/>
    </row>
    <row r="151" spans="1:40" x14ac:dyDescent="0.25">
      <c r="A151" s="2"/>
      <c r="B151" s="2"/>
      <c r="C151" s="2"/>
      <c r="D151" s="2"/>
      <c r="AG151" s="21"/>
      <c r="AH151" s="2"/>
      <c r="AJ151" s="20"/>
      <c r="AL151" s="20"/>
      <c r="AN151" s="20"/>
    </row>
    <row r="152" spans="1:40" x14ac:dyDescent="0.25">
      <c r="A152" s="2"/>
      <c r="B152" s="2"/>
      <c r="C152" s="2"/>
      <c r="D152" s="2"/>
      <c r="AG152" s="21"/>
      <c r="AH152" s="2"/>
      <c r="AJ152" s="20"/>
      <c r="AL152" s="20"/>
      <c r="AN152" s="20"/>
    </row>
    <row r="153" spans="1:40" x14ac:dyDescent="0.25">
      <c r="A153" s="2"/>
      <c r="B153" s="2"/>
      <c r="C153" s="2"/>
      <c r="D153" s="2"/>
      <c r="AG153" s="21"/>
      <c r="AH153" s="2"/>
      <c r="AJ153" s="20"/>
      <c r="AL153" s="20"/>
      <c r="AN153" s="20"/>
    </row>
    <row r="154" spans="1:40" x14ac:dyDescent="0.25">
      <c r="A154" s="2"/>
      <c r="B154" s="2"/>
      <c r="C154" s="2"/>
      <c r="D154" s="2"/>
      <c r="AG154" s="21"/>
      <c r="AH154" s="2"/>
      <c r="AJ154" s="20"/>
      <c r="AL154" s="20"/>
      <c r="AN154" s="20"/>
    </row>
    <row r="155" spans="1:40" x14ac:dyDescent="0.25">
      <c r="A155" s="2"/>
      <c r="B155" s="2"/>
      <c r="C155" s="2"/>
      <c r="D155" s="2"/>
      <c r="AG155" s="21"/>
      <c r="AH155" s="2"/>
      <c r="AJ155" s="20"/>
      <c r="AL155" s="20"/>
      <c r="AN155" s="20"/>
    </row>
    <row r="156" spans="1:40" x14ac:dyDescent="0.25">
      <c r="A156" s="2"/>
      <c r="B156" s="2"/>
      <c r="C156" s="2"/>
      <c r="D156" s="2"/>
      <c r="AG156" s="21"/>
      <c r="AH156" s="2"/>
      <c r="AJ156" s="20"/>
      <c r="AL156" s="20"/>
      <c r="AN156" s="20"/>
    </row>
    <row r="157" spans="1:40" x14ac:dyDescent="0.25">
      <c r="A157" s="2"/>
      <c r="B157" s="2"/>
      <c r="C157" s="2"/>
      <c r="D157" s="2"/>
      <c r="AG157" s="21"/>
      <c r="AH157" s="2"/>
      <c r="AJ157" s="20"/>
      <c r="AL157" s="20"/>
      <c r="AN157" s="20"/>
    </row>
    <row r="158" spans="1:40" x14ac:dyDescent="0.25">
      <c r="A158" s="2"/>
      <c r="B158" s="2"/>
      <c r="C158" s="2"/>
      <c r="D158" s="2"/>
      <c r="AG158" s="21"/>
      <c r="AH158" s="2"/>
      <c r="AJ158" s="20"/>
      <c r="AL158" s="20"/>
      <c r="AN158" s="20"/>
    </row>
    <row r="159" spans="1:40" x14ac:dyDescent="0.25">
      <c r="A159" s="2"/>
      <c r="B159" s="2"/>
      <c r="C159" s="2"/>
      <c r="D159" s="2"/>
      <c r="AG159" s="21"/>
      <c r="AH159" s="2"/>
      <c r="AJ159" s="20"/>
      <c r="AL159" s="20"/>
      <c r="AN159" s="20"/>
    </row>
    <row r="160" spans="1:40" x14ac:dyDescent="0.25">
      <c r="A160" s="2"/>
      <c r="B160" s="2"/>
      <c r="C160" s="2"/>
      <c r="D160" s="2"/>
      <c r="AG160" s="21"/>
      <c r="AH160" s="2"/>
      <c r="AJ160" s="20"/>
      <c r="AL160" s="20"/>
      <c r="AN160" s="20"/>
    </row>
    <row r="161" spans="1:40" x14ac:dyDescent="0.25">
      <c r="A161" s="2"/>
      <c r="B161" s="2"/>
      <c r="C161" s="2"/>
      <c r="D161" s="2"/>
      <c r="AG161" s="21"/>
      <c r="AH161" s="2"/>
      <c r="AJ161" s="20"/>
      <c r="AL161" s="20"/>
      <c r="AN161" s="20"/>
    </row>
    <row r="162" spans="1:40" x14ac:dyDescent="0.25">
      <c r="A162" s="2"/>
      <c r="B162" s="2"/>
      <c r="C162" s="2"/>
      <c r="D162" s="2"/>
      <c r="AG162" s="21"/>
      <c r="AH162" s="2"/>
      <c r="AJ162" s="20"/>
      <c r="AL162" s="20"/>
      <c r="AN162" s="20"/>
    </row>
    <row r="163" spans="1:40" x14ac:dyDescent="0.25">
      <c r="A163" s="2"/>
      <c r="B163" s="2"/>
      <c r="C163" s="2"/>
      <c r="D163" s="2"/>
      <c r="AG163" s="21"/>
      <c r="AH163" s="2"/>
      <c r="AJ163" s="20"/>
      <c r="AL163" s="20"/>
      <c r="AN163" s="20"/>
    </row>
    <row r="164" spans="1:40" x14ac:dyDescent="0.25">
      <c r="A164" s="2"/>
      <c r="B164" s="2"/>
      <c r="C164" s="2"/>
      <c r="D164" s="2"/>
      <c r="AG164" s="21"/>
      <c r="AH164" s="2"/>
      <c r="AJ164" s="20"/>
      <c r="AL164" s="20"/>
      <c r="AN164" s="20"/>
    </row>
    <row r="165" spans="1:40" x14ac:dyDescent="0.25">
      <c r="A165" s="2"/>
      <c r="B165" s="2"/>
      <c r="C165" s="2"/>
      <c r="D165" s="2"/>
      <c r="AG165" s="21"/>
      <c r="AH165" s="2"/>
      <c r="AJ165" s="20"/>
      <c r="AL165" s="20"/>
      <c r="AN165" s="20"/>
    </row>
    <row r="166" spans="1:40" x14ac:dyDescent="0.25">
      <c r="A166" s="2"/>
      <c r="B166" s="2"/>
      <c r="C166" s="2"/>
      <c r="D166" s="2"/>
      <c r="AG166" s="21"/>
      <c r="AH166" s="2"/>
      <c r="AJ166" s="20"/>
      <c r="AL166" s="20"/>
      <c r="AN166" s="20"/>
    </row>
    <row r="167" spans="1:40" x14ac:dyDescent="0.25">
      <c r="A167" s="2"/>
      <c r="B167" s="2"/>
      <c r="C167" s="2"/>
      <c r="D167" s="2"/>
      <c r="AG167" s="21"/>
      <c r="AH167" s="2"/>
      <c r="AJ167" s="20"/>
      <c r="AL167" s="20"/>
      <c r="AN167" s="20"/>
    </row>
    <row r="168" spans="1:40" x14ac:dyDescent="0.25">
      <c r="A168" s="2"/>
      <c r="B168" s="2"/>
      <c r="C168" s="2"/>
      <c r="D168" s="2"/>
      <c r="AG168" s="21"/>
      <c r="AH168" s="2"/>
      <c r="AJ168" s="20"/>
      <c r="AL168" s="20"/>
      <c r="AN168" s="20"/>
    </row>
    <row r="169" spans="1:40" x14ac:dyDescent="0.25">
      <c r="A169" s="2"/>
      <c r="B169" s="2"/>
      <c r="C169" s="2"/>
      <c r="D169" s="2"/>
      <c r="AG169" s="21"/>
      <c r="AH169" s="2"/>
      <c r="AJ169" s="20"/>
      <c r="AL169" s="20"/>
      <c r="AN169" s="20"/>
    </row>
    <row r="170" spans="1:40" x14ac:dyDescent="0.25">
      <c r="A170" s="2"/>
      <c r="B170" s="2"/>
      <c r="C170" s="2"/>
      <c r="D170" s="2"/>
      <c r="AG170" s="21"/>
      <c r="AH170" s="2"/>
      <c r="AJ170" s="20"/>
      <c r="AL170" s="20"/>
      <c r="AN170" s="20"/>
    </row>
    <row r="171" spans="1:40" x14ac:dyDescent="0.25">
      <c r="A171" s="2"/>
      <c r="B171" s="2"/>
      <c r="C171" s="2"/>
      <c r="D171" s="2"/>
      <c r="AG171" s="21"/>
      <c r="AH171" s="2"/>
      <c r="AJ171" s="20"/>
      <c r="AL171" s="20"/>
      <c r="AN171" s="20"/>
    </row>
    <row r="172" spans="1:40" x14ac:dyDescent="0.25">
      <c r="A172" s="2"/>
      <c r="B172" s="2"/>
      <c r="C172" s="2"/>
      <c r="D172" s="2"/>
      <c r="AG172" s="21"/>
      <c r="AH172" s="2"/>
      <c r="AJ172" s="20"/>
      <c r="AL172" s="20"/>
      <c r="AN172" s="20"/>
    </row>
    <row r="173" spans="1:40" x14ac:dyDescent="0.25">
      <c r="A173" s="2"/>
      <c r="B173" s="2"/>
      <c r="C173" s="2"/>
      <c r="D173" s="2"/>
      <c r="AG173" s="21"/>
      <c r="AH173" s="2"/>
      <c r="AJ173" s="20"/>
      <c r="AL173" s="20"/>
      <c r="AN173" s="20"/>
    </row>
    <row r="174" spans="1:40" x14ac:dyDescent="0.25">
      <c r="A174" s="2"/>
      <c r="B174" s="2"/>
      <c r="C174" s="2"/>
      <c r="D174" s="2"/>
      <c r="AG174" s="21"/>
      <c r="AH174" s="2"/>
      <c r="AJ174" s="20"/>
      <c r="AL174" s="20"/>
      <c r="AN174" s="20"/>
    </row>
    <row r="175" spans="1:40" x14ac:dyDescent="0.25">
      <c r="A175" s="2"/>
      <c r="B175" s="2"/>
      <c r="C175" s="2"/>
      <c r="D175" s="2"/>
      <c r="AG175" s="21"/>
      <c r="AH175" s="2"/>
      <c r="AJ175" s="20"/>
      <c r="AL175" s="20"/>
      <c r="AN175" s="20"/>
    </row>
    <row r="176" spans="1:40" x14ac:dyDescent="0.25">
      <c r="A176" s="2"/>
      <c r="B176" s="2"/>
      <c r="C176" s="2"/>
      <c r="D176" s="2"/>
      <c r="AG176" s="21"/>
      <c r="AH176" s="2"/>
      <c r="AJ176" s="20"/>
      <c r="AL176" s="20"/>
      <c r="AN176" s="20"/>
    </row>
    <row r="177" spans="1:40" x14ac:dyDescent="0.25">
      <c r="A177" s="2"/>
      <c r="B177" s="2"/>
      <c r="C177" s="2"/>
      <c r="D177" s="2"/>
      <c r="AG177" s="21"/>
      <c r="AH177" s="2"/>
      <c r="AJ177" s="20"/>
      <c r="AL177" s="20"/>
      <c r="AN177" s="20"/>
    </row>
    <row r="178" spans="1:40" x14ac:dyDescent="0.25">
      <c r="A178" s="2"/>
      <c r="B178" s="2"/>
      <c r="C178" s="2"/>
      <c r="D178" s="2"/>
      <c r="AG178" s="21"/>
      <c r="AH178" s="2"/>
      <c r="AJ178" s="20"/>
      <c r="AL178" s="20"/>
      <c r="AN178" s="20"/>
    </row>
    <row r="179" spans="1:40" x14ac:dyDescent="0.25">
      <c r="A179" s="2"/>
      <c r="B179" s="2"/>
      <c r="C179" s="2"/>
      <c r="D179" s="2"/>
      <c r="AG179" s="21"/>
      <c r="AH179" s="2"/>
      <c r="AJ179" s="20"/>
      <c r="AL179" s="20"/>
      <c r="AN179" s="20"/>
    </row>
    <row r="180" spans="1:40" x14ac:dyDescent="0.25">
      <c r="A180" s="2"/>
      <c r="B180" s="2"/>
      <c r="C180" s="2"/>
      <c r="D180" s="2"/>
      <c r="AG180" s="21"/>
      <c r="AH180" s="2"/>
      <c r="AJ180" s="20"/>
      <c r="AL180" s="20"/>
      <c r="AN180" s="20"/>
    </row>
    <row r="181" spans="1:40" x14ac:dyDescent="0.25">
      <c r="A181" s="2"/>
      <c r="B181" s="2"/>
      <c r="C181" s="2"/>
      <c r="D181" s="2"/>
      <c r="AG181" s="21"/>
      <c r="AH181" s="2"/>
      <c r="AJ181" s="20"/>
      <c r="AL181" s="20"/>
      <c r="AN181" s="20"/>
    </row>
    <row r="182" spans="1:40" x14ac:dyDescent="0.25">
      <c r="A182" s="2"/>
      <c r="B182" s="2"/>
      <c r="C182" s="2"/>
      <c r="D182" s="2"/>
      <c r="AG182" s="21"/>
      <c r="AH182" s="2"/>
      <c r="AJ182" s="20"/>
      <c r="AL182" s="20"/>
      <c r="AN182" s="20"/>
    </row>
    <row r="183" spans="1:40" x14ac:dyDescent="0.25">
      <c r="A183" s="2"/>
      <c r="B183" s="2"/>
      <c r="C183" s="2"/>
      <c r="D183" s="2"/>
      <c r="AG183" s="21"/>
      <c r="AH183" s="2"/>
      <c r="AJ183" s="20"/>
      <c r="AL183" s="20"/>
      <c r="AN183" s="20"/>
    </row>
    <row r="184" spans="1:40" x14ac:dyDescent="0.25">
      <c r="A184" s="2"/>
    </row>
  </sheetData>
  <mergeCells count="5">
    <mergeCell ref="A1:I1"/>
    <mergeCell ref="AQ2:AR2"/>
    <mergeCell ref="AS2:AT2"/>
    <mergeCell ref="F13:G26"/>
    <mergeCell ref="T2:U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C225"/>
  <sheetViews>
    <sheetView tabSelected="1" topLeftCell="AN1" zoomScale="70" zoomScaleNormal="70" workbookViewId="0">
      <selection activeCell="BB22" sqref="BB22"/>
    </sheetView>
  </sheetViews>
  <sheetFormatPr baseColWidth="10" defaultRowHeight="15" x14ac:dyDescent="0.25"/>
  <cols>
    <col min="5" max="5" width="15.7109375" customWidth="1"/>
    <col min="10" max="10" width="15.7109375" customWidth="1"/>
    <col min="15" max="15" width="15.7109375" customWidth="1"/>
    <col min="19" max="29" width="15.7109375" customWidth="1"/>
    <col min="30" max="30" width="14.28515625" bestFit="1" customWidth="1"/>
    <col min="31" max="33" width="10.7109375" customWidth="1"/>
    <col min="34" max="34" width="14.28515625" bestFit="1" customWidth="1"/>
    <col min="35" max="35" width="15.7109375" customWidth="1"/>
    <col min="36" max="37" width="10.7109375" customWidth="1"/>
    <col min="38" max="38" width="15.7109375" customWidth="1"/>
    <col min="39" max="39" width="13.5703125" bestFit="1" customWidth="1"/>
    <col min="40" max="41" width="10.7109375" customWidth="1"/>
    <col min="42" max="75" width="15.7109375" customWidth="1"/>
    <col min="78" max="78" width="0" hidden="1" customWidth="1"/>
    <col min="81" max="81" width="0" hidden="1" customWidth="1"/>
    <col min="84" max="84" width="0" hidden="1" customWidth="1"/>
  </cols>
  <sheetData>
    <row r="1" spans="1:75" ht="30.75" thickBot="1" x14ac:dyDescent="0.3">
      <c r="A1" t="s">
        <v>27</v>
      </c>
      <c r="G1" s="3" t="s">
        <v>1</v>
      </c>
      <c r="H1" s="34">
        <f>RADIANS(-66)</f>
        <v>-1.1519173063162575</v>
      </c>
      <c r="K1" s="111" t="s">
        <v>30</v>
      </c>
      <c r="L1" s="111"/>
      <c r="M1" s="111"/>
      <c r="N1" s="111"/>
      <c r="Z1" s="11"/>
      <c r="AA1" s="67" t="s">
        <v>1</v>
      </c>
      <c r="AB1" s="74">
        <f>RADIANS(-66)</f>
        <v>-1.1519173063162575</v>
      </c>
    </row>
    <row r="2" spans="1:75" x14ac:dyDescent="0.25">
      <c r="G2" s="4" t="s">
        <v>4</v>
      </c>
      <c r="H2" s="5">
        <v>6378137</v>
      </c>
      <c r="I2">
        <f>POWER(H4,2)</f>
        <v>6.6943799901413156E-3</v>
      </c>
      <c r="K2" s="77"/>
      <c r="L2" s="77"/>
      <c r="M2" s="77"/>
      <c r="N2" s="77"/>
      <c r="Z2" s="109" t="s">
        <v>13</v>
      </c>
      <c r="AA2" s="68" t="s">
        <v>4</v>
      </c>
      <c r="AB2" s="73">
        <v>6378137</v>
      </c>
    </row>
    <row r="3" spans="1:75" ht="15.75" thickBot="1" x14ac:dyDescent="0.3">
      <c r="G3" s="6" t="s">
        <v>5</v>
      </c>
      <c r="H3" s="5">
        <v>6356752.3142451793</v>
      </c>
      <c r="K3" s="77"/>
      <c r="L3" s="77"/>
      <c r="M3" s="77"/>
      <c r="N3" s="77"/>
      <c r="Z3" s="110"/>
      <c r="AA3" s="66" t="s">
        <v>5</v>
      </c>
      <c r="AB3" s="73">
        <v>6356752.3142451793</v>
      </c>
    </row>
    <row r="4" spans="1:75" x14ac:dyDescent="0.25">
      <c r="G4" s="6" t="s">
        <v>6</v>
      </c>
      <c r="H4" s="5">
        <f>SQRT(H2^2-H3^2)/H2</f>
        <v>8.1819190842621486E-2</v>
      </c>
      <c r="K4" s="77"/>
      <c r="L4" s="77"/>
      <c r="M4" s="77"/>
      <c r="N4" s="77"/>
      <c r="Z4" s="123">
        <f>$H$4^2</f>
        <v>6.6943799901413156E-3</v>
      </c>
      <c r="AA4" s="66" t="s">
        <v>6</v>
      </c>
      <c r="AB4" s="73">
        <f>SQRT(AB2^2-AB3^2)/AB2</f>
        <v>8.1819190842621486E-2</v>
      </c>
    </row>
    <row r="5" spans="1:75" x14ac:dyDescent="0.25">
      <c r="A5" s="107" t="s">
        <v>28</v>
      </c>
      <c r="B5" s="107"/>
      <c r="C5" s="107" t="s">
        <v>29</v>
      </c>
      <c r="D5" s="107"/>
      <c r="F5" s="107" t="s">
        <v>28</v>
      </c>
      <c r="G5" s="107"/>
      <c r="H5" s="107" t="s">
        <v>29</v>
      </c>
      <c r="I5" s="107"/>
      <c r="K5" s="108" t="s">
        <v>33</v>
      </c>
      <c r="L5" s="108" t="s">
        <v>34</v>
      </c>
      <c r="M5" s="108" t="s">
        <v>31</v>
      </c>
      <c r="N5" s="108" t="s">
        <v>32</v>
      </c>
      <c r="P5" s="107" t="s">
        <v>37</v>
      </c>
      <c r="Q5" s="107" t="s">
        <v>38</v>
      </c>
      <c r="R5" s="107" t="s">
        <v>35</v>
      </c>
      <c r="S5" s="107" t="s">
        <v>36</v>
      </c>
      <c r="U5" s="107" t="s">
        <v>39</v>
      </c>
      <c r="V5" s="107" t="s">
        <v>53</v>
      </c>
      <c r="W5" s="107" t="s">
        <v>40</v>
      </c>
      <c r="X5" s="107" t="s">
        <v>41</v>
      </c>
      <c r="AD5" s="107" t="s">
        <v>43</v>
      </c>
      <c r="AE5" s="107"/>
      <c r="AF5" s="107"/>
      <c r="AG5" s="107"/>
      <c r="AH5" s="107" t="s">
        <v>42</v>
      </c>
      <c r="AI5" s="107"/>
      <c r="AJ5" s="107"/>
      <c r="AK5" s="107"/>
      <c r="AM5" s="107" t="s">
        <v>43</v>
      </c>
      <c r="AN5" s="107"/>
      <c r="AO5" s="107"/>
      <c r="AP5" s="108" t="s">
        <v>42</v>
      </c>
      <c r="AQ5" s="108"/>
      <c r="AR5" s="108"/>
      <c r="AT5" s="108" t="s">
        <v>44</v>
      </c>
      <c r="AU5" s="108"/>
      <c r="AV5" s="108" t="s">
        <v>29</v>
      </c>
      <c r="AW5" s="108"/>
      <c r="AY5" s="107"/>
      <c r="AZ5" s="107"/>
      <c r="BB5" s="104" t="s">
        <v>65</v>
      </c>
      <c r="BC5" s="105"/>
      <c r="BD5" s="106"/>
      <c r="BP5" s="2"/>
    </row>
    <row r="6" spans="1:75" ht="15.75" thickBot="1" x14ac:dyDescent="0.3">
      <c r="A6" s="101" t="s">
        <v>9</v>
      </c>
      <c r="B6" s="101" t="s">
        <v>10</v>
      </c>
      <c r="C6" s="101" t="s">
        <v>9</v>
      </c>
      <c r="D6" s="101" t="s">
        <v>10</v>
      </c>
      <c r="F6" s="101" t="s">
        <v>7</v>
      </c>
      <c r="G6" s="101" t="s">
        <v>8</v>
      </c>
      <c r="H6" s="101" t="s">
        <v>7</v>
      </c>
      <c r="I6" s="101" t="s">
        <v>8</v>
      </c>
      <c r="K6" s="108"/>
      <c r="L6" s="108"/>
      <c r="M6" s="108"/>
      <c r="N6" s="108"/>
      <c r="P6" s="107"/>
      <c r="Q6" s="107"/>
      <c r="R6" s="107"/>
      <c r="S6" s="107"/>
      <c r="U6" s="107"/>
      <c r="V6" s="107"/>
      <c r="W6" s="107"/>
      <c r="X6" s="107"/>
      <c r="AD6" s="98" t="s">
        <v>18</v>
      </c>
      <c r="AE6" s="98" t="s">
        <v>17</v>
      </c>
      <c r="AF6" s="98" t="s">
        <v>24</v>
      </c>
      <c r="AG6" s="98" t="s">
        <v>23</v>
      </c>
      <c r="AH6" s="98" t="s">
        <v>50</v>
      </c>
      <c r="AI6" s="98" t="s">
        <v>17</v>
      </c>
      <c r="AJ6" s="98" t="s">
        <v>24</v>
      </c>
      <c r="AK6" s="98" t="s">
        <v>23</v>
      </c>
      <c r="AM6" s="98" t="s">
        <v>19</v>
      </c>
      <c r="AN6" s="98" t="s">
        <v>20</v>
      </c>
      <c r="AO6" s="98" t="s">
        <v>22</v>
      </c>
      <c r="AP6" s="98" t="s">
        <v>19</v>
      </c>
      <c r="AQ6" s="98" t="s">
        <v>20</v>
      </c>
      <c r="AR6" s="98" t="s">
        <v>22</v>
      </c>
      <c r="AT6" s="98" t="s">
        <v>16</v>
      </c>
      <c r="AU6" s="98" t="s">
        <v>21</v>
      </c>
      <c r="AV6" s="98" t="s">
        <v>16</v>
      </c>
      <c r="AW6" s="98" t="s">
        <v>21</v>
      </c>
      <c r="AY6" s="98" t="s">
        <v>14</v>
      </c>
      <c r="AZ6" s="98" t="s">
        <v>15</v>
      </c>
      <c r="BB6" s="98">
        <v>1</v>
      </c>
      <c r="BC6" s="98">
        <v>2</v>
      </c>
      <c r="BD6" s="98">
        <v>3</v>
      </c>
      <c r="BF6" s="102" t="s">
        <v>66</v>
      </c>
      <c r="BG6" s="77" t="s">
        <v>67</v>
      </c>
      <c r="BH6" t="s">
        <v>68</v>
      </c>
      <c r="BP6" s="2"/>
      <c r="BW6" s="2"/>
    </row>
    <row r="7" spans="1:75" x14ac:dyDescent="0.25">
      <c r="A7" s="114">
        <v>-20</v>
      </c>
      <c r="B7" s="114">
        <f>-64.5</f>
        <v>-64.5</v>
      </c>
      <c r="C7" s="114">
        <f>A7+0.1</f>
        <v>-19.899999999999999</v>
      </c>
      <c r="D7" s="114">
        <f>B7</f>
        <v>-64.5</v>
      </c>
      <c r="F7" s="121">
        <f>RADIANS(A7)</f>
        <v>-0.3490658503988659</v>
      </c>
      <c r="G7" s="121">
        <f>RADIANS(B7)</f>
        <v>-1.1257373675363425</v>
      </c>
      <c r="H7" s="121">
        <f>RADIANS(C7)</f>
        <v>-0.34732052114687156</v>
      </c>
      <c r="I7" s="121">
        <f>RADIANS(D7)</f>
        <v>-1.1257373675363425</v>
      </c>
      <c r="K7" s="122">
        <f>LN(TAN(PI()/4+F7/2))-$AB$4/2*LN((1-$AB$4*SIN(F7))/(1+$AB$4*SIN(F7)))</f>
        <v>-0.35866871546957985</v>
      </c>
      <c r="L7" s="122">
        <f>G7-$AB$1</f>
        <v>2.6179938779915091E-2</v>
      </c>
      <c r="M7" s="122">
        <f>LN(TAN(PI()/4+H7/2))-$AB$4/2*LN((1-$AB$4*SIN(H7))/(1+$AB$4*SIN(H7)))</f>
        <v>-0.35680097229815699</v>
      </c>
      <c r="N7" s="122">
        <f>I7-$AB$1</f>
        <v>2.6179938779915091E-2</v>
      </c>
      <c r="P7" s="55">
        <f>$Z$4*COS(F7)^2</f>
        <v>5.9112862908579748E-3</v>
      </c>
      <c r="Q7" s="55">
        <f t="shared" ref="Q7:Q22" si="0">TAN(F7)</f>
        <v>-0.36397023426620234</v>
      </c>
      <c r="R7" s="55">
        <f>$Z$4*COS(H7)^2</f>
        <v>5.9187809186205323E-3</v>
      </c>
      <c r="S7" s="55">
        <f t="shared" ref="S7:S22" si="1">TAN(H7)</f>
        <v>-0.36199494648014258</v>
      </c>
      <c r="U7" s="55">
        <f>$AB$2*(1-$AB$4^2)/POWER(1-$AB$4^2*SIN(F7)^2,3/2)</f>
        <v>6342888.4824789967</v>
      </c>
      <c r="V7" s="55">
        <f>$AB$2/SQRT(1-$AB$4^2*SIN(F7)^2)</f>
        <v>6380635.8071448412</v>
      </c>
      <c r="W7" s="55">
        <f>$AB$2*(1-$AB$4^2)/POWER(1-$AB$4^2*SIN(H7)^2,3/2)</f>
        <v>6342817.1208825428</v>
      </c>
      <c r="X7" s="55">
        <f>$AB$2/SQRT(1-$AB$4^2*SIN(H7)^2)</f>
        <v>6380611.8782956814</v>
      </c>
      <c r="AA7" s="17" t="s">
        <v>45</v>
      </c>
      <c r="AB7">
        <f>1+(3/4)*I2+(45/64)*POWER(I2,2)+(175/256)*POWER(I2,3)+(11025/16384)*POWER(I2,4)</f>
        <v>1.0050525017792491</v>
      </c>
      <c r="AD7" s="35">
        <f>($H$2*(1-$I$2))*($AB$7*(-(-PI()/2)+F7)-($AB$8/2)*(SIN(2*F7)-SIN(2*(-PI()/2)))+($AB$9/4)*(SIN(4*F7))-SIN(4*(-PI()/2)))-($AB$10/6)*(SIN(6*F7)-SIN(6*(-PI()/2)))+($AB$11/8)*(SIN(8*F7)-SIN(8*(-PI()/2)))</f>
        <v>7789599.4560257178</v>
      </c>
      <c r="AE7" s="35">
        <f>L7^2*COS(F7)^2*V7*Q7/2</f>
        <v>-702.76272061903569</v>
      </c>
      <c r="AF7" s="35">
        <f>L7^4*COS(F7)^4*V7*Q7/24*(5-Q7^2+9*P7+4*P7^2)</f>
        <v>-0.17441265146878529</v>
      </c>
      <c r="AG7" s="35">
        <f>L7^6*COS(F7)^6*V7*Q7/720*(61-58*Q7^2+Q7^4+270*P7-330*Q7^2*P7+445*P7^2-680*Q7^2*P7^2+44*P7^3-600*Q7^2*P7^3+88*P7^4-192*Q7^2*P7^4)</f>
        <v>-3.910071805381354E-5</v>
      </c>
      <c r="AH7" s="35">
        <f>($H$2*(1-$I$2))*($AB$7*(-(-PI()/2)+H7)-($AB$8/2)*(SIN(2*H7)-SIN(2*(-PI()/2)))+($AB$9/4)*(SIN(4*H7))-SIN(4*(-PI()/2)))-($AB$10/6)*(SIN(6*H7)-SIN(6*(-PI()/2)))+($AB$11/8)*(SIN(8*H7)-SIN(8*(-PI()/2)))</f>
        <v>7800669.8224044144</v>
      </c>
      <c r="AI7" s="55">
        <f>N7^2*COS(H7)^2*X7*S7/2</f>
        <v>-699.83232424337939</v>
      </c>
      <c r="AJ7" s="55">
        <f>N7^4*COS(H7)^4*X7*S7/24*(5-S7^2+9*R7+4*R7^2)</f>
        <v>-0.17395866278292207</v>
      </c>
      <c r="AK7" s="55">
        <f>N7^6*COS(H7)^6*X7*S7/720*(61-58*S7^2+S7^4+270*R7-330*S7^2*R7+445*R7^2-680*S7^2*R7^2+44*R7^3-600*S7^2*R7^3+88*R7^4-192*S7^2*R7^4)</f>
        <v>-3.9098831432276235E-5</v>
      </c>
      <c r="AM7" s="35">
        <f>L7*COS(F7)*V7</f>
        <v>156970.6294647938</v>
      </c>
      <c r="AN7" s="35">
        <f>L7^3*COS(F7)^3*V7/6*(1-Q7^2+P7)</f>
        <v>13.829535659183749</v>
      </c>
      <c r="AO7" s="35">
        <f>L7^5*COS(F7)^5*V7/120*(5-18*Q7^2+Q7^4+14*P7-58*Q7^2*P7+13*P7^2-64*Q7^2*P7^2+4*P7^3-24*Q7^2*P7^3)</f>
        <v>1.2795252079628374E-3</v>
      </c>
      <c r="AP7" s="35">
        <f>N7*COS(H7)*X7</f>
        <v>157069.51654754663</v>
      </c>
      <c r="AQ7" s="35">
        <f>N7^3*COS(H7)^3*X7/6*(1-S7^2+R7)</f>
        <v>13.878659744455717</v>
      </c>
      <c r="AR7" s="35">
        <f>N7^5*COS(H7)^5*X7/120*(5-18*S7^2+S7^4+14*R7-58*S7^2*R7+13*R7^2-64*S7^2*R7^2+4*R7^3-24*S7^2*R7^3)</f>
        <v>1.2960658019593762E-3</v>
      </c>
      <c r="AT7" s="55">
        <f>SUM(AD7:AG7)</f>
        <v>7788896.5188533459</v>
      </c>
      <c r="AU7" s="55">
        <f>SUM(AM7:AO7)</f>
        <v>156984.46027997817</v>
      </c>
      <c r="AV7" s="30">
        <f>SUM(AH7:AK7)</f>
        <v>7799969.8160824096</v>
      </c>
      <c r="AW7" s="30">
        <f>SUM(AP7:AR7)</f>
        <v>157083.3965033569</v>
      </c>
      <c r="AY7" s="35">
        <f>$AB$2*(1-$AB$4^2)/POWER(1-$AB$4^2*SIN(F7/2+H7/2)^2,3/2)</f>
        <v>6342852.7642736193</v>
      </c>
      <c r="AZ7" s="35">
        <f>$AB$2/SQRT(1-$AB$4^2*SIN(F7/2+H7/2)^2)</f>
        <v>6380623.8301993934</v>
      </c>
      <c r="BB7" s="124">
        <f>POWER(1-((AU7^2+AU7*AW7+AW7^2)/(6*AY7*AZ7)),-1)</f>
        <v>1.0003047484937364</v>
      </c>
      <c r="BC7" s="124">
        <f>1+(AU7^2+AU7*AW7+AW7^2)/(6*(AY7*AZ7))</f>
        <v>1.0003046556503858</v>
      </c>
      <c r="BD7" s="124">
        <f>1+((AU7+AW7)/2)^2/(2*AY7*AZ7)</f>
        <v>1.0003046556403083</v>
      </c>
      <c r="BF7" s="124">
        <f>BB7-BC7</f>
        <v>9.284335056314319E-8</v>
      </c>
      <c r="BG7" s="124">
        <f>BB7-BD7</f>
        <v>9.2853428057537712E-8</v>
      </c>
      <c r="BH7" s="124">
        <f>BC7-BD7</f>
        <v>1.0077494394522546E-11</v>
      </c>
    </row>
    <row r="8" spans="1:75" x14ac:dyDescent="0.25">
      <c r="A8" s="114">
        <f>A7</f>
        <v>-20</v>
      </c>
      <c r="B8" s="114">
        <f>-67.5</f>
        <v>-67.5</v>
      </c>
      <c r="C8" s="114">
        <f t="shared" ref="C8:C22" si="2">A8+0.1</f>
        <v>-19.899999999999999</v>
      </c>
      <c r="D8" s="114">
        <f t="shared" ref="D8:D22" si="3">B8</f>
        <v>-67.5</v>
      </c>
      <c r="F8" s="121">
        <f t="shared" ref="F8:F10" si="4">RADIANS(A8)</f>
        <v>-0.3490658503988659</v>
      </c>
      <c r="G8" s="121">
        <f t="shared" ref="G8:G10" si="5">RADIANS(B8)</f>
        <v>-1.1780972450961724</v>
      </c>
      <c r="H8" s="121">
        <f t="shared" ref="H8:H10" si="6">RADIANS(C8)</f>
        <v>-0.34732052114687156</v>
      </c>
      <c r="I8" s="121">
        <f t="shared" ref="I8:I10" si="7">RADIANS(D8)</f>
        <v>-1.1780972450961724</v>
      </c>
      <c r="K8" s="122">
        <f>LN(TAN(PI()/4+F8/2))-$AB$4/2*LN((1-$AB$4*SIN(F8))/(1+$AB$4*SIN(F8)))</f>
        <v>-0.35866871546957985</v>
      </c>
      <c r="L8" s="122">
        <f>G8-$AB$1</f>
        <v>-2.6179938779914869E-2</v>
      </c>
      <c r="M8" s="122">
        <f>LN(TAN(PI()/4+H8/2))-$AB$4/2*LN((1-$AB$4*SIN(H8))/(1+$AB$4*SIN(H8)))</f>
        <v>-0.35680097229815699</v>
      </c>
      <c r="N8" s="122">
        <f>I8-$AB$1</f>
        <v>-2.6179938779914869E-2</v>
      </c>
      <c r="P8" s="55">
        <f>$Z$4*COS(F8)^2</f>
        <v>5.9112862908579748E-3</v>
      </c>
      <c r="Q8" s="55">
        <f t="shared" si="0"/>
        <v>-0.36397023426620234</v>
      </c>
      <c r="R8" s="55">
        <f>$Z$4*COS(H8)^2</f>
        <v>5.9187809186205323E-3</v>
      </c>
      <c r="S8" s="55">
        <f t="shared" si="1"/>
        <v>-0.36199494648014258</v>
      </c>
      <c r="U8" s="55">
        <f>$AB$2*(1-$AB$4^2)/POWER(1-$AB$4^2*SIN(F8)^2,3/2)</f>
        <v>6342888.4824789967</v>
      </c>
      <c r="V8" s="55">
        <f>$AB$2/SQRT(1-$AB$4^2*SIN(F8)^2)</f>
        <v>6380635.8071448412</v>
      </c>
      <c r="W8" s="55">
        <f>$AB$2*(1-$AB$4^2)/POWER(1-$AB$4^2*SIN(H8)^2,3/2)</f>
        <v>6342817.1208825428</v>
      </c>
      <c r="X8" s="55">
        <f>$AB$2/SQRT(1-$AB$4^2*SIN(H8)^2)</f>
        <v>6380611.8782956814</v>
      </c>
      <c r="AA8" s="18" t="s">
        <v>46</v>
      </c>
      <c r="AB8">
        <f>(3/4)*I2+(15/16)*POWER(I2,2)+(525/512)*POWER(I2,3)+(2205/2048)*POWER(I2,4)</f>
        <v>5.0631085823109965E-3</v>
      </c>
      <c r="AD8" s="35">
        <f>($H$2*(1-$I$2))*($AB$7*(-(-PI()/2)+F8)-($AB$8/2)*(SIN(2*F8)-SIN(2*(-PI()/2)))+($AB$9/4)*(SIN(4*F8))-SIN(4*(-PI()/2)))-($AB$10/6)*(SIN(6*F8)-SIN(6*(-PI()/2)))+($AB$11/8)*(SIN(8*F8)-SIN(8*(-PI()/2)))</f>
        <v>7789599.4560257178</v>
      </c>
      <c r="AE8" s="35">
        <f>L8^2*COS(F8)^2*V8*Q8/2</f>
        <v>-702.76272061902387</v>
      </c>
      <c r="AF8" s="35">
        <f>L8^4*COS(F8)^4*V8*Q8/24*(5-Q8^2+9*P8+4*P8^2)</f>
        <v>-0.17441265146877941</v>
      </c>
      <c r="AG8" s="35">
        <f>L8^6*COS(F8)^6*V8*Q8/720*(61-58*Q8^2+Q8^4+270*P8-330*Q8^2*P8+445*P8^2-680*Q8^2*P8^2+44*P8^3-600*Q8^2*P8^3+88*P8^4-192*Q8^2*P8^4)</f>
        <v>-3.9100718053811548E-5</v>
      </c>
      <c r="AH8" s="35">
        <f>($H$2*(1-$I$2))*($AB$7*(-(-PI()/2)+H8)-($AB$8/2)*(SIN(2*H8)-SIN(2*(-PI()/2)))+($AB$9/4)*(SIN(4*H8))-SIN(4*(-PI()/2)))-($AB$10/6)*(SIN(6*H8)-SIN(6*(-PI()/2)))+($AB$11/8)*(SIN(8*H8)-SIN(8*(-PI()/2)))</f>
        <v>7800669.8224044144</v>
      </c>
      <c r="AI8" s="55">
        <f>N8^2*COS(H8)^2*X8*S8/2</f>
        <v>-699.83232424336745</v>
      </c>
      <c r="AJ8" s="55">
        <f>N8^4*COS(H8)^4*X8*S8/24*(5-S8^2+9*R8+4*R8^2)</f>
        <v>-0.17395866278291613</v>
      </c>
      <c r="AK8" s="55">
        <f>N8^6*COS(H8)^6*X8*S8/720*(61-58*S8^2+S8^4+270*R8-330*S8^2*R8+445*R8^2-680*S8^2*R8^2+44*R8^3-600*S8^2*R8^3+88*R8^4-192*S8^2*R8^4)</f>
        <v>-3.9098831432274236E-5</v>
      </c>
      <c r="AM8" s="35">
        <f>L8*COS(F8)*V8</f>
        <v>-156970.6294647925</v>
      </c>
      <c r="AN8" s="35">
        <f>L8^3*COS(F8)^3*V8/6*(1-Q8^2+P8)</f>
        <v>-13.829535659183398</v>
      </c>
      <c r="AO8" s="35">
        <f>L8^5*COS(F8)^5*V8/120*(5-18*Q8^2+Q8^4+14*P8-58*Q8^2*P8+13*P8^2-64*Q8^2*P8^2+4*P8^3-24*Q8^2*P8^3)</f>
        <v>-1.279525207962783E-3</v>
      </c>
      <c r="AP8" s="35">
        <f>N8*COS(H8)*X8</f>
        <v>-157069.5165475453</v>
      </c>
      <c r="AQ8" s="35">
        <f>N8^3*COS(H8)^3*X8/6*(1-S8^2+R8)</f>
        <v>-13.878659744455362</v>
      </c>
      <c r="AR8" s="35">
        <f>N8^5*COS(H8)^5*X8/120*(5-18*S8^2+S8^4+14*R8-58*S8^2*R8+13*R8^2-64*S8^2*R8^2+4*R8^3-24*S8^2*R8^3)</f>
        <v>-1.2960658019593215E-3</v>
      </c>
      <c r="AT8" s="55">
        <f t="shared" ref="AT7:AT22" si="8">SUM(AD8:AG8)</f>
        <v>7788896.5188533459</v>
      </c>
      <c r="AU8" s="55">
        <f t="shared" ref="AU7:AU22" si="9">SUM(AM8:AO8)</f>
        <v>-156984.46027997686</v>
      </c>
      <c r="AV8" s="30">
        <f t="shared" ref="AV7:AV22" si="10">SUM(AH8:AK8)</f>
        <v>7799969.8160824096</v>
      </c>
      <c r="AW8" s="30">
        <f t="shared" ref="AW7:AW22" si="11">SUM(AP8:AR8)</f>
        <v>-157083.39650335556</v>
      </c>
      <c r="AY8" s="35">
        <f>$AB$2*(1-$AB$4^2)/POWER(1-$AB$4^2*SIN(F8/2+H8/2)^2,3/2)</f>
        <v>6342852.7642736193</v>
      </c>
      <c r="AZ8" s="35">
        <f>$AB$2/SQRT(1-$AB$4^2*SIN(F8/2+H8/2)^2)</f>
        <v>6380623.8301993934</v>
      </c>
      <c r="BB8" s="124">
        <f>POWER(1-((AU8^2+AU8*AW8+AW8^2)/(6*AY8*AZ8)),-1)</f>
        <v>1.0003047484937364</v>
      </c>
      <c r="BC8" s="124">
        <f>1+(AU8^2+AU8*AW8+AW8^2)/(6*(AY8*AZ8))</f>
        <v>1.0003046556503858</v>
      </c>
      <c r="BD8" s="124">
        <f>1+((AU8+AW8)/2)^2/(2*AY8*AZ8)</f>
        <v>1.0003046556403083</v>
      </c>
      <c r="BF8" s="124">
        <f t="shared" ref="BF8:BF22" si="12">BB8-BC8</f>
        <v>9.284335056314319E-8</v>
      </c>
      <c r="BG8" s="124">
        <f t="shared" ref="BG8:BG22" si="13">BB8-BD8</f>
        <v>9.2853428057537712E-8</v>
      </c>
      <c r="BH8" s="124">
        <f t="shared" ref="BH8:BH22" si="14">BC8-BD8</f>
        <v>1.0077494394522546E-11</v>
      </c>
    </row>
    <row r="9" spans="1:75" x14ac:dyDescent="0.25">
      <c r="A9" s="114">
        <f>A7-5</f>
        <v>-25</v>
      </c>
      <c r="B9" s="114">
        <f>B7</f>
        <v>-64.5</v>
      </c>
      <c r="C9" s="114">
        <f t="shared" si="2"/>
        <v>-24.9</v>
      </c>
      <c r="D9" s="114">
        <f t="shared" si="3"/>
        <v>-64.5</v>
      </c>
      <c r="F9" s="121">
        <f t="shared" si="4"/>
        <v>-0.43633231299858238</v>
      </c>
      <c r="G9" s="121">
        <f t="shared" si="5"/>
        <v>-1.1257373675363425</v>
      </c>
      <c r="H9" s="121">
        <f t="shared" si="6"/>
        <v>-0.43458698374658805</v>
      </c>
      <c r="I9" s="121">
        <f t="shared" si="7"/>
        <v>-1.1257373675363425</v>
      </c>
      <c r="K9" s="122">
        <f>LN(TAN(PI()/4+F9/2))-$AB$4/2*LN((1-$AB$4*SIN(F9))/(1+$AB$4*SIN(F9)))</f>
        <v>-0.45370562556808564</v>
      </c>
      <c r="L9" s="122">
        <f>G9-$AB$1</f>
        <v>2.6179938779915091E-2</v>
      </c>
      <c r="M9" s="122">
        <f>LN(TAN(PI()/4+H9/2))-$AB$4/2*LN((1-$AB$4*SIN(H9))/(1+$AB$4*SIN(H9)))</f>
        <v>-0.45177004391284858</v>
      </c>
      <c r="N9" s="122">
        <f>I9-$AB$1</f>
        <v>2.6179938779915091E-2</v>
      </c>
      <c r="P9" s="55">
        <f>$Z$4*COS(F9)^2</f>
        <v>5.4987222511688246E-3</v>
      </c>
      <c r="Q9" s="55">
        <f t="shared" si="0"/>
        <v>-0.46630765815499858</v>
      </c>
      <c r="R9" s="55">
        <f>$Z$4*COS(H9)^2</f>
        <v>5.5076595096617059E-3</v>
      </c>
      <c r="S9" s="55">
        <f t="shared" si="1"/>
        <v>-0.46418454532923853</v>
      </c>
      <c r="U9" s="55">
        <f>$AB$2*(1-$AB$4^2)/POWER(1-$AB$4^2*SIN(F9)^2,3/2)</f>
        <v>6346818.8587204302</v>
      </c>
      <c r="V9" s="55">
        <f>$AB$2/SQRT(1-$AB$4^2*SIN(F9)^2)</f>
        <v>6381953.4571557427</v>
      </c>
      <c r="W9" s="55">
        <f>$AB$2*(1-$AB$4^2)/POWER(1-$AB$4^2*SIN(H9)^2,3/2)</f>
        <v>6346733.6730780955</v>
      </c>
      <c r="X9" s="55">
        <f>$AB$2/SQRT(1-$AB$4^2*SIN(H9)^2)</f>
        <v>6381924.9046242051</v>
      </c>
      <c r="AA9" s="18" t="s">
        <v>47</v>
      </c>
      <c r="AB9">
        <f>(15/64)*POWER(I2,2)+(105/256)*POWER(I2,3)+(2205/4096)*POWER(I2,4)</f>
        <v>1.0627581628567964E-5</v>
      </c>
      <c r="AD9" s="35">
        <f>($H$2*(1-$I$2))*($AB$7*(-(-PI()/2)+F9)-($AB$8/2)*(SIN(2*F9)-SIN(2*(-PI()/2)))+($AB$9/4)*(SIN(4*F9))-SIN(4*(-PI()/2)))-($AB$10/6)*(SIN(6*F9)-SIN(6*(-PI()/2)))+($AB$11/8)*(SIN(8*F9)-SIN(8*(-PI()/2)))</f>
        <v>7235911.5490760142</v>
      </c>
      <c r="AE9" s="35">
        <f>L9^2*COS(F9)^2*V9*Q9/2</f>
        <v>-837.69295131294564</v>
      </c>
      <c r="AF9" s="35">
        <f>L9^4*COS(F9)^4*V9*Q9/24*(5-Q9^2+9*P9+4*P9^2)</f>
        <v>-0.18990403458570135</v>
      </c>
      <c r="AG9" s="35">
        <f>L9^6*COS(F9)^6*V9*Q9/720*(61-58*Q9^2+Q9^4+270*P9-330*Q9^2*P9+445*P9^2-680*Q9^2*P9^2+44*P9^3-600*Q9^2*P9^3+88*P9^4-192*Q9^2*P9^4)</f>
        <v>-3.6531613619534815E-5</v>
      </c>
      <c r="AH9" s="35">
        <f>($H$2*(1-$I$2))*($AB$7*(-(-PI()/2)+H9)-($AB$8/2)*(SIN(2*H9)-SIN(2*(-PI()/2)))+($AB$9/4)*(SIN(4*H9))-SIN(4*(-PI()/2)))-($AB$10/6)*(SIN(6*H9)-SIN(6*(-PI()/2)))+($AB$11/8)*(SIN(8*H9)-SIN(8*(-PI()/2)))</f>
        <v>7246988.7631137194</v>
      </c>
      <c r="AI9" s="55">
        <f>N9^2*COS(H9)^2*X9*S9/2</f>
        <v>-835.23050473667001</v>
      </c>
      <c r="AJ9" s="55">
        <f>N9^4*COS(H9)^4*X9*S9/24*(5-S9^2+9*R9+4*R9^2)</f>
        <v>-0.18973425951656661</v>
      </c>
      <c r="AK9" s="55">
        <f>N9^6*COS(H9)^6*X9*S9/720*(61-58*S9^2+S9^4+270*R9-330*S9^2*R9+445*R9^2-680*S9^2*R9^2+44*R9^3-600*S9^2*R9^3+88*R9^4-192*S9^2*R9^4)</f>
        <v>-3.663063180192334E-5</v>
      </c>
      <c r="AM9" s="35">
        <f>L9*COS(F9)*V9</f>
        <v>151425.1354256841</v>
      </c>
      <c r="AN9" s="35">
        <f>L9^3*COS(F9)^3*V9/6*(1-Q9^2+P9)</f>
        <v>11.196761205754646</v>
      </c>
      <c r="AO9" s="35">
        <f>L9^5*COS(F9)^5*V9/120*(5-18*Q9^2+Q9^4+14*P9-58*Q9^2*P9+13*P9^2-64*Q9^2*P9^2+4*P9^3-24*Q9^2*P9^3)</f>
        <v>4.5629732594644777E-4</v>
      </c>
      <c r="AP9" s="35">
        <f>N9*COS(H9)*X9</f>
        <v>151547.46563161735</v>
      </c>
      <c r="AQ9" s="35">
        <f>N9^3*COS(H9)^3*X9/6*(1-S9^2+R9)</f>
        <v>11.252284041761017</v>
      </c>
      <c r="AR9" s="35">
        <f>N9^5*COS(H9)^5*X9/120*(5-18*S9^2+S9^4+14*R9-58*S9^2*R9+13*R9^2-64*S9^2*R9^2+4*R9^3-24*S9^2*R9^3)</f>
        <v>4.7234762452072086E-4</v>
      </c>
      <c r="AT9" s="55">
        <f t="shared" si="8"/>
        <v>7235073.6661841348</v>
      </c>
      <c r="AU9" s="55">
        <f t="shared" si="9"/>
        <v>151436.3326431872</v>
      </c>
      <c r="AV9" s="30">
        <f t="shared" si="10"/>
        <v>7246153.3428380927</v>
      </c>
      <c r="AW9" s="30">
        <f t="shared" si="11"/>
        <v>151558.71838800673</v>
      </c>
      <c r="AY9" s="35">
        <f>$AB$2*(1-$AB$4^2)/POWER(1-$AB$4^2*SIN(F9/2+H9/2)^2,3/2)</f>
        <v>6346776.2343616448</v>
      </c>
      <c r="AZ9" s="35">
        <f>$AB$2/SQRT(1-$AB$4^2*SIN(F9/2+H9/2)^2)</f>
        <v>6381939.1703511272</v>
      </c>
      <c r="BB9" s="124">
        <f>POWER(1-((AU9^2+AU9*AW9+AW9^2)/(6*AY9*AZ9)),-1)</f>
        <v>1.0002833990046609</v>
      </c>
      <c r="BC9" s="124">
        <f>1+(AU9^2+AU9*AW9+AW9^2)/(6*(AY9*AZ9))</f>
        <v>1.0002833187124198</v>
      </c>
      <c r="BD9" s="124">
        <f>1+((AU9+AW9)/2)^2/(2*AY9*AZ9)</f>
        <v>1.0002833186970119</v>
      </c>
      <c r="BF9" s="124">
        <f t="shared" si="12"/>
        <v>8.0292241078083748E-8</v>
      </c>
      <c r="BG9" s="124">
        <f t="shared" si="13"/>
        <v>8.0307648975264101E-8</v>
      </c>
      <c r="BH9" s="124">
        <f t="shared" si="14"/>
        <v>1.5407897180352847E-11</v>
      </c>
    </row>
    <row r="10" spans="1:75" x14ac:dyDescent="0.25">
      <c r="A10" s="114">
        <f t="shared" ref="A10:A21" si="15">A8-5</f>
        <v>-25</v>
      </c>
      <c r="B10" s="114">
        <f t="shared" ref="B10:B21" si="16">B8</f>
        <v>-67.5</v>
      </c>
      <c r="C10" s="114">
        <f t="shared" si="2"/>
        <v>-24.9</v>
      </c>
      <c r="D10" s="114">
        <f t="shared" si="3"/>
        <v>-67.5</v>
      </c>
      <c r="F10" s="121">
        <f t="shared" si="4"/>
        <v>-0.43633231299858238</v>
      </c>
      <c r="G10" s="121">
        <f t="shared" si="5"/>
        <v>-1.1780972450961724</v>
      </c>
      <c r="H10" s="121">
        <f t="shared" si="6"/>
        <v>-0.43458698374658805</v>
      </c>
      <c r="I10" s="121">
        <f t="shared" si="7"/>
        <v>-1.1780972450961724</v>
      </c>
      <c r="K10" s="122">
        <f>LN(TAN(PI()/4+F10/2))-$AB$4/2*LN((1-$AB$4*SIN(F10))/(1+$AB$4*SIN(F10)))</f>
        <v>-0.45370562556808564</v>
      </c>
      <c r="L10" s="122">
        <f>G10-$AB$1</f>
        <v>-2.6179938779914869E-2</v>
      </c>
      <c r="M10" s="122">
        <f>LN(TAN(PI()/4+H10/2))-$AB$4/2*LN((1-$AB$4*SIN(H10))/(1+$AB$4*SIN(H10)))</f>
        <v>-0.45177004391284858</v>
      </c>
      <c r="N10" s="122">
        <f>I10-$AB$1</f>
        <v>-2.6179938779914869E-2</v>
      </c>
      <c r="P10" s="55">
        <f>$Z$4*COS(F10)^2</f>
        <v>5.4987222511688246E-3</v>
      </c>
      <c r="Q10" s="55">
        <f t="shared" si="0"/>
        <v>-0.46630765815499858</v>
      </c>
      <c r="R10" s="55">
        <f>$Z$4*COS(H10)^2</f>
        <v>5.5076595096617059E-3</v>
      </c>
      <c r="S10" s="55">
        <f t="shared" si="1"/>
        <v>-0.46418454532923853</v>
      </c>
      <c r="U10" s="55">
        <f>$AB$2*(1-$AB$4^2)/POWER(1-$AB$4^2*SIN(F10)^2,3/2)</f>
        <v>6346818.8587204302</v>
      </c>
      <c r="V10" s="55">
        <f>$AB$2/SQRT(1-$AB$4^2*SIN(F10)^2)</f>
        <v>6381953.4571557427</v>
      </c>
      <c r="W10" s="55">
        <f>$AB$2*(1-$AB$4^2)/POWER(1-$AB$4^2*SIN(H10)^2,3/2)</f>
        <v>6346733.6730780955</v>
      </c>
      <c r="X10" s="55">
        <f>$AB$2/SQRT(1-$AB$4^2*SIN(H10)^2)</f>
        <v>6381924.9046242051</v>
      </c>
      <c r="AA10" s="18" t="s">
        <v>48</v>
      </c>
      <c r="AB10">
        <f>(35/512)*POWER(I2,3)+(315/2048)*POWER(I2,4)</f>
        <v>2.0817179460495806E-8</v>
      </c>
      <c r="AD10" s="35">
        <f>($H$2*(1-$I$2))*($AB$7*(-(-PI()/2)+F10)-($AB$8/2)*(SIN(2*F10)-SIN(2*(-PI()/2)))+($AB$9/4)*(SIN(4*F10))-SIN(4*(-PI()/2)))-($AB$10/6)*(SIN(6*F10)-SIN(6*(-PI()/2)))+($AB$11/8)*(SIN(8*F10)-SIN(8*(-PI()/2)))</f>
        <v>7235911.5490760142</v>
      </c>
      <c r="AE10" s="35">
        <f>L10^2*COS(F10)^2*V10*Q10/2</f>
        <v>-837.69295131293143</v>
      </c>
      <c r="AF10" s="35">
        <f>L10^4*COS(F10)^4*V10*Q10/24*(5-Q10^2+9*P10+4*P10^2)</f>
        <v>-0.18990403458569491</v>
      </c>
      <c r="AG10" s="35">
        <f>L10^6*COS(F10)^6*V10*Q10/720*(61-58*Q10^2+Q10^4+270*P10-330*Q10^2*P10+445*P10^2-680*Q10^2*P10^2+44*P10^3-600*Q10^2*P10^3+88*P10^4-192*Q10^2*P10^4)</f>
        <v>-3.6531613619532959E-5</v>
      </c>
      <c r="AH10" s="35">
        <f>($H$2*(1-$I$2))*($AB$7*(-(-PI()/2)+H10)-($AB$8/2)*(SIN(2*H10)-SIN(2*(-PI()/2)))+($AB$9/4)*(SIN(4*H10))-SIN(4*(-PI()/2)))-($AB$10/6)*(SIN(6*H10)-SIN(6*(-PI()/2)))+($AB$11/8)*(SIN(8*H10)-SIN(8*(-PI()/2)))</f>
        <v>7246988.7631137194</v>
      </c>
      <c r="AI10" s="55">
        <f>N10^2*COS(H10)^2*X10*S10/2</f>
        <v>-835.2305047366558</v>
      </c>
      <c r="AJ10" s="55">
        <f>N10^4*COS(H10)^4*X10*S10/24*(5-S10^2+9*R10+4*R10^2)</f>
        <v>-0.18973425951656017</v>
      </c>
      <c r="AK10" s="55">
        <f>N10^6*COS(H10)^6*X10*S10/720*(61-58*S10^2+S10^4+270*R10-330*S10^2*R10+445*R10^2-680*S10^2*R10^2+44*R10^3-600*S10^2*R10^3+88*R10^4-192*S10^2*R10^4)</f>
        <v>-3.6630631801921469E-5</v>
      </c>
      <c r="AM10" s="35">
        <f>L10*COS(F10)*V10</f>
        <v>-151425.13542568279</v>
      </c>
      <c r="AN10" s="35">
        <f>L10^3*COS(F10)^3*V10/6*(1-Q10^2+P10)</f>
        <v>-11.19676120575436</v>
      </c>
      <c r="AO10" s="35">
        <f>L10^5*COS(F10)^5*V10/120*(5-18*Q10^2+Q10^4+14*P10-58*Q10^2*P10+13*P10^2-64*Q10^2*P10^2+4*P10^3-24*Q10^2*P10^3)</f>
        <v>-4.5629732594642842E-4</v>
      </c>
      <c r="AP10" s="35">
        <f>N10*COS(H10)*X10</f>
        <v>-151547.46563161607</v>
      </c>
      <c r="AQ10" s="35">
        <f>N10^3*COS(H10)^3*X10/6*(1-S10^2+R10)</f>
        <v>-11.252284041760731</v>
      </c>
      <c r="AR10" s="35">
        <f>N10^5*COS(H10)^5*X10/120*(5-18*S10^2+S10^4+14*R10-58*S10^2*R10+13*R10^2-64*S10^2*R10^2+4*R10^3-24*S10^2*R10^3)</f>
        <v>-4.723476245207008E-4</v>
      </c>
      <c r="AT10" s="55">
        <f t="shared" si="8"/>
        <v>7235073.6661841348</v>
      </c>
      <c r="AU10" s="55">
        <f t="shared" si="9"/>
        <v>-151436.33264318589</v>
      </c>
      <c r="AV10" s="30">
        <f t="shared" si="10"/>
        <v>7246153.3428380927</v>
      </c>
      <c r="AW10" s="30">
        <f t="shared" si="11"/>
        <v>-151558.71838800545</v>
      </c>
      <c r="AY10" s="35">
        <f>$AB$2*(1-$AB$4^2)/POWER(1-$AB$4^2*SIN(F10/2+H10/2)^2,3/2)</f>
        <v>6346776.2343616448</v>
      </c>
      <c r="AZ10" s="35">
        <f>$AB$2/SQRT(1-$AB$4^2*SIN(F10/2+H10/2)^2)</f>
        <v>6381939.1703511272</v>
      </c>
      <c r="BB10" s="124">
        <f>POWER(1-((AU10^2+AU10*AW10+AW10^2)/(6*AY10*AZ10)),-1)</f>
        <v>1.0002833990046609</v>
      </c>
      <c r="BC10" s="124">
        <f>1+(AU10^2+AU10*AW10+AW10^2)/(6*(AY10*AZ10))</f>
        <v>1.0002833187124198</v>
      </c>
      <c r="BD10" s="124">
        <f>1+((AU10+AW10)/2)^2/(2*AY10*AZ10)</f>
        <v>1.0002833186970119</v>
      </c>
      <c r="BF10" s="124">
        <f t="shared" si="12"/>
        <v>8.0292241078083748E-8</v>
      </c>
      <c r="BG10" s="124">
        <f t="shared" si="13"/>
        <v>8.0307648975264101E-8</v>
      </c>
      <c r="BH10" s="124">
        <f t="shared" si="14"/>
        <v>1.5407897180352847E-11</v>
      </c>
    </row>
    <row r="11" spans="1:75" ht="15.75" thickBot="1" x14ac:dyDescent="0.3">
      <c r="A11" s="114">
        <f t="shared" si="15"/>
        <v>-30</v>
      </c>
      <c r="B11" s="114">
        <f t="shared" si="16"/>
        <v>-64.5</v>
      </c>
      <c r="C11" s="114">
        <f t="shared" si="2"/>
        <v>-29.9</v>
      </c>
      <c r="D11" s="114">
        <f t="shared" si="3"/>
        <v>-64.5</v>
      </c>
      <c r="F11" s="121">
        <f t="shared" ref="F11:F22" si="17">RADIANS(A11)</f>
        <v>-0.52359877559829882</v>
      </c>
      <c r="G11" s="121">
        <f t="shared" ref="G11:G22" si="18">RADIANS(B11)</f>
        <v>-1.1257373675363425</v>
      </c>
      <c r="H11" s="121">
        <f t="shared" ref="H11:H22" si="19">RADIANS(C11)</f>
        <v>-0.52185344634630448</v>
      </c>
      <c r="I11" s="121">
        <f t="shared" ref="I11:I22" si="20">RADIANS(D11)</f>
        <v>-1.1257373675363425</v>
      </c>
      <c r="K11" s="122">
        <f>LN(TAN(PI()/4+F11/2))-$AB$4/2*LN((1-$AB$4*SIN(F11))/(1+$AB$4*SIN(F11)))</f>
        <v>-0.55265520348655606</v>
      </c>
      <c r="L11" s="122">
        <f>G11-$AB$1</f>
        <v>2.6179938779915091E-2</v>
      </c>
      <c r="M11" s="122">
        <f>LN(TAN(PI()/4+H11/2))-$AB$4/2*LN((1-$AB$4*SIN(H11))/(1+$AB$4*SIN(H11)))</f>
        <v>-0.55063074398288514</v>
      </c>
      <c r="N11" s="122">
        <f>I11-$AB$1</f>
        <v>2.6179938779915091E-2</v>
      </c>
      <c r="P11" s="55">
        <f>$Z$4*COS(F11)^2</f>
        <v>5.0207849926059873E-3</v>
      </c>
      <c r="Q11" s="55">
        <f t="shared" si="0"/>
        <v>-0.57735026918962573</v>
      </c>
      <c r="R11" s="55">
        <f>$Z$4*COS(H11)^2</f>
        <v>5.0308933277523563E-3</v>
      </c>
      <c r="S11" s="55">
        <f t="shared" si="1"/>
        <v>-0.57502550374757522</v>
      </c>
      <c r="U11" s="55">
        <f>$AB$2*(1-$AB$4^2)/POWER(1-$AB$4^2*SIN(F11)^2,3/2)</f>
        <v>6351377.1037155138</v>
      </c>
      <c r="V11" s="55">
        <f>$AB$2/SQRT(1-$AB$4^2*SIN(F11)^2)</f>
        <v>6383480.9176901085</v>
      </c>
      <c r="W11" s="55">
        <f>$AB$2*(1-$AB$4^2)/POWER(1-$AB$4^2*SIN(H11)^2,3/2)</f>
        <v>6351280.6407217728</v>
      </c>
      <c r="X11" s="55">
        <f>$AB$2/SQRT(1-$AB$4^2*SIN(H11)^2)</f>
        <v>6383448.6006672466</v>
      </c>
      <c r="AA11" s="19" t="s">
        <v>49</v>
      </c>
      <c r="AB11">
        <f>(315/16384)*POWER(I2,4)</f>
        <v>3.8612867615135438E-11</v>
      </c>
      <c r="AD11" s="35">
        <f>($H$2*(1-$I$2))*($AB$7*(-(-PI()/2)+F11)-($AB$8/2)*(SIN(2*F11)-SIN(2*(-PI()/2)))+($AB$9/4)*(SIN(4*F11))-SIN(4*(-PI()/2)))-($AB$10/6)*(SIN(6*F11)-SIN(6*(-PI()/2)))+($AB$11/8)*(SIN(8*F11)-SIN(8*(-PI()/2)))</f>
        <v>6681852.3312561372</v>
      </c>
      <c r="AE11" s="35">
        <f>L11^2*COS(F11)^2*V11*Q11/2</f>
        <v>-947.25184127633077</v>
      </c>
      <c r="AF11" s="35">
        <f>L11^4*COS(F11)^4*V11*Q11/24*(5-Q11^2+9*P11+4*P11^2)</f>
        <v>-0.1911982103403736</v>
      </c>
      <c r="AG11" s="35">
        <f>L11^6*COS(F11)^6*V11*Q11/720*(61-58*Q11^2+Q11^4+270*P11-330*Q11^2*P11+445*P11^2-680*Q11^2*P11^2+44*P11^3-600*Q11^2*P11^3+88*P11^4-192*Q11^2*P11^4)</f>
        <v>-2.9609619831425265E-5</v>
      </c>
      <c r="AH11" s="35">
        <f>($H$2*(1-$I$2))*($AB$7*(-(-PI()/2)+H11)-($AB$8/2)*(SIN(2*H11)-SIN(2*(-PI()/2)))+($AB$9/4)*(SIN(4*H11))-SIN(4*(-PI()/2)))-($AB$10/6)*(SIN(6*H11)-SIN(6*(-PI()/2)))+($AB$11/8)*(SIN(8*H11)-SIN(8*(-PI()/2)))</f>
        <v>6692937.4910671487</v>
      </c>
      <c r="AI11" s="55">
        <f>N11^2*COS(H11)^2*X11*S11/2</f>
        <v>-945.33226076396807</v>
      </c>
      <c r="AJ11" s="55">
        <f>N11^4*COS(H11)^4*X11*S11/24*(5-S11^2+9*R11+4*R11^2)</f>
        <v>-0.19130732382952528</v>
      </c>
      <c r="AK11" s="55">
        <f>N11^6*COS(H11)^6*X11*S11/720*(61-58*S11^2+S11^4+270*R11-330*S11^2*R11+445*R11^2-680*S11^2*R11^2+44*R11^3-600*S11^2*R11^3+88*R11^4-192*S11^2*R11^4)</f>
        <v>-2.9780004370265105E-5</v>
      </c>
      <c r="AM11" s="35">
        <f>L11*COS(F11)*V11</f>
        <v>144729.42037634557</v>
      </c>
      <c r="AN11" s="35">
        <f>L11^3*COS(F11)^3*V11/6*(1-Q11^2+P11)</f>
        <v>8.3285869494259153</v>
      </c>
      <c r="AO11" s="35">
        <f>L11^5*COS(F11)^5*V11/120*(5-18*Q11^2+Q11^4+14*P11-58*Q11^2*P11+13*P11^2-64*Q11^2*P11^2+4*P11^3-24*Q11^2*P11^3)</f>
        <v>-2.9188364130783653E-4</v>
      </c>
      <c r="AP11" s="35">
        <f>N11*COS(H11)*X11</f>
        <v>144874.30538367477</v>
      </c>
      <c r="AQ11" s="35">
        <f>N11^3*COS(H11)^3*X11/6*(1-S11^2+R11)</f>
        <v>8.3871534126531468</v>
      </c>
      <c r="AR11" s="35">
        <f>N11^5*COS(H11)^5*X11/120*(5-18*S11^2+S11^4+14*R11-58*S11^2*R11+13*R11^2-64*S11^2*R11^2+4*R11^3-24*S11^2*R11^3)</f>
        <v>-2.7824359175135556E-4</v>
      </c>
      <c r="AT11" s="55">
        <f t="shared" si="8"/>
        <v>6680904.8881870415</v>
      </c>
      <c r="AU11" s="55">
        <f t="shared" si="9"/>
        <v>144737.74867141133</v>
      </c>
      <c r="AV11" s="30">
        <f t="shared" si="10"/>
        <v>6691991.9674692806</v>
      </c>
      <c r="AW11" s="30">
        <f t="shared" si="11"/>
        <v>144882.69225884383</v>
      </c>
      <c r="AY11" s="35">
        <f>$AB$2*(1-$AB$4^2)/POWER(1-$AB$4^2*SIN(F11/2+H11/2)^2,3/2)</f>
        <v>6351328.8475147421</v>
      </c>
      <c r="AZ11" s="35">
        <f>$AB$2/SQRT(1-$AB$4^2*SIN(F11/2+H11/2)^2)</f>
        <v>6383464.7509432808</v>
      </c>
      <c r="BB11" s="124">
        <f>POWER(1-((AU11^2+AU11*AW11+AW11^2)/(6*AY11*AZ11)),-1)</f>
        <v>1.0002586781426606</v>
      </c>
      <c r="BC11" s="124">
        <f>1+(AU11^2+AU11*AW11+AW11^2)/(6*(AY11*AZ11))</f>
        <v>1.000258611245584</v>
      </c>
      <c r="BD11" s="124">
        <f>1+((AU11+AW11)/2)^2/(2*AY11*AZ11)</f>
        <v>1.0002586112239933</v>
      </c>
      <c r="BF11" s="124">
        <f t="shared" si="12"/>
        <v>6.6897076544947254E-8</v>
      </c>
      <c r="BG11" s="124">
        <f t="shared" si="13"/>
        <v>6.6918667274151744E-8</v>
      </c>
      <c r="BH11" s="124">
        <f t="shared" si="14"/>
        <v>2.1590729204490344E-11</v>
      </c>
    </row>
    <row r="12" spans="1:75" x14ac:dyDescent="0.25">
      <c r="A12" s="114">
        <f t="shared" si="15"/>
        <v>-30</v>
      </c>
      <c r="B12" s="114">
        <f t="shared" si="16"/>
        <v>-67.5</v>
      </c>
      <c r="C12" s="114">
        <f t="shared" si="2"/>
        <v>-29.9</v>
      </c>
      <c r="D12" s="114">
        <f t="shared" si="3"/>
        <v>-67.5</v>
      </c>
      <c r="F12" s="121">
        <f t="shared" si="17"/>
        <v>-0.52359877559829882</v>
      </c>
      <c r="G12" s="121">
        <f t="shared" si="18"/>
        <v>-1.1780972450961724</v>
      </c>
      <c r="H12" s="121">
        <f t="shared" si="19"/>
        <v>-0.52185344634630448</v>
      </c>
      <c r="I12" s="121">
        <f t="shared" si="20"/>
        <v>-1.1780972450961724</v>
      </c>
      <c r="K12" s="122">
        <f>LN(TAN(PI()/4+F12/2))-$AB$4/2*LN((1-$AB$4*SIN(F12))/(1+$AB$4*SIN(F12)))</f>
        <v>-0.55265520348655606</v>
      </c>
      <c r="L12" s="122">
        <f>G12-$AB$1</f>
        <v>-2.6179938779914869E-2</v>
      </c>
      <c r="M12" s="122">
        <f>LN(TAN(PI()/4+H12/2))-$AB$4/2*LN((1-$AB$4*SIN(H12))/(1+$AB$4*SIN(H12)))</f>
        <v>-0.55063074398288514</v>
      </c>
      <c r="N12" s="122">
        <f>I12-$AB$1</f>
        <v>-2.6179938779914869E-2</v>
      </c>
      <c r="P12" s="55">
        <f>$Z$4*COS(F12)^2</f>
        <v>5.0207849926059873E-3</v>
      </c>
      <c r="Q12" s="55">
        <f t="shared" si="0"/>
        <v>-0.57735026918962573</v>
      </c>
      <c r="R12" s="55">
        <f>$Z$4*COS(H12)^2</f>
        <v>5.0308933277523563E-3</v>
      </c>
      <c r="S12" s="55">
        <f t="shared" si="1"/>
        <v>-0.57502550374757522</v>
      </c>
      <c r="U12" s="55">
        <f>$AB$2*(1-$AB$4^2)/POWER(1-$AB$4^2*SIN(F12)^2,3/2)</f>
        <v>6351377.1037155138</v>
      </c>
      <c r="V12" s="55">
        <f>$AB$2/SQRT(1-$AB$4^2*SIN(F12)^2)</f>
        <v>6383480.9176901085</v>
      </c>
      <c r="W12" s="55">
        <f>$AB$2*(1-$AB$4^2)/POWER(1-$AB$4^2*SIN(H12)^2,3/2)</f>
        <v>6351280.6407217728</v>
      </c>
      <c r="X12" s="55">
        <f>$AB$2/SQRT(1-$AB$4^2*SIN(H12)^2)</f>
        <v>6383448.6006672466</v>
      </c>
      <c r="AD12" s="35">
        <f>($H$2*(1-$I$2))*($AB$7*(-(-PI()/2)+F12)-($AB$8/2)*(SIN(2*F12)-SIN(2*(-PI()/2)))+($AB$9/4)*(SIN(4*F12))-SIN(4*(-PI()/2)))-($AB$10/6)*(SIN(6*F12)-SIN(6*(-PI()/2)))+($AB$11/8)*(SIN(8*F12)-SIN(8*(-PI()/2)))</f>
        <v>6681852.3312561372</v>
      </c>
      <c r="AE12" s="35">
        <f>L12^2*COS(F12)^2*V12*Q12/2</f>
        <v>-947.25184127631462</v>
      </c>
      <c r="AF12" s="35">
        <f>L12^4*COS(F12)^4*V12*Q12/24*(5-Q12^2+9*P12+4*P12^2)</f>
        <v>-0.19119821034036713</v>
      </c>
      <c r="AG12" s="35">
        <f>L12^6*COS(F12)^6*V12*Q12/720*(61-58*Q12^2+Q12^4+270*P12-330*Q12^2*P12+445*P12^2-680*Q12^2*P12^2+44*P12^3-600*Q12^2*P12^3+88*P12^4-192*Q12^2*P12^4)</f>
        <v>-2.960961983142376E-5</v>
      </c>
      <c r="AH12" s="35">
        <f>($H$2*(1-$I$2))*($AB$7*(-(-PI()/2)+H12)-($AB$8/2)*(SIN(2*H12)-SIN(2*(-PI()/2)))+($AB$9/4)*(SIN(4*H12))-SIN(4*(-PI()/2)))-($AB$10/6)*(SIN(6*H12)-SIN(6*(-PI()/2)))+($AB$11/8)*(SIN(8*H12)-SIN(8*(-PI()/2)))</f>
        <v>6692937.4910671487</v>
      </c>
      <c r="AI12" s="55">
        <f>N12^2*COS(H12)^2*X12*S12/2</f>
        <v>-945.33226076395192</v>
      </c>
      <c r="AJ12" s="55">
        <f>N12^4*COS(H12)^4*X12*S12/24*(5-S12^2+9*R12+4*R12^2)</f>
        <v>-0.19130732382951876</v>
      </c>
      <c r="AK12" s="55">
        <f>N12^6*COS(H12)^6*X12*S12/720*(61-58*S12^2+S12^4+270*R12-330*S12^2*R12+445*R12^2-680*S12^2*R12^2+44*R12^3-600*S12^2*R12^3+88*R12^4-192*S12^2*R12^4)</f>
        <v>-2.9780004370263587E-5</v>
      </c>
      <c r="AM12" s="35">
        <f>L12*COS(F12)*V12</f>
        <v>-144729.42037634435</v>
      </c>
      <c r="AN12" s="35">
        <f>L12^3*COS(F12)^3*V12/6*(1-Q12^2+P12)</f>
        <v>-8.3285869494257021</v>
      </c>
      <c r="AO12" s="35">
        <f>L12^5*COS(F12)^5*V12/120*(5-18*Q12^2+Q12^4+14*P12-58*Q12^2*P12+13*P12^2-64*Q12^2*P12^2+4*P12^3-24*Q12^2*P12^3)</f>
        <v>2.9188364130782417E-4</v>
      </c>
      <c r="AP12" s="35">
        <f>N12*COS(H12)*X12</f>
        <v>-144874.30538367355</v>
      </c>
      <c r="AQ12" s="35">
        <f>N12^3*COS(H12)^3*X12/6*(1-S12^2+R12)</f>
        <v>-8.3871534126529337</v>
      </c>
      <c r="AR12" s="35">
        <f>N12^5*COS(H12)^5*X12/120*(5-18*S12^2+S12^4+14*R12-58*S12^2*R12+13*R12^2-64*S12^2*R12^2+4*R12^3-24*S12^2*R12^3)</f>
        <v>2.7824359175134374E-4</v>
      </c>
      <c r="AT12" s="55">
        <f t="shared" si="8"/>
        <v>6680904.8881870415</v>
      </c>
      <c r="AU12" s="55">
        <f t="shared" si="9"/>
        <v>-144737.74867141011</v>
      </c>
      <c r="AV12" s="30">
        <f t="shared" si="10"/>
        <v>6691991.9674692806</v>
      </c>
      <c r="AW12" s="30">
        <f t="shared" si="11"/>
        <v>-144882.69225884261</v>
      </c>
      <c r="AY12" s="35">
        <f>$AB$2*(1-$AB$4^2)/POWER(1-$AB$4^2*SIN(F12/2+H12/2)^2,3/2)</f>
        <v>6351328.8475147421</v>
      </c>
      <c r="AZ12" s="35">
        <f>$AB$2/SQRT(1-$AB$4^2*SIN(F12/2+H12/2)^2)</f>
        <v>6383464.7509432808</v>
      </c>
      <c r="BB12" s="124">
        <f>POWER(1-((AU12^2+AU12*AW12+AW12^2)/(6*AY12*AZ12)),-1)</f>
        <v>1.0002586781426606</v>
      </c>
      <c r="BC12" s="124">
        <f>1+(AU12^2+AU12*AW12+AW12^2)/(6*(AY12*AZ12))</f>
        <v>1.000258611245584</v>
      </c>
      <c r="BD12" s="124">
        <f>1+((AU12+AW12)/2)^2/(2*AY12*AZ12)</f>
        <v>1.0002586112239933</v>
      </c>
      <c r="BF12" s="124">
        <f t="shared" si="12"/>
        <v>6.6897076544947254E-8</v>
      </c>
      <c r="BG12" s="124">
        <f t="shared" si="13"/>
        <v>6.6918667274151744E-8</v>
      </c>
      <c r="BH12" s="124">
        <f t="shared" si="14"/>
        <v>2.1590729204490344E-11</v>
      </c>
    </row>
    <row r="13" spans="1:75" x14ac:dyDescent="0.25">
      <c r="A13" s="114">
        <f t="shared" si="15"/>
        <v>-35</v>
      </c>
      <c r="B13" s="114">
        <f t="shared" si="16"/>
        <v>-64.5</v>
      </c>
      <c r="C13" s="114">
        <f t="shared" si="2"/>
        <v>-34.9</v>
      </c>
      <c r="D13" s="114">
        <f t="shared" si="3"/>
        <v>-64.5</v>
      </c>
      <c r="F13" s="121">
        <f t="shared" si="17"/>
        <v>-0.6108652381980153</v>
      </c>
      <c r="G13" s="121">
        <f t="shared" si="18"/>
        <v>-1.1257373675363425</v>
      </c>
      <c r="H13" s="121">
        <f t="shared" si="19"/>
        <v>-0.60911990894602097</v>
      </c>
      <c r="I13" s="121">
        <f t="shared" si="20"/>
        <v>-1.1257373675363425</v>
      </c>
      <c r="K13" s="122">
        <f>LN(TAN(PI()/4+F13/2))-$AB$4/2*LN((1-$AB$4*SIN(F13))/(1+$AB$4*SIN(F13)))</f>
        <v>-0.65667914092803004</v>
      </c>
      <c r="L13" s="122">
        <f>G13-$AB$1</f>
        <v>2.6179938779915091E-2</v>
      </c>
      <c r="M13" s="122">
        <f>LN(TAN(PI()/4+H13/2))-$AB$4/2*LN((1-$AB$4*SIN(H13))/(1+$AB$4*SIN(H13)))</f>
        <v>-0.65454018929936886</v>
      </c>
      <c r="N13" s="122">
        <f>I13-$AB$1</f>
        <v>2.6179938779915091E-2</v>
      </c>
      <c r="P13" s="55">
        <f>$Z$4*COS(F13)^2</f>
        <v>4.4919963969229683E-3</v>
      </c>
      <c r="Q13" s="55">
        <f t="shared" si="0"/>
        <v>-0.70020753820970971</v>
      </c>
      <c r="R13" s="55">
        <f>$Z$4*COS(H13)^2</f>
        <v>4.5029686720744703E-3</v>
      </c>
      <c r="S13" s="55">
        <f t="shared" si="1"/>
        <v>-0.69760966264445146</v>
      </c>
      <c r="U13" s="55">
        <f>$AB$2*(1-$AB$4^2)/POWER(1-$AB$4^2*SIN(F13)^2,3/2)</f>
        <v>6356426.6959178513</v>
      </c>
      <c r="V13" s="55">
        <f>$AB$2/SQRT(1-$AB$4^2*SIN(F13)^2)</f>
        <v>6385172.1748924749</v>
      </c>
      <c r="W13" s="55">
        <f>$AB$2*(1-$AB$4^2)/POWER(1-$AB$4^2*SIN(H13)^2,3/2)</f>
        <v>6356321.8497503437</v>
      </c>
      <c r="X13" s="55">
        <f>$AB$2/SQRT(1-$AB$4^2*SIN(H13)^2)</f>
        <v>6385137.0679293806</v>
      </c>
      <c r="AD13" s="35">
        <f>($H$2*(1-$I$2))*($AB$7*(-(-PI()/2)+F13)-($AB$8/2)*(SIN(2*F13)-SIN(2*(-PI()/2)))+($AB$9/4)*(SIN(4*F13))-SIN(4*(-PI()/2)))-($AB$10/6)*(SIN(6*F13)-SIN(6*(-PI()/2)))+($AB$11/8)*(SIN(8*F13)-SIN(8*(-PI()/2)))</f>
        <v>6127372.8384884885</v>
      </c>
      <c r="AE13" s="35">
        <f>L13^2*COS(F13)^2*V13*Q13/2</f>
        <v>-1028.1007851817305</v>
      </c>
      <c r="AF13" s="35">
        <f>L13^4*COS(F13)^4*V13*Q13/24*(5-Q13^2+9*P13+4*P13^2)</f>
        <v>-0.1792887126971929</v>
      </c>
      <c r="AG13" s="35">
        <f>L13^6*COS(F13)^6*V13*Q13/720*(61-58*Q13^2+Q13^4+270*P13-330*Q13^2*P13+445*P13^2-680*Q13^2*P13^2+44*P13^3-600*Q13^2*P13^3+88*P13^4-192*Q13^2*P13^4)</f>
        <v>-2.0109589582991569E-5</v>
      </c>
      <c r="AH13" s="35">
        <f>($H$2*(1-$I$2))*($AB$7*(-(-PI()/2)+H13)-($AB$8/2)*(SIN(2*H13)-SIN(2*(-PI()/2)))+($AB$9/4)*(SIN(4*H13))-SIN(4*(-PI()/2)))-($AB$10/6)*(SIN(6*H13)-SIN(6*(-PI()/2)))+($AB$11/8)*(SIN(8*H13)-SIN(8*(-PI()/2)))</f>
        <v>6138466.8042235738</v>
      </c>
      <c r="AI13" s="55">
        <f>N13^2*COS(H13)^2*X13*S13/2</f>
        <v>-1026.7826810806223</v>
      </c>
      <c r="AJ13" s="55">
        <f>N13^4*COS(H13)^4*X13*S13/24*(5-S13^2+9*R13+4*R13^2)</f>
        <v>-0.17964338507331834</v>
      </c>
      <c r="AK13" s="55">
        <f>N13^6*COS(H13)^6*X13*S13/720*(61-58*S13^2+S13^4+270*R13-330*S13^2*R13+445*R13^2-680*S13^2*R13^2+44*R13^3-600*S13^2*R13^3+88*R13^4-192*S13^2*R13^4)</f>
        <v>-2.031159970169168E-5</v>
      </c>
      <c r="AM13" s="35">
        <f>L13*COS(F13)*V13</f>
        <v>136932.25446927012</v>
      </c>
      <c r="AN13" s="35">
        <f>L13^3*COS(F13)^3*V13/6*(1-Q13^2+P13)</f>
        <v>5.3970203405420509</v>
      </c>
      <c r="AO13" s="35">
        <f>L13^5*COS(F13)^5*V13/120*(5-18*Q13^2+Q13^4+14*P13-58*Q13^2*P13+13*P13^2-64*Q13^2*P13^2+4*P13^3-24*Q13^2*P13^3)</f>
        <v>-8.8096370921314515E-4</v>
      </c>
      <c r="AP13" s="35">
        <f>N13*COS(H13)*X13</f>
        <v>137098.63593297711</v>
      </c>
      <c r="AQ13" s="35">
        <f>N13^3*COS(H13)^3*X13/6*(1-S13^2+R13)</f>
        <v>5.4551465441799873</v>
      </c>
      <c r="AR13" s="35">
        <f>N13^5*COS(H13)^5*X13/120*(5-18*S13^2+S13^4+14*R13-58*S13^2*R13+13*R13^2-64*S13^2*R13^2+4*R13^3-24*S13^2*R13^3)</f>
        <v>-8.711448194978034E-4</v>
      </c>
      <c r="AT13" s="55">
        <f t="shared" si="8"/>
        <v>6126344.5583944842</v>
      </c>
      <c r="AU13" s="55">
        <f t="shared" si="9"/>
        <v>136937.65060864695</v>
      </c>
      <c r="AV13" s="30">
        <f t="shared" si="10"/>
        <v>6137439.8418787969</v>
      </c>
      <c r="AW13" s="30">
        <f t="shared" si="11"/>
        <v>137104.09020837647</v>
      </c>
      <c r="AY13" s="35">
        <f>$AB$2*(1-$AB$4^2)/POWER(1-$AB$4^2*SIN(F13/2+H13/2)^2,3/2)</f>
        <v>6356374.2557324944</v>
      </c>
      <c r="AZ13" s="35">
        <f>$AB$2/SQRT(1-$AB$4^2*SIN(F13/2+H13/2)^2)</f>
        <v>6385154.6157328393</v>
      </c>
      <c r="BB13" s="124">
        <f>POWER(1-((AU13^2+AU13*AW13+AW13^2)/(6*AY13*AZ13)),-1)</f>
        <v>1.0002313465804289</v>
      </c>
      <c r="BC13" s="124">
        <f>1+(AU13^2+AU13*AW13+AW13^2)/(6*(AY13*AZ13))</f>
        <v>1.0002312930715678</v>
      </c>
      <c r="BD13" s="124">
        <f>1+((AU13+AW13)/2)^2/(2*AY13*AZ13)</f>
        <v>1.0002312930431283</v>
      </c>
      <c r="BF13" s="124">
        <f t="shared" si="12"/>
        <v>5.3508861119766493E-8</v>
      </c>
      <c r="BG13" s="124">
        <f t="shared" si="13"/>
        <v>5.3537300592765291E-8</v>
      </c>
      <c r="BH13" s="124">
        <f t="shared" si="14"/>
        <v>2.843947299879801E-11</v>
      </c>
    </row>
    <row r="14" spans="1:75" x14ac:dyDescent="0.25">
      <c r="A14" s="114">
        <f t="shared" si="15"/>
        <v>-35</v>
      </c>
      <c r="B14" s="114">
        <f t="shared" si="16"/>
        <v>-67.5</v>
      </c>
      <c r="C14" s="114">
        <f t="shared" si="2"/>
        <v>-34.9</v>
      </c>
      <c r="D14" s="114">
        <f t="shared" si="3"/>
        <v>-67.5</v>
      </c>
      <c r="F14" s="121">
        <f t="shared" si="17"/>
        <v>-0.6108652381980153</v>
      </c>
      <c r="G14" s="121">
        <f t="shared" si="18"/>
        <v>-1.1780972450961724</v>
      </c>
      <c r="H14" s="121">
        <f t="shared" si="19"/>
        <v>-0.60911990894602097</v>
      </c>
      <c r="I14" s="121">
        <f t="shared" si="20"/>
        <v>-1.1780972450961724</v>
      </c>
      <c r="K14" s="122">
        <f>LN(TAN(PI()/4+F14/2))-$AB$4/2*LN((1-$AB$4*SIN(F14))/(1+$AB$4*SIN(F14)))</f>
        <v>-0.65667914092803004</v>
      </c>
      <c r="L14" s="122">
        <f>G14-$AB$1</f>
        <v>-2.6179938779914869E-2</v>
      </c>
      <c r="M14" s="122">
        <f>LN(TAN(PI()/4+H14/2))-$AB$4/2*LN((1-$AB$4*SIN(H14))/(1+$AB$4*SIN(H14)))</f>
        <v>-0.65454018929936886</v>
      </c>
      <c r="N14" s="122">
        <f>I14-$AB$1</f>
        <v>-2.6179938779914869E-2</v>
      </c>
      <c r="P14" s="55">
        <f>$Z$4*COS(F14)^2</f>
        <v>4.4919963969229683E-3</v>
      </c>
      <c r="Q14" s="55">
        <f t="shared" si="0"/>
        <v>-0.70020753820970971</v>
      </c>
      <c r="R14" s="55">
        <f>$Z$4*COS(H14)^2</f>
        <v>4.5029686720744703E-3</v>
      </c>
      <c r="S14" s="55">
        <f t="shared" si="1"/>
        <v>-0.69760966264445146</v>
      </c>
      <c r="U14" s="55">
        <f>$AB$2*(1-$AB$4^2)/POWER(1-$AB$4^2*SIN(F14)^2,3/2)</f>
        <v>6356426.6959178513</v>
      </c>
      <c r="V14" s="55">
        <f>$AB$2/SQRT(1-$AB$4^2*SIN(F14)^2)</f>
        <v>6385172.1748924749</v>
      </c>
      <c r="W14" s="55">
        <f>$AB$2*(1-$AB$4^2)/POWER(1-$AB$4^2*SIN(H14)^2,3/2)</f>
        <v>6356321.8497503437</v>
      </c>
      <c r="X14" s="55">
        <f>$AB$2/SQRT(1-$AB$4^2*SIN(H14)^2)</f>
        <v>6385137.0679293806</v>
      </c>
      <c r="AD14" s="35">
        <f>($H$2*(1-$I$2))*($AB$7*(-(-PI()/2)+F14)-($AB$8/2)*(SIN(2*F14)-SIN(2*(-PI()/2)))+($AB$9/4)*(SIN(4*F14))-SIN(4*(-PI()/2)))-($AB$10/6)*(SIN(6*F14)-SIN(6*(-PI()/2)))+($AB$11/8)*(SIN(8*F14)-SIN(8*(-PI()/2)))</f>
        <v>6127372.8384884885</v>
      </c>
      <c r="AE14" s="35">
        <f>L14^2*COS(F14)^2*V14*Q14/2</f>
        <v>-1028.100785181713</v>
      </c>
      <c r="AF14" s="35">
        <f>L14^4*COS(F14)^4*V14*Q14/24*(5-Q14^2+9*P14+4*P14^2)</f>
        <v>-0.1792887126971868</v>
      </c>
      <c r="AG14" s="35">
        <f>L14^6*COS(F14)^6*V14*Q14/720*(61-58*Q14^2+Q14^4+270*P14-330*Q14^2*P14+445*P14^2-680*Q14^2*P14^2+44*P14^3-600*Q14^2*P14^3+88*P14^4-192*Q14^2*P14^4)</f>
        <v>-2.0109589582990546E-5</v>
      </c>
      <c r="AH14" s="35">
        <f>($H$2*(1-$I$2))*($AB$7*(-(-PI()/2)+H14)-($AB$8/2)*(SIN(2*H14)-SIN(2*(-PI()/2)))+($AB$9/4)*(SIN(4*H14))-SIN(4*(-PI()/2)))-($AB$10/6)*(SIN(6*H14)-SIN(6*(-PI()/2)))+($AB$11/8)*(SIN(8*H14)-SIN(8*(-PI()/2)))</f>
        <v>6138466.8042235738</v>
      </c>
      <c r="AI14" s="55">
        <f>N14^2*COS(H14)^2*X14*S14/2</f>
        <v>-1026.7826810806048</v>
      </c>
      <c r="AJ14" s="55">
        <f>N14^4*COS(H14)^4*X14*S14/24*(5-S14^2+9*R14+4*R14^2)</f>
        <v>-0.17964338507331223</v>
      </c>
      <c r="AK14" s="55">
        <f>N14^6*COS(H14)^6*X14*S14/720*(61-58*S14^2+S14^4+270*R14-330*S14^2*R14+445*R14^2-680*S14^2*R14^2+44*R14^3-600*S14^2*R14^3+88*R14^4-192*S14^2*R14^4)</f>
        <v>-2.031159970169065E-5</v>
      </c>
      <c r="AM14" s="35">
        <f>L14*COS(F14)*V14</f>
        <v>-136932.25446926896</v>
      </c>
      <c r="AN14" s="35">
        <f>L14^3*COS(F14)^3*V14/6*(1-Q14^2+P14)</f>
        <v>-5.3970203405419133</v>
      </c>
      <c r="AO14" s="35">
        <f>L14^5*COS(F14)^5*V14/120*(5-18*Q14^2+Q14^4+14*P14-58*Q14^2*P14+13*P14^2-64*Q14^2*P14^2+4*P14^3-24*Q14^2*P14^3)</f>
        <v>8.8096370921310785E-4</v>
      </c>
      <c r="AP14" s="35">
        <f>N14*COS(H14)*X14</f>
        <v>-137098.63593297597</v>
      </c>
      <c r="AQ14" s="35">
        <f>N14^3*COS(H14)^3*X14/6*(1-S14^2+R14)</f>
        <v>-5.4551465441798479</v>
      </c>
      <c r="AR14" s="35">
        <f>N14^5*COS(H14)^5*X14/120*(5-18*S14^2+S14^4+14*R14-58*S14^2*R14+13*R14^2-64*S14^2*R14^2+4*R14^3-24*S14^2*R14^3)</f>
        <v>8.7114481949776643E-4</v>
      </c>
      <c r="AT14" s="55">
        <f t="shared" si="8"/>
        <v>6126344.5583944842</v>
      </c>
      <c r="AU14" s="55">
        <f t="shared" si="9"/>
        <v>-136937.65060864578</v>
      </c>
      <c r="AV14" s="30">
        <f t="shared" si="10"/>
        <v>6137439.8418787969</v>
      </c>
      <c r="AW14" s="30">
        <f t="shared" si="11"/>
        <v>-137104.09020837533</v>
      </c>
      <c r="AY14" s="35">
        <f>$AB$2*(1-$AB$4^2)/POWER(1-$AB$4^2*SIN(F14/2+H14/2)^2,3/2)</f>
        <v>6356374.2557324944</v>
      </c>
      <c r="AZ14" s="35">
        <f>$AB$2/SQRT(1-$AB$4^2*SIN(F14/2+H14/2)^2)</f>
        <v>6385154.6157328393</v>
      </c>
      <c r="BB14" s="124">
        <f>POWER(1-((AU14^2+AU14*AW14+AW14^2)/(6*AY14*AZ14)),-1)</f>
        <v>1.0002313465804289</v>
      </c>
      <c r="BC14" s="124">
        <f>1+(AU14^2+AU14*AW14+AW14^2)/(6*(AY14*AZ14))</f>
        <v>1.0002312930715678</v>
      </c>
      <c r="BD14" s="124">
        <f>1+((AU14+AW14)/2)^2/(2*AY14*AZ14)</f>
        <v>1.0002312930431283</v>
      </c>
      <c r="BF14" s="124">
        <f t="shared" si="12"/>
        <v>5.3508861119766493E-8</v>
      </c>
      <c r="BG14" s="124">
        <f t="shared" si="13"/>
        <v>5.3537300592765291E-8</v>
      </c>
      <c r="BH14" s="124">
        <f t="shared" si="14"/>
        <v>2.843947299879801E-11</v>
      </c>
    </row>
    <row r="15" spans="1:75" x14ac:dyDescent="0.25">
      <c r="A15" s="114">
        <f t="shared" si="15"/>
        <v>-40</v>
      </c>
      <c r="B15" s="114">
        <f t="shared" si="16"/>
        <v>-64.5</v>
      </c>
      <c r="C15" s="114">
        <f t="shared" si="2"/>
        <v>-39.9</v>
      </c>
      <c r="D15" s="114">
        <f t="shared" si="3"/>
        <v>-64.5</v>
      </c>
      <c r="F15" s="121">
        <f t="shared" si="17"/>
        <v>-0.69813170079773179</v>
      </c>
      <c r="G15" s="121">
        <f t="shared" si="18"/>
        <v>-1.1257373675363425</v>
      </c>
      <c r="H15" s="121">
        <f t="shared" si="19"/>
        <v>-0.69638637154573746</v>
      </c>
      <c r="I15" s="121">
        <f t="shared" si="20"/>
        <v>-1.1257373675363425</v>
      </c>
      <c r="K15" s="122">
        <f>LN(TAN(PI()/4+F15/2))-$AB$4/2*LN((1-$AB$4*SIN(F15))/(1+$AB$4*SIN(F15)))</f>
        <v>-0.76721669053913621</v>
      </c>
      <c r="L15" s="122">
        <f>G15-$AB$1</f>
        <v>2.6179938779915091E-2</v>
      </c>
      <c r="M15" s="122">
        <f>LN(TAN(PI()/4+H15/2))-$AB$4/2*LN((1-$AB$4*SIN(H15))/(1+$AB$4*SIN(H15)))</f>
        <v>-0.76493100884330201</v>
      </c>
      <c r="N15" s="122">
        <f>I15-$AB$1</f>
        <v>2.6179938779915091E-2</v>
      </c>
      <c r="P15" s="55">
        <f>$Z$4*COS(F15)^2</f>
        <v>3.9284234380196591E-3</v>
      </c>
      <c r="Q15" s="55">
        <f t="shared" si="0"/>
        <v>-0.83909963117727993</v>
      </c>
      <c r="R15" s="55">
        <f>$Z$4*COS(H15)^2</f>
        <v>3.9399262661480531E-3</v>
      </c>
      <c r="S15" s="55">
        <f t="shared" si="1"/>
        <v>-0.83612978255246839</v>
      </c>
      <c r="U15" s="55">
        <f>$AB$2*(1-$AB$4^2)/POWER(1-$AB$4^2*SIN(F15)^2,3/2)</f>
        <v>6361815.8264336316</v>
      </c>
      <c r="V15" s="55">
        <f>$AB$2/SQRT(1-$AB$4^2*SIN(F15)^2)</f>
        <v>6386976.1657063318</v>
      </c>
      <c r="W15" s="55">
        <f>$AB$2*(1-$AB$4^2)/POWER(1-$AB$4^2*SIN(H15)^2,3/2)</f>
        <v>6361705.7552531399</v>
      </c>
      <c r="X15" s="55">
        <f>$AB$2/SQRT(1-$AB$4^2*SIN(H15)^2)</f>
        <v>6386939.3299935898</v>
      </c>
      <c r="AD15" s="35">
        <f>($H$2*(1-$I$2))*($AB$7*(-(-PI()/2)+F15)-($AB$8/2)*(SIN(2*F15)-SIN(2*(-PI()/2)))+($AB$9/4)*(SIN(4*F15))-SIN(4*(-PI()/2)))-($AB$10/6)*(SIN(6*F15)-SIN(6*(-PI()/2)))+($AB$11/8)*(SIN(8*F15)-SIN(8*(-PI()/2)))</f>
        <v>5572436.7178891208</v>
      </c>
      <c r="AE15" s="35">
        <f>L15^2*COS(F15)^2*V15*Q15/2</f>
        <v>-1077.7648523271894</v>
      </c>
      <c r="AF15" s="35">
        <f>L15^4*COS(F15)^4*V15*Q15/24*(5-Q15^2+9*P15+4*P15^2)</f>
        <v>-0.15646210365271512</v>
      </c>
      <c r="AG15" s="35">
        <f>L15^6*COS(F15)^6*V15*Q15/720*(61-58*Q15^2+Q15^4+270*P15-330*Q15^2*P15+445*P15^2-680*Q15^2*P15^2+44*P15^3-600*Q15^2*P15^3+88*P15^4-192*Q15^2*P15^4)</f>
        <v>-1.0076280842214843E-5</v>
      </c>
      <c r="AH15" s="35">
        <f>($H$2*(1-$I$2))*($AB$7*(-(-PI()/2)+H15)-($AB$8/2)*(SIN(2*H15)-SIN(2*(-PI()/2)))+($AB$9/4)*(SIN(4*H15))-SIN(4*(-PI()/2)))-($AB$10/6)*(SIN(6*H15)-SIN(6*(-PI()/2)))+($AB$11/8)*(SIN(8*H15)-SIN(8*(-PI()/2)))</f>
        <v>5583540.0849646898</v>
      </c>
      <c r="AI15" s="55">
        <f>N15^2*COS(H15)^2*X15*S15/2</f>
        <v>-1077.0887142853703</v>
      </c>
      <c r="AJ15" s="55">
        <f>N15^4*COS(H15)^4*X15*S15/24*(5-S15^2+9*R15+4*R15^2)</f>
        <v>-0.15700569116634872</v>
      </c>
      <c r="AK15" s="55">
        <f>N15^6*COS(H15)^6*X15*S15/720*(61-58*S15^2+S15^4+270*R15-330*S15^2*R15+445*R15^2-680*S15^2*R15^2+44*R15^3-600*S15^2*R15^3+88*R15^4-192*S15^2*R15^4)</f>
        <v>-1.0269483274116227E-5</v>
      </c>
      <c r="AM15" s="35">
        <f>L15*COS(F15)*V15</f>
        <v>128090.78543792837</v>
      </c>
      <c r="AN15" s="35">
        <f>L15^3*COS(F15)^3*V15/6*(1-Q15^2+P15)</f>
        <v>2.5745523707338172</v>
      </c>
      <c r="AO15" s="35">
        <f>L15^5*COS(F15)^5*V15/120*(5-18*Q15^2+Q15^4+14*P15-58*Q15^2*P15+13*P15^2-64*Q15^2*P15^2+4*P15^3-24*Q15^2*P15^3)</f>
        <v>-1.2577179579966917E-3</v>
      </c>
      <c r="AP15" s="35">
        <f>N15*COS(H15)*X15</f>
        <v>128277.44004104762</v>
      </c>
      <c r="AQ15" s="35">
        <f>N15^3*COS(H15)^3*X15/6*(1-S15^2+R15)</f>
        <v>2.6288592179296315</v>
      </c>
      <c r="AR15" s="35">
        <f>N15^5*COS(H15)^5*X15/120*(5-18*S15^2+S15^4+14*R15-58*S15^2*R15+13*R15^2-64*S15^2*R15^2+4*R15^3-24*S15^2*R15^3)</f>
        <v>-1.2524307233319461E-3</v>
      </c>
      <c r="AT15" s="55">
        <f t="shared" si="8"/>
        <v>5571358.7965646135</v>
      </c>
      <c r="AU15" s="55">
        <f t="shared" si="9"/>
        <v>128093.35873258114</v>
      </c>
      <c r="AV15" s="30">
        <f t="shared" si="10"/>
        <v>5582462.8392344434</v>
      </c>
      <c r="AW15" s="30">
        <f t="shared" si="11"/>
        <v>128280.06764783483</v>
      </c>
      <c r="AY15" s="35">
        <f>$AB$2*(1-$AB$4^2)/POWER(1-$AB$4^2*SIN(F15/2+H15/2)^2,3/2)</f>
        <v>6361760.7818916021</v>
      </c>
      <c r="AZ15" s="35">
        <f>$AB$2/SQRT(1-$AB$4^2*SIN(F15/2+H15/2)^2)</f>
        <v>6386957.7449073251</v>
      </c>
      <c r="BB15" s="124">
        <f>POWER(1-((AU15^2+AU15*AW15+AW15^2)/(6*AY15*AZ15)),-1)</f>
        <v>1.0002022425589177</v>
      </c>
      <c r="BC15" s="124">
        <f>1+(AU15^2+AU15*AW15+AW15^2)/(6*(AY15*AZ15))</f>
        <v>1.0002022016651355</v>
      </c>
      <c r="BD15" s="124">
        <f>1+((AU15+AW15)/2)^2/(2*AY15*AZ15)</f>
        <v>1.0002022016293879</v>
      </c>
      <c r="BF15" s="124">
        <f t="shared" si="12"/>
        <v>4.0893782138340384E-8</v>
      </c>
      <c r="BG15" s="124">
        <f t="shared" si="13"/>
        <v>4.092952976542108E-8</v>
      </c>
      <c r="BH15" s="124">
        <f t="shared" si="14"/>
        <v>3.5747627080695565E-11</v>
      </c>
    </row>
    <row r="16" spans="1:75" x14ac:dyDescent="0.25">
      <c r="A16" s="114">
        <f t="shared" si="15"/>
        <v>-40</v>
      </c>
      <c r="B16" s="114">
        <f t="shared" si="16"/>
        <v>-67.5</v>
      </c>
      <c r="C16" s="114">
        <f t="shared" si="2"/>
        <v>-39.9</v>
      </c>
      <c r="D16" s="114">
        <f t="shared" si="3"/>
        <v>-67.5</v>
      </c>
      <c r="F16" s="121">
        <f t="shared" si="17"/>
        <v>-0.69813170079773179</v>
      </c>
      <c r="G16" s="121">
        <f t="shared" si="18"/>
        <v>-1.1780972450961724</v>
      </c>
      <c r="H16" s="121">
        <f t="shared" si="19"/>
        <v>-0.69638637154573746</v>
      </c>
      <c r="I16" s="121">
        <f t="shared" si="20"/>
        <v>-1.1780972450961724</v>
      </c>
      <c r="K16" s="122">
        <f>LN(TAN(PI()/4+F16/2))-$AB$4/2*LN((1-$AB$4*SIN(F16))/(1+$AB$4*SIN(F16)))</f>
        <v>-0.76721669053913621</v>
      </c>
      <c r="L16" s="122">
        <f>G16-$AB$1</f>
        <v>-2.6179938779914869E-2</v>
      </c>
      <c r="M16" s="122">
        <f>LN(TAN(PI()/4+H16/2))-$AB$4/2*LN((1-$AB$4*SIN(H16))/(1+$AB$4*SIN(H16)))</f>
        <v>-0.76493100884330201</v>
      </c>
      <c r="N16" s="122">
        <f>I16-$AB$1</f>
        <v>-2.6179938779914869E-2</v>
      </c>
      <c r="P16" s="55">
        <f>$Z$4*COS(F16)^2</f>
        <v>3.9284234380196591E-3</v>
      </c>
      <c r="Q16" s="55">
        <f t="shared" si="0"/>
        <v>-0.83909963117727993</v>
      </c>
      <c r="R16" s="55">
        <f>$Z$4*COS(H16)^2</f>
        <v>3.9399262661480531E-3</v>
      </c>
      <c r="S16" s="55">
        <f t="shared" si="1"/>
        <v>-0.83612978255246839</v>
      </c>
      <c r="U16" s="55">
        <f>$AB$2*(1-$AB$4^2)/POWER(1-$AB$4^2*SIN(F16)^2,3/2)</f>
        <v>6361815.8264336316</v>
      </c>
      <c r="V16" s="55">
        <f>$AB$2/SQRT(1-$AB$4^2*SIN(F16)^2)</f>
        <v>6386976.1657063318</v>
      </c>
      <c r="W16" s="55">
        <f>$AB$2*(1-$AB$4^2)/POWER(1-$AB$4^2*SIN(H16)^2,3/2)</f>
        <v>6361705.7552531399</v>
      </c>
      <c r="X16" s="55">
        <f>$AB$2/SQRT(1-$AB$4^2*SIN(H16)^2)</f>
        <v>6386939.3299935898</v>
      </c>
      <c r="AD16" s="35">
        <f>($H$2*(1-$I$2))*($AB$7*(-(-PI()/2)+F16)-($AB$8/2)*(SIN(2*F16)-SIN(2*(-PI()/2)))+($AB$9/4)*(SIN(4*F16))-SIN(4*(-PI()/2)))-($AB$10/6)*(SIN(6*F16)-SIN(6*(-PI()/2)))+($AB$11/8)*(SIN(8*F16)-SIN(8*(-PI()/2)))</f>
        <v>5572436.7178891208</v>
      </c>
      <c r="AE16" s="35">
        <f>L16^2*COS(F16)^2*V16*Q16/2</f>
        <v>-1077.764852327171</v>
      </c>
      <c r="AF16" s="35">
        <f>L16^4*COS(F16)^4*V16*Q16/24*(5-Q16^2+9*P16+4*P16^2)</f>
        <v>-0.15646210365270979</v>
      </c>
      <c r="AG16" s="35">
        <f>L16^6*COS(F16)^6*V16*Q16/720*(61-58*Q16^2+Q16^4+270*P16-330*Q16^2*P16+445*P16^2-680*Q16^2*P16^2+44*P16^3-600*Q16^2*P16^3+88*P16^4-192*Q16^2*P16^4)</f>
        <v>-1.007628084221433E-5</v>
      </c>
      <c r="AH16" s="35">
        <f>($H$2*(1-$I$2))*($AB$7*(-(-PI()/2)+H16)-($AB$8/2)*(SIN(2*H16)-SIN(2*(-PI()/2)))+($AB$9/4)*(SIN(4*H16))-SIN(4*(-PI()/2)))-($AB$10/6)*(SIN(6*H16)-SIN(6*(-PI()/2)))+($AB$11/8)*(SIN(8*H16)-SIN(8*(-PI()/2)))</f>
        <v>5583540.0849646898</v>
      </c>
      <c r="AI16" s="55">
        <f>N16^2*COS(H16)^2*X16*S16/2</f>
        <v>-1077.0887142853521</v>
      </c>
      <c r="AJ16" s="55">
        <f>N16^4*COS(H16)^4*X16*S16/24*(5-S16^2+9*R16+4*R16^2)</f>
        <v>-0.15700569116634339</v>
      </c>
      <c r="AK16" s="55">
        <f>N16^6*COS(H16)^6*X16*S16/720*(61-58*S16^2+S16^4+270*R16-330*S16^2*R16+445*R16^2-680*S16^2*R16^2+44*R16^3-600*S16^2*R16^3+88*R16^4-192*S16^2*R16^4)</f>
        <v>-1.0269483274115704E-5</v>
      </c>
      <c r="AM16" s="35">
        <f>L16*COS(F16)*V16</f>
        <v>-128090.78543792729</v>
      </c>
      <c r="AN16" s="35">
        <f>L16^3*COS(F16)^3*V16/6*(1-Q16^2+P16)</f>
        <v>-2.574552370733751</v>
      </c>
      <c r="AO16" s="35">
        <f>L16^5*COS(F16)^5*V16/120*(5-18*Q16^2+Q16^4+14*P16-58*Q16^2*P16+13*P16^2-64*Q16^2*P16^2+4*P16^3-24*Q16^2*P16^3)</f>
        <v>1.2577179579966386E-3</v>
      </c>
      <c r="AP16" s="35">
        <f>N16*COS(H16)*X16</f>
        <v>-128277.44004104653</v>
      </c>
      <c r="AQ16" s="35">
        <f>N16^3*COS(H16)^3*X16/6*(1-S16^2+R16)</f>
        <v>-2.6288592179295645</v>
      </c>
      <c r="AR16" s="35">
        <f>N16^5*COS(H16)^5*X16/120*(5-18*S16^2+S16^4+14*R16-58*S16^2*R16+13*R16^2-64*S16^2*R16^2+4*R16^3-24*S16^2*R16^3)</f>
        <v>1.2524307233318932E-3</v>
      </c>
      <c r="AT16" s="55">
        <f t="shared" si="8"/>
        <v>5571358.7965646135</v>
      </c>
      <c r="AU16" s="55">
        <f t="shared" si="9"/>
        <v>-128093.35873258006</v>
      </c>
      <c r="AV16" s="30">
        <f t="shared" si="10"/>
        <v>5582462.8392344434</v>
      </c>
      <c r="AW16" s="30">
        <f t="shared" si="11"/>
        <v>-128280.06764783374</v>
      </c>
      <c r="AY16" s="35">
        <f>$AB$2*(1-$AB$4^2)/POWER(1-$AB$4^2*SIN(F16/2+H16/2)^2,3/2)</f>
        <v>6361760.7818916021</v>
      </c>
      <c r="AZ16" s="35">
        <f>$AB$2/SQRT(1-$AB$4^2*SIN(F16/2+H16/2)^2)</f>
        <v>6386957.7449073251</v>
      </c>
      <c r="BB16" s="124">
        <f>POWER(1-((AU16^2+AU16*AW16+AW16^2)/(6*AY16*AZ16)),-1)</f>
        <v>1.0002022425589177</v>
      </c>
      <c r="BC16" s="124">
        <f>1+(AU16^2+AU16*AW16+AW16^2)/(6*(AY16*AZ16))</f>
        <v>1.0002022016651355</v>
      </c>
      <c r="BD16" s="124">
        <f>1+((AU16+AW16)/2)^2/(2*AY16*AZ16)</f>
        <v>1.0002022016293879</v>
      </c>
      <c r="BF16" s="124">
        <f t="shared" si="12"/>
        <v>4.0893782138340384E-8</v>
      </c>
      <c r="BG16" s="124">
        <f t="shared" si="13"/>
        <v>4.092952976542108E-8</v>
      </c>
      <c r="BH16" s="124">
        <f t="shared" si="14"/>
        <v>3.5747627080695565E-11</v>
      </c>
    </row>
    <row r="17" spans="1:81" x14ac:dyDescent="0.25">
      <c r="A17" s="114">
        <f t="shared" si="15"/>
        <v>-45</v>
      </c>
      <c r="B17" s="114">
        <f t="shared" si="16"/>
        <v>-64.5</v>
      </c>
      <c r="C17" s="114">
        <f t="shared" si="2"/>
        <v>-44.9</v>
      </c>
      <c r="D17" s="114">
        <f t="shared" si="3"/>
        <v>-64.5</v>
      </c>
      <c r="F17" s="121">
        <f t="shared" si="17"/>
        <v>-0.78539816339744828</v>
      </c>
      <c r="G17" s="121">
        <f t="shared" si="18"/>
        <v>-1.1257373675363425</v>
      </c>
      <c r="H17" s="121">
        <f t="shared" si="19"/>
        <v>-0.78365283414545395</v>
      </c>
      <c r="I17" s="121">
        <f t="shared" si="20"/>
        <v>-1.1257373675363425</v>
      </c>
      <c r="K17" s="122">
        <f>LN(TAN(PI()/4+F17/2))-$AB$4/2*LN((1-$AB$4*SIN(F17))/(1+$AB$4*SIN(F17)))</f>
        <v>-0.8861125206044872</v>
      </c>
      <c r="L17" s="122">
        <f>G17-$AB$1</f>
        <v>2.6179938779915091E-2</v>
      </c>
      <c r="M17" s="122">
        <f>LN(TAN(PI()/4+H17/2))-$AB$4/2*LN((1-$AB$4*SIN(H17))/(1+$AB$4*SIN(H17)))</f>
        <v>-0.88363810583193381</v>
      </c>
      <c r="N17" s="122">
        <f>I17-$AB$1</f>
        <v>2.6179938779915091E-2</v>
      </c>
      <c r="P17" s="55">
        <f>$Z$4*COS(F17)^2</f>
        <v>3.3471899950706587E-3</v>
      </c>
      <c r="Q17" s="55">
        <f t="shared" si="0"/>
        <v>-0.99999999999999989</v>
      </c>
      <c r="R17" s="55">
        <f>$Z$4*COS(H17)^2</f>
        <v>3.3588738685639747E-3</v>
      </c>
      <c r="S17" s="55">
        <f t="shared" si="1"/>
        <v>-0.99651541969773016</v>
      </c>
      <c r="U17" s="55">
        <f>$AB$2*(1-$AB$4^2)/POWER(1-$AB$4^2*SIN(F17)^2,3/2)</f>
        <v>6367381.8156195479</v>
      </c>
      <c r="V17" s="55">
        <f>$AB$2/SQRT(1-$AB$4^2*SIN(F17)^2)</f>
        <v>6388838.2901211483</v>
      </c>
      <c r="W17" s="55">
        <f>$AB$2*(1-$AB$4^2)/POWER(1-$AB$4^2*SIN(H17)^2,3/2)</f>
        <v>6367269.8489556825</v>
      </c>
      <c r="X17" s="55">
        <f>$AB$2/SQRT(1-$AB$4^2*SIN(H17)^2)</f>
        <v>6388800.8419138622</v>
      </c>
      <c r="AD17" s="35">
        <f>($H$2*(1-$I$2))*($AB$7*(-(-PI()/2)+F17)-($AB$8/2)*(SIN(2*F17)-SIN(2*(-PI()/2)))+($AB$9/4)*(SIN(4*F17))-SIN(4*(-PI()/2)))-($AB$10/6)*(SIN(6*F17)-SIN(6*(-PI()/2)))+($AB$11/8)*(SIN(8*F17)-SIN(8*(-PI()/2)))</f>
        <v>5017021.373226854</v>
      </c>
      <c r="AE17" s="35">
        <f>L17^2*COS(F17)^2*V17*Q17/2</f>
        <v>-1094.7101823963299</v>
      </c>
      <c r="AF17" s="35">
        <f>L17^4*COS(F17)^4*V17*Q17/24*(5-Q17^2+9*P17+4*P17^2)</f>
        <v>-0.12599359963676288</v>
      </c>
      <c r="AG17" s="35">
        <f>L17^6*COS(F17)^6*V17*Q17/720*(61-58*Q17^2+Q17^4+270*P17-330*Q17^2*P17+445*P17^2-680*Q17^2*P17^2+44*P17^3-600*Q17^2*P17^3+88*P17^4-192*Q17^2*P17^4)</f>
        <v>-1.3558020230597686E-6</v>
      </c>
      <c r="AH17" s="35">
        <f>($H$2*(1-$I$2))*($AB$7*(-(-PI()/2)+H17)-($AB$8/2)*(SIN(2*H17)-SIN(2*(-PI()/2)))+($AB$9/4)*(SIN(4*H17))-SIN(4*(-PI()/2)))-($AB$10/6)*(SIN(6*H17)-SIN(6*(-PI()/2)))+($AB$11/8)*(SIN(8*H17)-SIN(8*(-PI()/2)))</f>
        <v>5028134.4532567048</v>
      </c>
      <c r="AI17" s="55">
        <f>N17^2*COS(H17)^2*X17*S17/2</f>
        <v>-1094.697096437214</v>
      </c>
      <c r="AJ17" s="55">
        <f>N17^4*COS(H17)^4*X17*S17/24*(5-S17^2+9*R17+4*R17^2)</f>
        <v>-0.12665344780224946</v>
      </c>
      <c r="AK17" s="55">
        <f>N17^6*COS(H17)^6*X17*S17/720*(61-58*S17^2+S17^4+270*R17-330*S17^2*R17+445*R17^2-680*S17^2*R17^2+44*R17^3-600*S17^2*R17^3+88*R17^4-192*S17^2*R17^4)</f>
        <v>-1.507920262587569E-6</v>
      </c>
      <c r="AM17" s="35">
        <f>L17*COS(F17)*V17</f>
        <v>118270.25264096784</v>
      </c>
      <c r="AN17" s="35">
        <f>L17^3*COS(F17)^3*V17/6*(1-Q17^2+P17)</f>
        <v>2.261059007978844E-2</v>
      </c>
      <c r="AO17" s="35">
        <f>L17^5*COS(F17)^5*V17/120*(5-18*Q17^2+Q17^4+14*P17-58*Q17^2*P17+13*P17^2-64*Q17^2*P17^2+4*P17^3-24*Q17^2*P17^3)</f>
        <v>-1.4060739449672799E-3</v>
      </c>
      <c r="AP17" s="35">
        <f>N17*COS(H17)*X17</f>
        <v>118475.79848134361</v>
      </c>
      <c r="AQ17" s="35">
        <f>N17^3*COS(H17)^3*X17/6*(1-S17^2+R17)</f>
        <v>7.0049618848596895E-2</v>
      </c>
      <c r="AR17" s="35">
        <f>N17^5*COS(H17)^5*X17/120*(5-18*S17^2+S17^4+14*R17-58*S17^2*R17+13*R17^2-64*S17^2*R17^2+4*R17^3-24*S17^2*R17^3)</f>
        <v>-1.4052673770481026E-3</v>
      </c>
      <c r="AT17" s="55">
        <f t="shared" si="8"/>
        <v>5015926.5370495021</v>
      </c>
      <c r="AU17" s="55">
        <f t="shared" si="9"/>
        <v>118270.27384548397</v>
      </c>
      <c r="AV17" s="30">
        <f t="shared" si="10"/>
        <v>5027039.6295053121</v>
      </c>
      <c r="AW17" s="30">
        <f t="shared" si="11"/>
        <v>118475.86712569508</v>
      </c>
      <c r="AY17" s="35">
        <f>$AB$2*(1-$AB$4^2)/POWER(1-$AB$4^2*SIN(F17/2+H17/2)^2,3/2)</f>
        <v>6367325.8317921637</v>
      </c>
      <c r="AZ17" s="35">
        <f>$AB$2/SQRT(1-$AB$4^2*SIN(F17/2+H17/2)^2)</f>
        <v>6388819.5659066727</v>
      </c>
      <c r="BB17" s="124">
        <f>POWER(1-((AU17^2+AU17*AW17+AW17^2)/(6*AY17*AZ17)),-1)</f>
        <v>1.0001722554792936</v>
      </c>
      <c r="BC17" s="124">
        <f>1+(AU17^2+AU17*AW17+AW17^2)/(6*(AY17*AZ17))</f>
        <v>1.0001722258124537</v>
      </c>
      <c r="BD17" s="124">
        <f>1+((AU17+AW17)/2)^2/(2*AY17*AZ17)</f>
        <v>1.0001722257691597</v>
      </c>
      <c r="BF17" s="124">
        <f t="shared" si="12"/>
        <v>2.966683987359886E-8</v>
      </c>
      <c r="BG17" s="124">
        <f t="shared" si="13"/>
        <v>2.9710133908622538E-8</v>
      </c>
      <c r="BH17" s="124">
        <f t="shared" si="14"/>
        <v>4.3294035023677679E-11</v>
      </c>
    </row>
    <row r="18" spans="1:81" x14ac:dyDescent="0.25">
      <c r="A18" s="114">
        <f t="shared" si="15"/>
        <v>-45</v>
      </c>
      <c r="B18" s="114">
        <f t="shared" si="16"/>
        <v>-67.5</v>
      </c>
      <c r="C18" s="114">
        <f t="shared" si="2"/>
        <v>-44.9</v>
      </c>
      <c r="D18" s="114">
        <f t="shared" si="3"/>
        <v>-67.5</v>
      </c>
      <c r="F18" s="121">
        <f t="shared" si="17"/>
        <v>-0.78539816339744828</v>
      </c>
      <c r="G18" s="121">
        <f t="shared" si="18"/>
        <v>-1.1780972450961724</v>
      </c>
      <c r="H18" s="121">
        <f t="shared" si="19"/>
        <v>-0.78365283414545395</v>
      </c>
      <c r="I18" s="121">
        <f t="shared" si="20"/>
        <v>-1.1780972450961724</v>
      </c>
      <c r="K18" s="122">
        <f>LN(TAN(PI()/4+F18/2))-$AB$4/2*LN((1-$AB$4*SIN(F18))/(1+$AB$4*SIN(F18)))</f>
        <v>-0.8861125206044872</v>
      </c>
      <c r="L18" s="122">
        <f>G18-$AB$1</f>
        <v>-2.6179938779914869E-2</v>
      </c>
      <c r="M18" s="122">
        <f>LN(TAN(PI()/4+H18/2))-$AB$4/2*LN((1-$AB$4*SIN(H18))/(1+$AB$4*SIN(H18)))</f>
        <v>-0.88363810583193381</v>
      </c>
      <c r="N18" s="122">
        <f>I18-$AB$1</f>
        <v>-2.6179938779914869E-2</v>
      </c>
      <c r="P18" s="55">
        <f>$Z$4*COS(F18)^2</f>
        <v>3.3471899950706587E-3</v>
      </c>
      <c r="Q18" s="55">
        <f t="shared" si="0"/>
        <v>-0.99999999999999989</v>
      </c>
      <c r="R18" s="55">
        <f>$Z$4*COS(H18)^2</f>
        <v>3.3588738685639747E-3</v>
      </c>
      <c r="S18" s="55">
        <f t="shared" si="1"/>
        <v>-0.99651541969773016</v>
      </c>
      <c r="U18" s="55">
        <f>$AB$2*(1-$AB$4^2)/POWER(1-$AB$4^2*SIN(F18)^2,3/2)</f>
        <v>6367381.8156195479</v>
      </c>
      <c r="V18" s="55">
        <f>$AB$2/SQRT(1-$AB$4^2*SIN(F18)^2)</f>
        <v>6388838.2901211483</v>
      </c>
      <c r="W18" s="55">
        <f>$AB$2*(1-$AB$4^2)/POWER(1-$AB$4^2*SIN(H18)^2,3/2)</f>
        <v>6367269.8489556825</v>
      </c>
      <c r="X18" s="55">
        <f>$AB$2/SQRT(1-$AB$4^2*SIN(H18)^2)</f>
        <v>6388800.8419138622</v>
      </c>
      <c r="AD18" s="35">
        <f>($H$2*(1-$I$2))*($AB$7*(-(-PI()/2)+F18)-($AB$8/2)*(SIN(2*F18)-SIN(2*(-PI()/2)))+($AB$9/4)*(SIN(4*F18))-SIN(4*(-PI()/2)))-($AB$10/6)*(SIN(6*F18)-SIN(6*(-PI()/2)))+($AB$11/8)*(SIN(8*F18)-SIN(8*(-PI()/2)))</f>
        <v>5017021.373226854</v>
      </c>
      <c r="AE18" s="35">
        <f>L18^2*COS(F18)^2*V18*Q18/2</f>
        <v>-1094.7101823963114</v>
      </c>
      <c r="AF18" s="35">
        <f>L18^4*COS(F18)^4*V18*Q18/24*(5-Q18^2+9*P18+4*P18^2)</f>
        <v>-0.12599359963675863</v>
      </c>
      <c r="AG18" s="35">
        <f>L18^6*COS(F18)^6*V18*Q18/720*(61-58*Q18^2+Q18^4+270*P18-330*Q18^2*P18+445*P18^2-680*Q18^2*P18^2+44*P18^3-600*Q18^2*P18^3+88*P18^4-192*Q18^2*P18^4)</f>
        <v>-1.3558020230596996E-6</v>
      </c>
      <c r="AH18" s="35">
        <f>($H$2*(1-$I$2))*($AB$7*(-(-PI()/2)+H18)-($AB$8/2)*(SIN(2*H18)-SIN(2*(-PI()/2)))+($AB$9/4)*(SIN(4*H18))-SIN(4*(-PI()/2)))-($AB$10/6)*(SIN(6*H18)-SIN(6*(-PI()/2)))+($AB$11/8)*(SIN(8*H18)-SIN(8*(-PI()/2)))</f>
        <v>5028134.4532567048</v>
      </c>
      <c r="AI18" s="55">
        <f>N18^2*COS(H18)^2*X18*S18/2</f>
        <v>-1094.6970964371956</v>
      </c>
      <c r="AJ18" s="55">
        <f>N18^4*COS(H18)^4*X18*S18/24*(5-S18^2+9*R18+4*R18^2)</f>
        <v>-0.12665344780224519</v>
      </c>
      <c r="AK18" s="55">
        <f>N18^6*COS(H18)^6*X18*S18/720*(61-58*S18^2+S18^4+270*R18-330*S18^2*R18+445*R18^2-680*S18^2*R18^2+44*R18^3-600*S18^2*R18^3+88*R18^4-192*S18^2*R18^4)</f>
        <v>-1.5079202625874921E-6</v>
      </c>
      <c r="AM18" s="35">
        <f>L18*COS(F18)*V18</f>
        <v>-118270.25264096682</v>
      </c>
      <c r="AN18" s="35">
        <f>L18^3*COS(F18)^3*V18/6*(1-Q18^2+P18)</f>
        <v>-2.2610590079787864E-2</v>
      </c>
      <c r="AO18" s="35">
        <f>L18^5*COS(F18)^5*V18/120*(5-18*Q18^2+Q18^4+14*P18-58*Q18^2*P18+13*P18^2-64*Q18^2*P18^2+4*P18^3-24*Q18^2*P18^3)</f>
        <v>1.4060739449672202E-3</v>
      </c>
      <c r="AP18" s="35">
        <f>N18*COS(H18)*X18</f>
        <v>-118475.79848134259</v>
      </c>
      <c r="AQ18" s="35">
        <f>N18^3*COS(H18)^3*X18/6*(1-S18^2+R18)</f>
        <v>-7.0049618848595105E-2</v>
      </c>
      <c r="AR18" s="35">
        <f>N18^5*COS(H18)^5*X18/120*(5-18*S18^2+S18^4+14*R18-58*S18^2*R18+13*R18^2-64*S18^2*R18^2+4*R18^3-24*S18^2*R18^3)</f>
        <v>1.4052673770480429E-3</v>
      </c>
      <c r="AT18" s="55">
        <f t="shared" si="8"/>
        <v>5015926.5370495021</v>
      </c>
      <c r="AU18" s="55">
        <f t="shared" si="9"/>
        <v>-118270.27384548295</v>
      </c>
      <c r="AV18" s="30">
        <f t="shared" si="10"/>
        <v>5027039.6295053121</v>
      </c>
      <c r="AW18" s="30">
        <f t="shared" si="11"/>
        <v>-118475.86712569406</v>
      </c>
      <c r="AY18" s="35">
        <f>$AB$2*(1-$AB$4^2)/POWER(1-$AB$4^2*SIN(F18/2+H18/2)^2,3/2)</f>
        <v>6367325.8317921637</v>
      </c>
      <c r="AZ18" s="35">
        <f>$AB$2/SQRT(1-$AB$4^2*SIN(F18/2+H18/2)^2)</f>
        <v>6388819.5659066727</v>
      </c>
      <c r="BB18" s="124">
        <f>POWER(1-((AU18^2+AU18*AW18+AW18^2)/(6*AY18*AZ18)),-1)</f>
        <v>1.0001722554792936</v>
      </c>
      <c r="BC18" s="124">
        <f>1+(AU18^2+AU18*AW18+AW18^2)/(6*(AY18*AZ18))</f>
        <v>1.0001722258124537</v>
      </c>
      <c r="BD18" s="124">
        <f>1+((AU18+AW18)/2)^2/(2*AY18*AZ18)</f>
        <v>1.0001722257691597</v>
      </c>
      <c r="BF18" s="124">
        <f t="shared" si="12"/>
        <v>2.966683987359886E-8</v>
      </c>
      <c r="BG18" s="124">
        <f t="shared" si="13"/>
        <v>2.9710133908622538E-8</v>
      </c>
      <c r="BH18" s="124">
        <f t="shared" si="14"/>
        <v>4.3294035023677679E-11</v>
      </c>
    </row>
    <row r="19" spans="1:81" x14ac:dyDescent="0.25">
      <c r="A19" s="114">
        <f>A17-5</f>
        <v>-50</v>
      </c>
      <c r="B19" s="114">
        <f>B17</f>
        <v>-64.5</v>
      </c>
      <c r="C19" s="114">
        <f t="shared" si="2"/>
        <v>-49.9</v>
      </c>
      <c r="D19" s="114">
        <f t="shared" si="3"/>
        <v>-64.5</v>
      </c>
      <c r="F19" s="121">
        <f t="shared" si="17"/>
        <v>-0.87266462599716477</v>
      </c>
      <c r="G19" s="121">
        <f t="shared" si="18"/>
        <v>-1.1257373675363425</v>
      </c>
      <c r="H19" s="121">
        <f t="shared" si="19"/>
        <v>-0.87091929674517043</v>
      </c>
      <c r="I19" s="121">
        <f t="shared" si="20"/>
        <v>-1.1257373675363425</v>
      </c>
      <c r="K19" s="122">
        <f>LN(TAN(PI()/4+F19/2))-$AB$4/2*LN((1-$AB$4*SIN(F19))/(1+$AB$4*SIN(F19)))</f>
        <v>-1.0158181123846475</v>
      </c>
      <c r="L19" s="122">
        <f>G19-$AB$1</f>
        <v>2.6179938779915091E-2</v>
      </c>
      <c r="M19" s="122">
        <f>LN(TAN(PI()/4+H19/2))-$AB$4/2*LN((1-$AB$4*SIN(H19))/(1+$AB$4*SIN(H19)))</f>
        <v>-1.0130981329823112</v>
      </c>
      <c r="N19" s="122">
        <f>I19-$AB$1</f>
        <v>2.6179938779915091E-2</v>
      </c>
      <c r="P19" s="55">
        <f>$Z$4*COS(F19)^2</f>
        <v>2.7659565521216565E-3</v>
      </c>
      <c r="Q19" s="55">
        <f t="shared" si="0"/>
        <v>-1.19175359259421</v>
      </c>
      <c r="R19" s="55">
        <f>$Z$4*COS(H19)^2</f>
        <v>2.7774664623961263E-3</v>
      </c>
      <c r="S19" s="55">
        <f t="shared" si="1"/>
        <v>-1.1875381767965791</v>
      </c>
      <c r="U19" s="55">
        <f>$AB$2*(1-$AB$4^2)/POWER(1-$AB$4^2*SIN(F19)^2,3/2)</f>
        <v>6372955.925735198</v>
      </c>
      <c r="V19" s="55">
        <f>$AB$2/SQRT(1-$AB$4^2*SIN(F19)^2)</f>
        <v>6390702.0441946862</v>
      </c>
      <c r="W19" s="55">
        <f>$AB$2*(1-$AB$4^2)/POWER(1-$AB$4^2*SIN(H19)^2,3/2)</f>
        <v>6372845.4651622009</v>
      </c>
      <c r="X19" s="55">
        <f>$AB$2/SQRT(1-$AB$4^2*SIN(H19)^2)</f>
        <v>6390665.121260942</v>
      </c>
      <c r="AD19" s="35">
        <f>($H$2*(1-$I$2))*($AB$7*(-(-PI()/2)+F19)-($AB$8/2)*(SIN(2*F19)-SIN(2*(-PI()/2)))+($AB$9/4)*(SIN(4*F19))-SIN(4*(-PI()/2)))-($AB$10/6)*(SIN(6*F19)-SIN(6*(-PI()/2)))+($AB$11/8)*(SIN(8*F19)-SIN(8*(-PI()/2)))</f>
        <v>4461118.7065961892</v>
      </c>
      <c r="AE19" s="35">
        <f>L19^2*COS(F19)^2*V19*Q19/2</f>
        <v>-1078.3935725188119</v>
      </c>
      <c r="AF19" s="35">
        <f>L19^4*COS(F19)^4*V19*Q19/24*(5-Q19^2+9*P19+4*P19^2)</f>
        <v>-9.1734163068202687E-2</v>
      </c>
      <c r="AG19" s="35">
        <f>L19^6*COS(F19)^6*V19*Q19/720*(61-58*Q19^2+Q19^4+270*P19-330*Q19^2*P19+445*P19^2-680*Q19^2*P19^2+44*P19^3-600*Q19^2*P19^3+88*P19^4-192*Q19^2*P19^4)</f>
        <v>4.7834757590498766E-6</v>
      </c>
      <c r="AH19" s="35">
        <f>($H$2*(1-$I$2))*($AB$7*(-(-PI()/2)+H19)-($AB$8/2)*(SIN(2*H19)-SIN(2*(-PI()/2)))+($AB$9/4)*(SIN(4*H19))-SIN(4*(-PI()/2)))-($AB$10/6)*(SIN(6*H19)-SIN(6*(-PI()/2)))+($AB$11/8)*(SIN(8*H19)-SIN(8*(-PI()/2)))</f>
        <v>4472241.5167230247</v>
      </c>
      <c r="AI19" s="55">
        <f>N19^2*COS(H19)^2*X19*S19/2</f>
        <v>-1079.0445152072255</v>
      </c>
      <c r="AJ19" s="55">
        <f>N19^4*COS(H19)^4*X19*S19/24*(5-S19^2+9*R19+4*R19^2)</f>
        <v>-9.2430614213843382E-2</v>
      </c>
      <c r="AK19" s="55">
        <f>N19^6*COS(H19)^6*X19*S19/720*(61-58*S19^2+S19^4+270*R19-330*S19^2*R19+445*R19^2-680*S19^2*R19^2+44*R19^3-600*S19^2*R19^3+88*R19^4-192*S19^2*R19^4)</f>
        <v>4.6904879498925928E-6</v>
      </c>
      <c r="AM19" s="35">
        <f>L19*COS(F19)*V19</f>
        <v>107543.63042400512</v>
      </c>
      <c r="AN19" s="35">
        <f>L19^3*COS(F19)^3*V19/6*(1-Q19^2+P19)</f>
        <v>-2.1192064511242683</v>
      </c>
      <c r="AO19" s="35">
        <f>L19^5*COS(F19)^5*V19/120*(5-18*Q19^2+Q19^4+14*P19-58*Q19^2*P19+13*P19^2-64*Q19^2*P19^2+4*P19^3-24*Q19^2*P19^3)</f>
        <v>-1.3466661439760473E-3</v>
      </c>
      <c r="AP19" s="35">
        <f>N19*COS(H19)*X19</f>
        <v>107766.53488647155</v>
      </c>
      <c r="AQ19" s="35">
        <f>N19^3*COS(H19)^3*X19/6*(1-S19^2+R19)</f>
        <v>-2.0811502869682568</v>
      </c>
      <c r="AR19" s="35">
        <f>N19^5*COS(H19)^5*X19/120*(5-18*S19^2+S19^4+14*R19-58*S19^2*R19+13*R19^2-64*S19^2*R19^2+4*R19^3-24*S19^2*R19^3)</f>
        <v>-1.3496027408164933E-3</v>
      </c>
      <c r="AT19" s="55">
        <f t="shared" si="8"/>
        <v>4460040.2212942904</v>
      </c>
      <c r="AU19" s="55">
        <f t="shared" si="9"/>
        <v>107541.50987088785</v>
      </c>
      <c r="AV19" s="30">
        <f t="shared" si="10"/>
        <v>4471162.3797818935</v>
      </c>
      <c r="AW19" s="30">
        <f t="shared" si="11"/>
        <v>107764.45238658185</v>
      </c>
      <c r="AY19" s="35">
        <f>$AB$2*(1-$AB$4^2)/POWER(1-$AB$4^2*SIN(F19/2+H19/2)^2,3/2)</f>
        <v>6372900.7034616396</v>
      </c>
      <c r="AZ19" s="35">
        <f>$AB$2/SQRT(1-$AB$4^2*SIN(F19/2+H19/2)^2)</f>
        <v>6390683.5854595788</v>
      </c>
      <c r="BB19" s="124">
        <f>POWER(1-((AU19^2+AU19*AW19+AW19^2)/(6*AY19*AZ19)),-1)</f>
        <v>1.0001422982663517</v>
      </c>
      <c r="BC19" s="124">
        <f>1+(AU19^2+AU19*AW19+AW19^2)/(6*(AY19*AZ19))</f>
        <v>1.0001422780204361</v>
      </c>
      <c r="BD19" s="124">
        <f>1+((AU19+AW19)/2)^2/(2*AY19*AZ19)</f>
        <v>1.0001422779695861</v>
      </c>
      <c r="BF19" s="124">
        <f t="shared" si="12"/>
        <v>2.0245915610672682E-8</v>
      </c>
      <c r="BG19" s="124">
        <f t="shared" si="13"/>
        <v>2.0296765601557354E-8</v>
      </c>
      <c r="BH19" s="124">
        <f t="shared" si="14"/>
        <v>5.084999088467157E-11</v>
      </c>
    </row>
    <row r="20" spans="1:81" x14ac:dyDescent="0.25">
      <c r="A20" s="114">
        <f t="shared" si="15"/>
        <v>-50</v>
      </c>
      <c r="B20" s="114">
        <f t="shared" si="16"/>
        <v>-67.5</v>
      </c>
      <c r="C20" s="114">
        <f t="shared" si="2"/>
        <v>-49.9</v>
      </c>
      <c r="D20" s="114">
        <f t="shared" si="3"/>
        <v>-67.5</v>
      </c>
      <c r="F20" s="121">
        <f t="shared" si="17"/>
        <v>-0.87266462599716477</v>
      </c>
      <c r="G20" s="121">
        <f t="shared" si="18"/>
        <v>-1.1780972450961724</v>
      </c>
      <c r="H20" s="121">
        <f t="shared" si="19"/>
        <v>-0.87091929674517043</v>
      </c>
      <c r="I20" s="121">
        <f t="shared" si="20"/>
        <v>-1.1780972450961724</v>
      </c>
      <c r="K20" s="122">
        <f>LN(TAN(PI()/4+F20/2))-$AB$4/2*LN((1-$AB$4*SIN(F20))/(1+$AB$4*SIN(F20)))</f>
        <v>-1.0158181123846475</v>
      </c>
      <c r="L20" s="122">
        <f>G20-$AB$1</f>
        <v>-2.6179938779914869E-2</v>
      </c>
      <c r="M20" s="122">
        <f>LN(TAN(PI()/4+H20/2))-$AB$4/2*LN((1-$AB$4*SIN(H20))/(1+$AB$4*SIN(H20)))</f>
        <v>-1.0130981329823112</v>
      </c>
      <c r="N20" s="122">
        <f>I20-$AB$1</f>
        <v>-2.6179938779914869E-2</v>
      </c>
      <c r="P20" s="55">
        <f>$Z$4*COS(F20)^2</f>
        <v>2.7659565521216565E-3</v>
      </c>
      <c r="Q20" s="55">
        <f t="shared" si="0"/>
        <v>-1.19175359259421</v>
      </c>
      <c r="R20" s="55">
        <f>$Z$4*COS(H20)^2</f>
        <v>2.7774664623961263E-3</v>
      </c>
      <c r="S20" s="55">
        <f t="shared" si="1"/>
        <v>-1.1875381767965791</v>
      </c>
      <c r="U20" s="55">
        <f>$AB$2*(1-$AB$4^2)/POWER(1-$AB$4^2*SIN(F20)^2,3/2)</f>
        <v>6372955.925735198</v>
      </c>
      <c r="V20" s="55">
        <f>$AB$2/SQRT(1-$AB$4^2*SIN(F20)^2)</f>
        <v>6390702.0441946862</v>
      </c>
      <c r="W20" s="55">
        <f>$AB$2*(1-$AB$4^2)/POWER(1-$AB$4^2*SIN(H20)^2,3/2)</f>
        <v>6372845.4651622009</v>
      </c>
      <c r="X20" s="55">
        <f>$AB$2/SQRT(1-$AB$4^2*SIN(H20)^2)</f>
        <v>6390665.121260942</v>
      </c>
      <c r="AD20" s="35">
        <f>($H$2*(1-$I$2))*($AB$7*(-(-PI()/2)+F20)-($AB$8/2)*(SIN(2*F20)-SIN(2*(-PI()/2)))+($AB$9/4)*(SIN(4*F20))-SIN(4*(-PI()/2)))-($AB$10/6)*(SIN(6*F20)-SIN(6*(-PI()/2)))+($AB$11/8)*(SIN(8*F20)-SIN(8*(-PI()/2)))</f>
        <v>4461118.7065961892</v>
      </c>
      <c r="AE20" s="35">
        <f>L20^2*COS(F20)^2*V20*Q20/2</f>
        <v>-1078.3935725187937</v>
      </c>
      <c r="AF20" s="35">
        <f>L20^4*COS(F20)^4*V20*Q20/24*(5-Q20^2+9*P20+4*P20^2)</f>
        <v>-9.1734163068199578E-2</v>
      </c>
      <c r="AG20" s="35">
        <f>L20^6*COS(F20)^6*V20*Q20/720*(61-58*Q20^2+Q20^4+270*P20-330*Q20^2*P20+445*P20^2-680*Q20^2*P20^2+44*P20^3-600*Q20^2*P20^3+88*P20^4-192*Q20^2*P20^4)</f>
        <v>4.7834757590496335E-6</v>
      </c>
      <c r="AH20" s="35">
        <f>($H$2*(1-$I$2))*($AB$7*(-(-PI()/2)+H20)-($AB$8/2)*(SIN(2*H20)-SIN(2*(-PI()/2)))+($AB$9/4)*(SIN(4*H20))-SIN(4*(-PI()/2)))-($AB$10/6)*(SIN(6*H20)-SIN(6*(-PI()/2)))+($AB$11/8)*(SIN(8*H20)-SIN(8*(-PI()/2)))</f>
        <v>4472241.5167230247</v>
      </c>
      <c r="AI20" s="55">
        <f>N20^2*COS(H20)^2*X20*S20/2</f>
        <v>-1079.0445152072073</v>
      </c>
      <c r="AJ20" s="55">
        <f>N20^4*COS(H20)^4*X20*S20/24*(5-S20^2+9*R20+4*R20^2)</f>
        <v>-9.2430614213840245E-2</v>
      </c>
      <c r="AK20" s="55">
        <f>N20^6*COS(H20)^6*X20*S20/720*(61-58*S20^2+S20^4+270*R20-330*S20^2*R20+445*R20^2-680*S20^2*R20^2+44*R20^3-600*S20^2*R20^3+88*R20^4-192*S20^2*R20^4)</f>
        <v>4.6904879498923539E-6</v>
      </c>
      <c r="AM20" s="35">
        <f>L20*COS(F20)*V20</f>
        <v>-107543.63042400421</v>
      </c>
      <c r="AN20" s="35">
        <f>L20^3*COS(F20)^3*V20/6*(1-Q20^2+P20)</f>
        <v>2.1192064511242141</v>
      </c>
      <c r="AO20" s="35">
        <f>L20^5*COS(F20)^5*V20/120*(5-18*Q20^2+Q20^4+14*P20-58*Q20^2*P20+13*P20^2-64*Q20^2*P20^2+4*P20^3-24*Q20^2*P20^3)</f>
        <v>1.34666614397599E-3</v>
      </c>
      <c r="AP20" s="35">
        <f>N20*COS(H20)*X20</f>
        <v>-107766.53488647065</v>
      </c>
      <c r="AQ20" s="35">
        <f>N20^3*COS(H20)^3*X20/6*(1-S20^2+R20)</f>
        <v>2.081150286968203</v>
      </c>
      <c r="AR20" s="35">
        <f>N20^5*COS(H20)^5*X20/120*(5-18*S20^2+S20^4+14*R20-58*S20^2*R20+13*R20^2-64*S20^2*R20^2+4*R20^3-24*S20^2*R20^3)</f>
        <v>1.3496027408164361E-3</v>
      </c>
      <c r="AT20" s="55">
        <f t="shared" si="8"/>
        <v>4460040.2212942904</v>
      </c>
      <c r="AU20" s="55">
        <f t="shared" si="9"/>
        <v>-107541.50987088693</v>
      </c>
      <c r="AV20" s="30">
        <f t="shared" si="10"/>
        <v>4471162.3797818935</v>
      </c>
      <c r="AW20" s="30">
        <f t="shared" si="11"/>
        <v>-107764.45238658095</v>
      </c>
      <c r="AY20" s="35">
        <f>$AB$2*(1-$AB$4^2)/POWER(1-$AB$4^2*SIN(F20/2+H20/2)^2,3/2)</f>
        <v>6372900.7034616396</v>
      </c>
      <c r="AZ20" s="35">
        <f>$AB$2/SQRT(1-$AB$4^2*SIN(F20/2+H20/2)^2)</f>
        <v>6390683.5854595788</v>
      </c>
      <c r="BB20" s="124">
        <f>POWER(1-((AU20^2+AU20*AW20+AW20^2)/(6*AY20*AZ20)),-1)</f>
        <v>1.0001422982663517</v>
      </c>
      <c r="BC20" s="124">
        <f>1+(AU20^2+AU20*AW20+AW20^2)/(6*(AY20*AZ20))</f>
        <v>1.0001422780204361</v>
      </c>
      <c r="BD20" s="124">
        <f>1+((AU20+AW20)/2)^2/(2*AY20*AZ20)</f>
        <v>1.0001422779695861</v>
      </c>
      <c r="BF20" s="124">
        <f t="shared" si="12"/>
        <v>2.0245915610672682E-8</v>
      </c>
      <c r="BG20" s="124">
        <f t="shared" si="13"/>
        <v>2.0296765601557354E-8</v>
      </c>
      <c r="BH20" s="124">
        <f t="shared" si="14"/>
        <v>5.084999088467157E-11</v>
      </c>
    </row>
    <row r="21" spans="1:81" x14ac:dyDescent="0.25">
      <c r="A21" s="114">
        <f t="shared" si="15"/>
        <v>-55</v>
      </c>
      <c r="B21" s="114">
        <f t="shared" si="16"/>
        <v>-64.5</v>
      </c>
      <c r="C21" s="114">
        <f t="shared" si="2"/>
        <v>-54.9</v>
      </c>
      <c r="D21" s="114">
        <f t="shared" si="3"/>
        <v>-64.5</v>
      </c>
      <c r="F21" s="121">
        <f t="shared" si="17"/>
        <v>-0.95993108859688125</v>
      </c>
      <c r="G21" s="121">
        <f t="shared" si="18"/>
        <v>-1.1257373675363425</v>
      </c>
      <c r="H21" s="121">
        <f t="shared" si="19"/>
        <v>-0.95818575934488692</v>
      </c>
      <c r="I21" s="121">
        <f t="shared" si="20"/>
        <v>-1.1257373675363425</v>
      </c>
      <c r="K21" s="122">
        <f>LN(TAN(PI()/4+F21/2))-$AB$4/2*LN((1-$AB$4*SIN(F21))/(1+$AB$4*SIN(F21)))</f>
        <v>-1.1597265018071623</v>
      </c>
      <c r="L21" s="122">
        <f>G21-$AB$1</f>
        <v>2.6179938779915091E-2</v>
      </c>
      <c r="M21" s="122">
        <f>LN(TAN(PI()/4+H21/2))-$AB$4/2*LN((1-$AB$4*SIN(H21))/(1+$AB$4*SIN(H21)))</f>
        <v>-1.1566806574232027</v>
      </c>
      <c r="N21" s="122">
        <f>I21-$AB$1</f>
        <v>2.6179938779915091E-2</v>
      </c>
      <c r="P21" s="55">
        <f>$Z$4*COS(F21)^2</f>
        <v>2.2023835932183477E-3</v>
      </c>
      <c r="Q21" s="55">
        <f t="shared" si="0"/>
        <v>-1.4281480067421144</v>
      </c>
      <c r="R21" s="55">
        <f>$Z$4*COS(H21)^2</f>
        <v>2.2133698174745761E-3</v>
      </c>
      <c r="S21" s="55">
        <f t="shared" si="1"/>
        <v>-1.4228560774318706</v>
      </c>
      <c r="U21" s="55">
        <f>$AB$2*(1-$AB$4^2)/POWER(1-$AB$4^2*SIN(F21)^2,3/2)</f>
        <v>6378368.4395766929</v>
      </c>
      <c r="V21" s="55">
        <f>$AB$2/SQRT(1-$AB$4^2*SIN(F21)^2)</f>
        <v>6392510.7274283282</v>
      </c>
      <c r="W21" s="55">
        <f>$AB$2*(1-$AB$4^2)/POWER(1-$AB$4^2*SIN(H21)^2,3/2)</f>
        <v>6378262.8554641064</v>
      </c>
      <c r="X21" s="55">
        <f>$AB$2/SQRT(1-$AB$4^2*SIN(H21)^2)</f>
        <v>6392475.4544948693</v>
      </c>
      <c r="AD21" s="35">
        <f>($H$2*(1-$I$2))*($AB$7*(-(-PI()/2)+F21)-($AB$8/2)*(SIN(2*F21)-SIN(2*(-PI()/2)))+($AB$9/4)*(SIN(4*F21))-SIN(4*(-PI()/2)))-($AB$10/6)*(SIN(6*F21)-SIN(6*(-PI()/2)))+($AB$11/8)*(SIN(8*F21)-SIN(8*(-PI()/2)))</f>
        <v>3904735.4271230344</v>
      </c>
      <c r="AE21" s="35">
        <f>L21^2*COS(F21)^2*V21*Q21/2</f>
        <v>-1029.2823933541581</v>
      </c>
      <c r="AF21" s="35">
        <f>L21^4*COS(F21)^4*V21*Q21/24*(5-Q21^2+9*P21+4*P21^2)</f>
        <v>-5.7639942268020827E-2</v>
      </c>
      <c r="AG21" s="35">
        <f>L21^6*COS(F21)^6*V21*Q21/720*(61-58*Q21^2+Q21^4+270*P21-330*Q21^2*P21+445*P21^2-680*Q21^2*P21^2+44*P21^3-600*Q21^2*P21^3+88*P21^4-192*Q21^2*P21^4)</f>
        <v>7.8542122670391793E-6</v>
      </c>
      <c r="AH21" s="35">
        <f>($H$2*(1-$I$2))*($AB$7*(-(-PI()/2)+H21)-($AB$8/2)*(SIN(2*H21)-SIN(2*(-PI()/2)))+($AB$9/4)*(SIN(4*H21))-SIN(4*(-PI()/2)))-($AB$10/6)*(SIN(6*H21)-SIN(6*(-PI()/2)))+($AB$11/8)*(SIN(8*H21)-SIN(8*(-PI()/2)))</f>
        <v>3915867.6882186937</v>
      </c>
      <c r="AI21" s="55">
        <f>N21^2*COS(H21)^2*X21*S21/2</f>
        <v>-1030.5781322991049</v>
      </c>
      <c r="AJ21" s="55">
        <f>N21^4*COS(H21)^4*X21*S21/24*(5-S21^2+9*R21+4*R21^2)</f>
        <v>-5.8295945700328269E-2</v>
      </c>
      <c r="AK21" s="55">
        <f>N21^6*COS(H21)^6*X21*S21/720*(61-58*S21^2+S21^4+270*R21-330*S21^2*R21+445*R21^2-680*S21^2*R21^2+44*R21^3-600*S21^2*R21^3+88*R21^4-192*S21^2*R21^4)</f>
        <v>7.8221560932069082E-6</v>
      </c>
      <c r="AM21" s="35">
        <f>L21*COS(F21)*V21</f>
        <v>95991.193946589105</v>
      </c>
      <c r="AN21" s="35">
        <f>L21^3*COS(F21)^3*V21/6*(1-Q21^2+P21)</f>
        <v>-3.7423815379097594</v>
      </c>
      <c r="AO21" s="35">
        <f>L21^5*COS(F21)^5*V21/120*(5-18*Q21^2+Q21^4+14*P21-58*Q21^2*P21+13*P21^2-64*Q21^2*P21^2+4*P21^3-24*Q21^2*P21^3)</f>
        <v>-1.1299834988653624E-3</v>
      </c>
      <c r="AP21" s="35">
        <f>N21*COS(H21)*X21</f>
        <v>96229.783182888073</v>
      </c>
      <c r="AQ21" s="35">
        <f>N21^3*COS(H21)^3*X21/6*(1-S21^2+R21)</f>
        <v>-3.7155239322351541</v>
      </c>
      <c r="AR21" s="35">
        <f>N21^5*COS(H21)^5*X21/120*(5-18*S21^2+S21^4+14*R21-58*S21^2*R21+13*R21^2-64*S21^2*R21^2+4*R21^3-24*S21^2*R21^3)</f>
        <v>-1.1354308845737018E-3</v>
      </c>
      <c r="AT21" s="55">
        <f t="shared" si="8"/>
        <v>3903706.0870975927</v>
      </c>
      <c r="AU21" s="55">
        <f t="shared" si="9"/>
        <v>95987.450435067687</v>
      </c>
      <c r="AV21" s="30">
        <f t="shared" si="10"/>
        <v>3914837.051798271</v>
      </c>
      <c r="AW21" s="30">
        <f t="shared" si="11"/>
        <v>96226.066523524962</v>
      </c>
      <c r="AY21" s="35">
        <f>$AB$2*(1-$AB$4^2)/POWER(1-$AB$4^2*SIN(F21/2+H21/2)^2,3/2)</f>
        <v>6378315.6638332997</v>
      </c>
      <c r="AZ21" s="35">
        <f>$AB$2/SQRT(1-$AB$4^2*SIN(F21/2+H21/2)^2)</f>
        <v>6392493.0964599764</v>
      </c>
      <c r="BB21" s="124">
        <f>POWER(1-((AU21^2+AU21*AW21+AW21^2)/(6*AY21*AZ21)),-1)</f>
        <v>1.0001132794166245</v>
      </c>
      <c r="BC21" s="124">
        <f>1+(AU21^2+AU21*AW21+AW21^2)/(6*(AY21*AZ21))</f>
        <v>1.0001132665858516</v>
      </c>
      <c r="BD21" s="124">
        <f>1+((AU21+AW21)/2)^2/(2*AY21*AZ21)</f>
        <v>1.0001132665276666</v>
      </c>
      <c r="BF21" s="124">
        <f t="shared" si="12"/>
        <v>1.2830772888605679E-8</v>
      </c>
      <c r="BG21" s="124">
        <f t="shared" si="13"/>
        <v>1.2888957900969444E-8</v>
      </c>
      <c r="BH21" s="124">
        <f t="shared" si="14"/>
        <v>5.8185012363765054E-11</v>
      </c>
    </row>
    <row r="22" spans="1:81" x14ac:dyDescent="0.25">
      <c r="A22" s="114">
        <f>A20-5</f>
        <v>-55</v>
      </c>
      <c r="B22" s="114">
        <f>B20</f>
        <v>-67.5</v>
      </c>
      <c r="C22" s="114">
        <f t="shared" si="2"/>
        <v>-54.9</v>
      </c>
      <c r="D22" s="114">
        <f t="shared" si="3"/>
        <v>-67.5</v>
      </c>
      <c r="F22" s="121">
        <f t="shared" si="17"/>
        <v>-0.95993108859688125</v>
      </c>
      <c r="G22" s="121">
        <f t="shared" si="18"/>
        <v>-1.1780972450961724</v>
      </c>
      <c r="H22" s="121">
        <f t="shared" si="19"/>
        <v>-0.95818575934488692</v>
      </c>
      <c r="I22" s="121">
        <f t="shared" si="20"/>
        <v>-1.1780972450961724</v>
      </c>
      <c r="K22" s="122">
        <f>LN(TAN(PI()/4+F22/2))-$AB$4/2*LN((1-$AB$4*SIN(F22))/(1+$AB$4*SIN(F22)))</f>
        <v>-1.1597265018071623</v>
      </c>
      <c r="L22" s="122">
        <f>G22-$AB$1</f>
        <v>-2.6179938779914869E-2</v>
      </c>
      <c r="M22" s="122">
        <f>LN(TAN(PI()/4+H22/2))-$AB$4/2*LN((1-$AB$4*SIN(H22))/(1+$AB$4*SIN(H22)))</f>
        <v>-1.1566806574232027</v>
      </c>
      <c r="N22" s="122">
        <f>I22-$AB$1</f>
        <v>-2.6179938779914869E-2</v>
      </c>
      <c r="P22" s="55">
        <f>$Z$4*COS(F22)^2</f>
        <v>2.2023835932183477E-3</v>
      </c>
      <c r="Q22" s="55">
        <f t="shared" si="0"/>
        <v>-1.4281480067421144</v>
      </c>
      <c r="R22" s="55">
        <f>$Z$4*COS(H22)^2</f>
        <v>2.2133698174745761E-3</v>
      </c>
      <c r="S22" s="55">
        <f t="shared" si="1"/>
        <v>-1.4228560774318706</v>
      </c>
      <c r="U22" s="55">
        <f>$AB$2*(1-$AB$4^2)/POWER(1-$AB$4^2*SIN(F22)^2,3/2)</f>
        <v>6378368.4395766929</v>
      </c>
      <c r="V22" s="55">
        <f>$AB$2/SQRT(1-$AB$4^2*SIN(F22)^2)</f>
        <v>6392510.7274283282</v>
      </c>
      <c r="W22" s="55">
        <f>$AB$2*(1-$AB$4^2)/POWER(1-$AB$4^2*SIN(H22)^2,3/2)</f>
        <v>6378262.8554641064</v>
      </c>
      <c r="X22" s="55">
        <f>$AB$2/SQRT(1-$AB$4^2*SIN(H22)^2)</f>
        <v>6392475.4544948693</v>
      </c>
      <c r="AD22" s="35">
        <f>($H$2*(1-$I$2))*($AB$7*(-(-PI()/2)+F22)-($AB$8/2)*(SIN(2*F22)-SIN(2*(-PI()/2)))+($AB$9/4)*(SIN(4*F22))-SIN(4*(-PI()/2)))-($AB$10/6)*(SIN(6*F22)-SIN(6*(-PI()/2)))+($AB$11/8)*(SIN(8*F22)-SIN(8*(-PI()/2)))</f>
        <v>3904735.4271230344</v>
      </c>
      <c r="AE22" s="35">
        <f>L22^2*COS(F22)^2*V22*Q22/2</f>
        <v>-1029.2823933541408</v>
      </c>
      <c r="AF22" s="35">
        <f>L22^4*COS(F22)^4*V22*Q22/24*(5-Q22^2+9*P22+4*P22^2)</f>
        <v>-5.7639942268018871E-2</v>
      </c>
      <c r="AG22" s="35">
        <f>L22^6*COS(F22)^6*V22*Q22/720*(61-58*Q22^2+Q22^4+270*P22-330*Q22^2*P22+445*P22^2-680*Q22^2*P22^2+44*P22^3-600*Q22^2*P22^3+88*P22^4-192*Q22^2*P22^4)</f>
        <v>7.8542122670387795E-6</v>
      </c>
      <c r="AH22" s="35">
        <f>($H$2*(1-$I$2))*($AB$7*(-(-PI()/2)+H22)-($AB$8/2)*(SIN(2*H22)-SIN(2*(-PI()/2)))+($AB$9/4)*(SIN(4*H22))-SIN(4*(-PI()/2)))-($AB$10/6)*(SIN(6*H22)-SIN(6*(-PI()/2)))+($AB$11/8)*(SIN(8*H22)-SIN(8*(-PI()/2)))</f>
        <v>3915867.6882186937</v>
      </c>
      <c r="AI22" s="55">
        <f>N22^2*COS(H22)^2*X22*S22/2</f>
        <v>-1030.5781322990874</v>
      </c>
      <c r="AJ22" s="55">
        <f>N22^4*COS(H22)^4*X22*S22/24*(5-S22^2+9*R22+4*R22^2)</f>
        <v>-5.8295945700326271E-2</v>
      </c>
      <c r="AK22" s="55">
        <f>N22^6*COS(H22)^6*X22*S22/720*(61-58*S22^2+S22^4+270*R22-330*S22^2*R22+445*R22^2-680*S22^2*R22^2+44*R22^3-600*S22^2*R22^3+88*R22^4-192*S22^2*R22^4)</f>
        <v>7.8221560932065084E-6</v>
      </c>
      <c r="AM22" s="35">
        <f>L22*COS(F22)*V22</f>
        <v>-95991.193946588304</v>
      </c>
      <c r="AN22" s="35">
        <f>L22^3*COS(F22)^3*V22/6*(1-Q22^2+P22)</f>
        <v>3.7423815379096634</v>
      </c>
      <c r="AO22" s="35">
        <f>L22^5*COS(F22)^5*V22/120*(5-18*Q22^2+Q22^4+14*P22-58*Q22^2*P22+13*P22^2-64*Q22^2*P22^2+4*P22^3-24*Q22^2*P22^3)</f>
        <v>1.1299834988653145E-3</v>
      </c>
      <c r="AP22" s="35">
        <f>N22*COS(H22)*X22</f>
        <v>-96229.783182887259</v>
      </c>
      <c r="AQ22" s="35">
        <f>N22^3*COS(H22)^3*X22/6*(1-S22^2+R22)</f>
        <v>3.7155239322350586</v>
      </c>
      <c r="AR22" s="35">
        <f>N22^5*COS(H22)^5*X22/120*(5-18*S22^2+S22^4+14*R22-58*S22^2*R22+13*R22^2-64*S22^2*R22^2+4*R22^3-24*S22^2*R22^3)</f>
        <v>1.1354308845736537E-3</v>
      </c>
      <c r="AT22" s="55">
        <f t="shared" si="8"/>
        <v>3903706.0870975927</v>
      </c>
      <c r="AU22" s="55">
        <f t="shared" si="9"/>
        <v>-95987.450435066887</v>
      </c>
      <c r="AV22" s="30">
        <f t="shared" si="10"/>
        <v>3914837.051798271</v>
      </c>
      <c r="AW22" s="30">
        <f t="shared" si="11"/>
        <v>-96226.066523524147</v>
      </c>
      <c r="AY22" s="35">
        <f>$AB$2*(1-$AB$4^2)/POWER(1-$AB$4^2*SIN(F22/2+H22/2)^2,3/2)</f>
        <v>6378315.6638332997</v>
      </c>
      <c r="AZ22" s="35">
        <f>$AB$2/SQRT(1-$AB$4^2*SIN(F22/2+H22/2)^2)</f>
        <v>6392493.0964599764</v>
      </c>
      <c r="BB22" s="124">
        <f>POWER(1-((AU22^2+AU22*AW22+AW22^2)/(6*AY22*AZ22)),-1)</f>
        <v>1.0001132794166245</v>
      </c>
      <c r="BC22" s="124">
        <f>1+(AU22^2+AU22*AW22+AW22^2)/(6*(AY22*AZ22))</f>
        <v>1.0001132665858516</v>
      </c>
      <c r="BD22" s="124">
        <f>1+((AU22+AW22)/2)^2/(2*AY22*AZ22)</f>
        <v>1.0001132665276666</v>
      </c>
      <c r="BF22" s="124">
        <f t="shared" si="12"/>
        <v>1.2830772888605679E-8</v>
      </c>
      <c r="BG22" s="124">
        <f t="shared" si="13"/>
        <v>1.2888957900969444E-8</v>
      </c>
      <c r="BH22" s="124">
        <f t="shared" si="14"/>
        <v>5.8185012363765054E-11</v>
      </c>
    </row>
    <row r="23" spans="1:81" x14ac:dyDescent="0.25">
      <c r="BH23" s="20"/>
      <c r="BI23" s="11"/>
      <c r="BJ23" s="11"/>
      <c r="BK23" s="12"/>
      <c r="BL23" s="11"/>
      <c r="BM23" s="11"/>
      <c r="BN23" s="11"/>
      <c r="BO23" s="12"/>
      <c r="BQ23" s="10"/>
      <c r="BR23" s="11"/>
      <c r="BS23" s="12"/>
      <c r="BT23" s="10"/>
      <c r="BU23" s="11"/>
      <c r="BV23" s="12"/>
      <c r="BX23" s="6"/>
      <c r="BY23" s="9"/>
      <c r="CA23" s="6"/>
      <c r="CB23" s="9"/>
      <c r="CC23" s="8"/>
    </row>
    <row r="24" spans="1:81" x14ac:dyDescent="0.25">
      <c r="BH24" s="20"/>
      <c r="BI24" s="11"/>
      <c r="BJ24" s="11"/>
      <c r="BK24" s="12"/>
      <c r="BL24" s="11"/>
      <c r="BM24" s="11"/>
      <c r="BN24" s="11"/>
      <c r="BO24" s="12"/>
      <c r="BQ24" s="10"/>
      <c r="BR24" s="11"/>
      <c r="BS24" s="12"/>
      <c r="BT24" s="10"/>
      <c r="BU24" s="11"/>
      <c r="BV24" s="12"/>
      <c r="BX24" s="6"/>
      <c r="BY24" s="9"/>
      <c r="CA24" s="6"/>
      <c r="CB24" s="9"/>
      <c r="CC24" s="8"/>
    </row>
    <row r="25" spans="1:81" x14ac:dyDescent="0.25">
      <c r="BH25" s="20"/>
      <c r="BI25" s="11"/>
      <c r="BJ25" s="11"/>
      <c r="BK25" s="12"/>
      <c r="BL25" s="11"/>
      <c r="BM25" s="11"/>
      <c r="BN25" s="11"/>
      <c r="BO25" s="12"/>
      <c r="BQ25" s="10"/>
      <c r="BR25" s="11"/>
      <c r="BS25" s="12"/>
      <c r="BT25" s="10"/>
      <c r="BU25" s="11"/>
      <c r="BV25" s="12"/>
      <c r="BX25" s="6"/>
      <c r="BY25" s="9"/>
      <c r="CA25" s="6"/>
      <c r="CB25" s="9"/>
      <c r="CC25" s="8"/>
    </row>
    <row r="26" spans="1:81" x14ac:dyDescent="0.25">
      <c r="BH26" s="20"/>
      <c r="BI26" s="11"/>
      <c r="BJ26" s="11"/>
      <c r="BK26" s="12"/>
      <c r="BL26" s="11"/>
      <c r="BM26" s="11"/>
      <c r="BN26" s="11"/>
      <c r="BO26" s="12"/>
      <c r="BQ26" s="10"/>
      <c r="BR26" s="11"/>
      <c r="BS26" s="12"/>
      <c r="BT26" s="10"/>
      <c r="BU26" s="11"/>
      <c r="BV26" s="12"/>
      <c r="BX26" s="6"/>
      <c r="BY26" s="9"/>
      <c r="CA26" s="6"/>
      <c r="CB26" s="9"/>
      <c r="CC26" s="8"/>
    </row>
    <row r="27" spans="1:81" x14ac:dyDescent="0.25">
      <c r="BH27" s="20"/>
      <c r="BI27" s="11"/>
      <c r="BJ27" s="11"/>
      <c r="BK27" s="12"/>
      <c r="BL27" s="11"/>
      <c r="BM27" s="11"/>
      <c r="BN27" s="11"/>
      <c r="BO27" s="12"/>
      <c r="BQ27" s="10"/>
      <c r="BR27" s="11"/>
      <c r="BS27" s="12"/>
      <c r="BT27" s="10"/>
      <c r="BU27" s="11"/>
      <c r="BV27" s="12"/>
      <c r="BX27" s="6"/>
      <c r="BY27" s="9"/>
      <c r="CA27" s="6"/>
      <c r="CB27" s="9"/>
      <c r="CC27" s="8"/>
    </row>
    <row r="28" spans="1:81" x14ac:dyDescent="0.25">
      <c r="BH28" s="20"/>
      <c r="BI28" s="11"/>
      <c r="BJ28" s="11"/>
      <c r="BK28" s="12"/>
      <c r="BL28" s="11"/>
      <c r="BM28" s="11"/>
      <c r="BN28" s="11"/>
      <c r="BO28" s="12"/>
      <c r="BQ28" s="10"/>
      <c r="BR28" s="11"/>
      <c r="BS28" s="12"/>
      <c r="BT28" s="10"/>
      <c r="BU28" s="11"/>
      <c r="BV28" s="12"/>
      <c r="BX28" s="6"/>
      <c r="BY28" s="9"/>
      <c r="CA28" s="6"/>
      <c r="CB28" s="9"/>
      <c r="CC28" s="8"/>
    </row>
    <row r="29" spans="1:81" x14ac:dyDescent="0.25">
      <c r="BH29" s="20"/>
      <c r="BI29" s="11"/>
      <c r="BJ29" s="11"/>
      <c r="BK29" s="12"/>
      <c r="BL29" s="11"/>
      <c r="BM29" s="11"/>
      <c r="BN29" s="11"/>
      <c r="BO29" s="12"/>
      <c r="BQ29" s="10"/>
      <c r="BR29" s="11"/>
      <c r="BS29" s="12"/>
      <c r="BT29" s="10"/>
      <c r="BU29" s="11"/>
      <c r="BV29" s="12"/>
      <c r="BX29" s="6"/>
      <c r="BY29" s="9"/>
      <c r="CA29" s="6"/>
      <c r="CB29" s="9"/>
      <c r="CC29" s="8"/>
    </row>
    <row r="30" spans="1:81" x14ac:dyDescent="0.25">
      <c r="BH30" s="20"/>
      <c r="BI30" s="11"/>
      <c r="BJ30" s="11"/>
      <c r="BK30" s="12"/>
      <c r="BL30" s="11"/>
      <c r="BM30" s="11"/>
      <c r="BN30" s="11"/>
      <c r="BO30" s="12"/>
      <c r="BQ30" s="10"/>
      <c r="BR30" s="11"/>
      <c r="BS30" s="12"/>
      <c r="BT30" s="10"/>
      <c r="BU30" s="11"/>
      <c r="BV30" s="12"/>
      <c r="BX30" s="6"/>
      <c r="BY30" s="9"/>
      <c r="CA30" s="6"/>
      <c r="CB30" s="9"/>
      <c r="CC30" s="8"/>
    </row>
    <row r="31" spans="1:81" x14ac:dyDescent="0.25">
      <c r="BH31" s="20"/>
      <c r="BI31" s="11"/>
      <c r="BJ31" s="11"/>
      <c r="BK31" s="12"/>
      <c r="BL31" s="11"/>
      <c r="BM31" s="11"/>
      <c r="BN31" s="11"/>
      <c r="BO31" s="12"/>
      <c r="BQ31" s="10"/>
      <c r="BR31" s="11"/>
      <c r="BS31" s="12"/>
      <c r="BT31" s="10"/>
      <c r="BU31" s="11"/>
      <c r="BV31" s="12"/>
      <c r="BX31" s="6"/>
      <c r="BY31" s="9"/>
      <c r="CA31" s="6"/>
      <c r="CB31" s="9"/>
      <c r="CC31" s="8"/>
    </row>
    <row r="32" spans="1:81" x14ac:dyDescent="0.25">
      <c r="BH32" s="20"/>
      <c r="BI32" s="11"/>
      <c r="BJ32" s="11"/>
      <c r="BK32" s="12"/>
      <c r="BL32" s="11"/>
      <c r="BM32" s="11"/>
      <c r="BN32" s="11"/>
      <c r="BO32" s="12"/>
      <c r="BQ32" s="10"/>
      <c r="BR32" s="11"/>
      <c r="BS32" s="12"/>
      <c r="BT32" s="10"/>
      <c r="BU32" s="11"/>
      <c r="BV32" s="12"/>
      <c r="BX32" s="6"/>
      <c r="BY32" s="9"/>
      <c r="CA32" s="6"/>
      <c r="CB32" s="9"/>
      <c r="CC32" s="8"/>
    </row>
    <row r="33" spans="60:81" x14ac:dyDescent="0.25">
      <c r="BH33" s="20"/>
      <c r="BI33" s="11"/>
      <c r="BJ33" s="11"/>
      <c r="BK33" s="12"/>
      <c r="BL33" s="11"/>
      <c r="BM33" s="11"/>
      <c r="BN33" s="11"/>
      <c r="BO33" s="12"/>
      <c r="BQ33" s="10"/>
      <c r="BR33" s="11"/>
      <c r="BS33" s="12"/>
      <c r="BT33" s="10"/>
      <c r="BU33" s="11"/>
      <c r="BV33" s="12"/>
      <c r="BX33" s="6"/>
      <c r="BY33" s="9"/>
      <c r="CA33" s="6"/>
      <c r="CB33" s="9"/>
      <c r="CC33" s="8"/>
    </row>
    <row r="34" spans="60:81" x14ac:dyDescent="0.25">
      <c r="BH34" s="20"/>
      <c r="BI34" s="11"/>
      <c r="BJ34" s="11"/>
      <c r="BK34" s="12"/>
      <c r="BL34" s="11"/>
      <c r="BM34" s="11"/>
      <c r="BN34" s="11"/>
      <c r="BO34" s="12"/>
      <c r="BQ34" s="10"/>
      <c r="BR34" s="11"/>
      <c r="BS34" s="12"/>
      <c r="BT34" s="10"/>
      <c r="BU34" s="11"/>
      <c r="BV34" s="12"/>
      <c r="BX34" s="6"/>
      <c r="BY34" s="9"/>
      <c r="CA34" s="6"/>
      <c r="CB34" s="9"/>
      <c r="CC34" s="8"/>
    </row>
    <row r="35" spans="60:81" x14ac:dyDescent="0.25">
      <c r="BH35" s="20"/>
      <c r="BI35" s="11"/>
      <c r="BJ35" s="11"/>
      <c r="BK35" s="12"/>
      <c r="BL35" s="11"/>
      <c r="BM35" s="11"/>
      <c r="BN35" s="11"/>
      <c r="BO35" s="12"/>
      <c r="BQ35" s="10"/>
      <c r="BR35" s="11"/>
      <c r="BS35" s="12"/>
      <c r="BT35" s="10"/>
      <c r="BU35" s="11"/>
      <c r="BV35" s="12"/>
      <c r="BX35" s="6"/>
      <c r="BY35" s="9"/>
      <c r="CA35" s="6"/>
      <c r="CB35" s="9"/>
      <c r="CC35" s="8"/>
    </row>
    <row r="36" spans="60:81" x14ac:dyDescent="0.25">
      <c r="BH36" s="20"/>
      <c r="BI36" s="11"/>
      <c r="BJ36" s="11"/>
      <c r="BK36" s="12"/>
      <c r="BL36" s="11"/>
      <c r="BM36" s="11"/>
      <c r="BN36" s="11"/>
      <c r="BO36" s="12"/>
      <c r="BQ36" s="10"/>
      <c r="BR36" s="11"/>
      <c r="BS36" s="12"/>
      <c r="BT36" s="10"/>
      <c r="BU36" s="11"/>
      <c r="BV36" s="12"/>
      <c r="BX36" s="6"/>
      <c r="BY36" s="9"/>
      <c r="CA36" s="6"/>
      <c r="CB36" s="9"/>
      <c r="CC36" s="8"/>
    </row>
    <row r="37" spans="60:81" x14ac:dyDescent="0.25">
      <c r="BH37" s="20"/>
      <c r="BI37" s="11"/>
      <c r="BJ37" s="11"/>
      <c r="BK37" s="12"/>
      <c r="BL37" s="11"/>
      <c r="BM37" s="11"/>
      <c r="BN37" s="11"/>
      <c r="BO37" s="12"/>
      <c r="BQ37" s="10"/>
      <c r="BR37" s="11"/>
      <c r="BS37" s="12"/>
      <c r="BT37" s="10"/>
      <c r="BU37" s="11"/>
      <c r="BV37" s="12"/>
      <c r="BX37" s="6"/>
      <c r="BY37" s="9"/>
      <c r="CA37" s="6"/>
      <c r="CB37" s="9"/>
      <c r="CC37" s="8"/>
    </row>
    <row r="38" spans="60:81" x14ac:dyDescent="0.25">
      <c r="BH38" s="20"/>
      <c r="BI38" s="11"/>
      <c r="BJ38" s="11"/>
      <c r="BK38" s="12"/>
      <c r="BL38" s="11"/>
      <c r="BM38" s="11"/>
      <c r="BN38" s="11"/>
      <c r="BO38" s="12"/>
      <c r="BQ38" s="10"/>
      <c r="BR38" s="11"/>
      <c r="BS38" s="12"/>
      <c r="BT38" s="10"/>
      <c r="BU38" s="11"/>
      <c r="BV38" s="12"/>
      <c r="BX38" s="6"/>
      <c r="BY38" s="9"/>
      <c r="CA38" s="6"/>
      <c r="CB38" s="9"/>
      <c r="CC38" s="8"/>
    </row>
    <row r="39" spans="60:81" x14ac:dyDescent="0.25">
      <c r="BH39" s="20"/>
      <c r="BI39" s="11"/>
      <c r="BJ39" s="11"/>
      <c r="BK39" s="12"/>
      <c r="BL39" s="11"/>
      <c r="BM39" s="11"/>
      <c r="BN39" s="11"/>
      <c r="BO39" s="12"/>
      <c r="BQ39" s="10"/>
      <c r="BR39" s="11"/>
      <c r="BS39" s="12"/>
      <c r="BT39" s="10"/>
      <c r="BU39" s="11"/>
      <c r="BV39" s="12"/>
      <c r="BX39" s="6"/>
      <c r="BY39" s="9"/>
      <c r="CA39" s="6"/>
      <c r="CB39" s="9"/>
      <c r="CC39" s="8"/>
    </row>
    <row r="40" spans="60:81" x14ac:dyDescent="0.25">
      <c r="BH40" s="20"/>
      <c r="BI40" s="11"/>
      <c r="BJ40" s="11"/>
      <c r="BK40" s="12"/>
      <c r="BL40" s="11"/>
      <c r="BM40" s="11"/>
      <c r="BN40" s="11"/>
      <c r="BO40" s="12"/>
      <c r="BQ40" s="10"/>
      <c r="BR40" s="11"/>
      <c r="BS40" s="12"/>
      <c r="BT40" s="10"/>
      <c r="BU40" s="11"/>
      <c r="BV40" s="12"/>
      <c r="BX40" s="6"/>
      <c r="BY40" s="9"/>
      <c r="CA40" s="6"/>
      <c r="CB40" s="9"/>
      <c r="CC40" s="8"/>
    </row>
    <row r="41" spans="60:81" x14ac:dyDescent="0.25">
      <c r="BH41" s="20"/>
      <c r="BI41" s="11"/>
      <c r="BJ41" s="11"/>
      <c r="BK41" s="12"/>
      <c r="BL41" s="11"/>
      <c r="BM41" s="11"/>
      <c r="BN41" s="11"/>
      <c r="BO41" s="12"/>
      <c r="BQ41" s="10"/>
      <c r="BR41" s="11"/>
      <c r="BS41" s="12"/>
      <c r="BT41" s="10"/>
      <c r="BU41" s="11"/>
      <c r="BV41" s="12"/>
      <c r="BX41" s="6"/>
      <c r="BY41" s="9"/>
      <c r="CA41" s="6"/>
      <c r="CB41" s="9"/>
      <c r="CC41" s="8"/>
    </row>
    <row r="42" spans="60:81" x14ac:dyDescent="0.25">
      <c r="BH42" s="20"/>
      <c r="BI42" s="11"/>
      <c r="BJ42" s="11"/>
      <c r="BK42" s="12"/>
      <c r="BL42" s="11"/>
      <c r="BM42" s="11"/>
      <c r="BN42" s="11"/>
      <c r="BO42" s="12"/>
      <c r="BQ42" s="10"/>
      <c r="BR42" s="11"/>
      <c r="BS42" s="12"/>
      <c r="BT42" s="10"/>
      <c r="BU42" s="11"/>
      <c r="BV42" s="12"/>
      <c r="BX42" s="6"/>
      <c r="BY42" s="9"/>
      <c r="CA42" s="6"/>
      <c r="CB42" s="9"/>
      <c r="CC42" s="8"/>
    </row>
    <row r="43" spans="60:81" x14ac:dyDescent="0.25">
      <c r="BH43" s="20"/>
      <c r="BI43" s="11"/>
      <c r="BJ43" s="11"/>
      <c r="BK43" s="12"/>
      <c r="BL43" s="11"/>
      <c r="BM43" s="11"/>
      <c r="BN43" s="11"/>
      <c r="BO43" s="12"/>
      <c r="BQ43" s="10"/>
      <c r="BR43" s="11"/>
      <c r="BS43" s="12"/>
      <c r="BT43" s="10"/>
      <c r="BU43" s="11"/>
      <c r="BV43" s="12"/>
      <c r="BX43" s="6"/>
      <c r="BY43" s="9"/>
      <c r="CA43" s="6"/>
      <c r="CB43" s="9"/>
      <c r="CC43" s="8"/>
    </row>
    <row r="44" spans="60:81" x14ac:dyDescent="0.25">
      <c r="BH44" s="20"/>
      <c r="BI44" s="11"/>
      <c r="BJ44" s="11"/>
      <c r="BK44" s="12"/>
      <c r="BL44" s="11"/>
      <c r="BM44" s="11"/>
      <c r="BN44" s="11"/>
      <c r="BO44" s="12"/>
      <c r="BQ44" s="10"/>
      <c r="BR44" s="11"/>
      <c r="BS44" s="12"/>
      <c r="BT44" s="10"/>
      <c r="BU44" s="11"/>
      <c r="BV44" s="12"/>
      <c r="BX44" s="6"/>
      <c r="BY44" s="9"/>
      <c r="CA44" s="6"/>
      <c r="CB44" s="9"/>
      <c r="CC44" s="8"/>
    </row>
    <row r="45" spans="60:81" x14ac:dyDescent="0.25">
      <c r="BH45" s="20"/>
      <c r="BI45" s="11"/>
      <c r="BJ45" s="11"/>
      <c r="BK45" s="12"/>
      <c r="BL45" s="11"/>
      <c r="BM45" s="11"/>
      <c r="BN45" s="11"/>
      <c r="BO45" s="12"/>
      <c r="BQ45" s="10"/>
      <c r="BR45" s="11"/>
      <c r="BS45" s="12"/>
      <c r="BT45" s="10"/>
      <c r="BU45" s="11"/>
      <c r="BV45" s="12"/>
      <c r="BX45" s="6"/>
      <c r="BY45" s="9"/>
      <c r="CA45" s="6"/>
      <c r="CB45" s="9"/>
      <c r="CC45" s="8"/>
    </row>
    <row r="46" spans="60:81" x14ac:dyDescent="0.25">
      <c r="BH46" s="20"/>
      <c r="BI46" s="11"/>
      <c r="BJ46" s="11"/>
      <c r="BK46" s="12"/>
      <c r="BL46" s="11"/>
      <c r="BM46" s="11"/>
      <c r="BN46" s="11"/>
      <c r="BO46" s="12"/>
      <c r="BQ46" s="10"/>
      <c r="BR46" s="11"/>
      <c r="BS46" s="12"/>
      <c r="BT46" s="10"/>
      <c r="BU46" s="11"/>
      <c r="BV46" s="12"/>
      <c r="BX46" s="6"/>
      <c r="BY46" s="9"/>
      <c r="CA46" s="6"/>
      <c r="CB46" s="9"/>
      <c r="CC46" s="8"/>
    </row>
    <row r="47" spans="60:81" x14ac:dyDescent="0.25">
      <c r="BH47" s="20"/>
      <c r="BI47" s="11"/>
      <c r="BJ47" s="11"/>
      <c r="BK47" s="12"/>
      <c r="BL47" s="11"/>
      <c r="BM47" s="11"/>
      <c r="BN47" s="11"/>
      <c r="BO47" s="12"/>
      <c r="BQ47" s="10"/>
      <c r="BR47" s="11"/>
      <c r="BS47" s="12"/>
      <c r="BT47" s="10"/>
      <c r="BU47" s="11"/>
      <c r="BV47" s="12"/>
      <c r="BX47" s="6"/>
      <c r="BY47" s="9"/>
      <c r="CA47" s="6"/>
      <c r="CB47" s="9"/>
      <c r="CC47" s="8"/>
    </row>
    <row r="48" spans="60:81" x14ac:dyDescent="0.25">
      <c r="BH48" s="20"/>
      <c r="BI48" s="11"/>
      <c r="BJ48" s="11"/>
      <c r="BK48" s="12"/>
      <c r="BL48" s="11"/>
      <c r="BM48" s="11"/>
      <c r="BN48" s="11"/>
      <c r="BO48" s="12"/>
      <c r="BQ48" s="10"/>
      <c r="BR48" s="11"/>
      <c r="BS48" s="12"/>
      <c r="BT48" s="10"/>
      <c r="BU48" s="11"/>
      <c r="BV48" s="12"/>
      <c r="BX48" s="6"/>
      <c r="BY48" s="9"/>
      <c r="CA48" s="6"/>
      <c r="CB48" s="9"/>
      <c r="CC48" s="8"/>
    </row>
    <row r="49" spans="60:81" x14ac:dyDescent="0.25">
      <c r="BH49" s="20"/>
      <c r="BI49" s="11"/>
      <c r="BJ49" s="11"/>
      <c r="BK49" s="12"/>
      <c r="BL49" s="11"/>
      <c r="BM49" s="11"/>
      <c r="BN49" s="11"/>
      <c r="BO49" s="12"/>
      <c r="BQ49" s="10"/>
      <c r="BR49" s="11"/>
      <c r="BS49" s="12"/>
      <c r="BT49" s="10"/>
      <c r="BU49" s="11"/>
      <c r="BV49" s="12"/>
      <c r="BX49" s="6"/>
      <c r="BY49" s="9"/>
      <c r="CA49" s="6"/>
      <c r="CB49" s="9"/>
      <c r="CC49" s="8"/>
    </row>
    <row r="50" spans="60:81" x14ac:dyDescent="0.25">
      <c r="BH50" s="20"/>
      <c r="BI50" s="11"/>
      <c r="BJ50" s="11"/>
      <c r="BK50" s="12"/>
      <c r="BL50" s="11"/>
      <c r="BM50" s="11"/>
      <c r="BN50" s="11"/>
      <c r="BO50" s="12"/>
      <c r="BQ50" s="10"/>
      <c r="BR50" s="11"/>
      <c r="BS50" s="12"/>
      <c r="BT50" s="10"/>
      <c r="BU50" s="11"/>
      <c r="BV50" s="12"/>
      <c r="BX50" s="6"/>
      <c r="BY50" s="9"/>
      <c r="CA50" s="6"/>
      <c r="CB50" s="9"/>
      <c r="CC50" s="8"/>
    </row>
    <row r="51" spans="60:81" x14ac:dyDescent="0.25">
      <c r="BH51" s="20"/>
      <c r="BI51" s="11"/>
      <c r="BJ51" s="11"/>
      <c r="BK51" s="12"/>
      <c r="BL51" s="11"/>
      <c r="BM51" s="11"/>
      <c r="BN51" s="11"/>
      <c r="BO51" s="12"/>
      <c r="BQ51" s="10"/>
      <c r="BR51" s="11"/>
      <c r="BS51" s="12"/>
      <c r="BT51" s="10"/>
      <c r="BU51" s="11"/>
      <c r="BV51" s="12"/>
      <c r="BX51" s="6"/>
      <c r="BY51" s="9"/>
      <c r="CA51" s="6"/>
      <c r="CB51" s="9"/>
      <c r="CC51" s="8"/>
    </row>
    <row r="52" spans="60:81" x14ac:dyDescent="0.25">
      <c r="BH52" s="20"/>
      <c r="BI52" s="11"/>
      <c r="BJ52" s="11"/>
      <c r="BK52" s="12"/>
      <c r="BL52" s="11"/>
      <c r="BM52" s="11"/>
      <c r="BN52" s="11"/>
      <c r="BO52" s="12"/>
      <c r="BQ52" s="10"/>
      <c r="BR52" s="11"/>
      <c r="BS52" s="12"/>
      <c r="BT52" s="10"/>
      <c r="BU52" s="11"/>
      <c r="BV52" s="12"/>
      <c r="BX52" s="6"/>
      <c r="BY52" s="9"/>
      <c r="CA52" s="6"/>
      <c r="CB52" s="9"/>
      <c r="CC52" s="8"/>
    </row>
    <row r="53" spans="60:81" x14ac:dyDescent="0.25">
      <c r="BH53" s="20"/>
      <c r="BI53" s="11"/>
      <c r="BJ53" s="11"/>
      <c r="BK53" s="12"/>
      <c r="BL53" s="11"/>
      <c r="BM53" s="11"/>
      <c r="BN53" s="11"/>
      <c r="BO53" s="12"/>
      <c r="BQ53" s="10"/>
      <c r="BR53" s="11"/>
      <c r="BS53" s="12"/>
      <c r="BT53" s="10"/>
      <c r="BU53" s="11"/>
      <c r="BV53" s="12"/>
      <c r="BX53" s="6"/>
      <c r="BY53" s="9"/>
      <c r="CA53" s="6"/>
      <c r="CB53" s="9"/>
      <c r="CC53" s="8"/>
    </row>
    <row r="54" spans="60:81" x14ac:dyDescent="0.25">
      <c r="BH54" s="20"/>
      <c r="BI54" s="11"/>
      <c r="BJ54" s="11"/>
      <c r="BK54" s="12"/>
      <c r="BL54" s="11"/>
      <c r="BM54" s="11"/>
      <c r="BN54" s="11"/>
      <c r="BO54" s="12"/>
      <c r="BQ54" s="10"/>
      <c r="BR54" s="11"/>
      <c r="BS54" s="12"/>
      <c r="BT54" s="10"/>
      <c r="BU54" s="11"/>
      <c r="BV54" s="12"/>
      <c r="BX54" s="6"/>
      <c r="BY54" s="9"/>
      <c r="CA54" s="6"/>
      <c r="CB54" s="9"/>
      <c r="CC54" s="8"/>
    </row>
    <row r="55" spans="60:81" x14ac:dyDescent="0.25">
      <c r="BH55" s="20"/>
      <c r="BI55" s="11"/>
      <c r="BJ55" s="11"/>
      <c r="BK55" s="12"/>
      <c r="BL55" s="11"/>
      <c r="BM55" s="11"/>
      <c r="BN55" s="11"/>
      <c r="BO55" s="12"/>
      <c r="BQ55" s="10"/>
      <c r="BR55" s="11"/>
      <c r="BS55" s="12"/>
      <c r="BT55" s="10"/>
      <c r="BU55" s="11"/>
      <c r="BV55" s="12"/>
      <c r="BX55" s="6"/>
      <c r="BY55" s="9"/>
      <c r="CA55" s="6"/>
      <c r="CB55" s="9"/>
      <c r="CC55" s="8"/>
    </row>
    <row r="56" spans="60:81" x14ac:dyDescent="0.25">
      <c r="BH56" s="20"/>
      <c r="BI56" s="11"/>
      <c r="BJ56" s="11"/>
      <c r="BK56" s="12"/>
      <c r="BL56" s="11"/>
      <c r="BM56" s="11"/>
      <c r="BN56" s="11"/>
      <c r="BO56" s="12"/>
      <c r="BQ56" s="10"/>
      <c r="BR56" s="11"/>
      <c r="BS56" s="12"/>
      <c r="BT56" s="10"/>
      <c r="BU56" s="11"/>
      <c r="BV56" s="12"/>
      <c r="BX56" s="6"/>
      <c r="BY56" s="9"/>
      <c r="CA56" s="6"/>
      <c r="CB56" s="9"/>
      <c r="CC56" s="8"/>
    </row>
    <row r="57" spans="60:81" x14ac:dyDescent="0.25">
      <c r="BH57" s="20"/>
      <c r="BI57" s="11"/>
      <c r="BJ57" s="11"/>
      <c r="BK57" s="12"/>
      <c r="BL57" s="11"/>
      <c r="BM57" s="11"/>
      <c r="BN57" s="11"/>
      <c r="BO57" s="12"/>
      <c r="BQ57" s="10"/>
      <c r="BR57" s="11"/>
      <c r="BS57" s="12"/>
      <c r="BT57" s="10"/>
      <c r="BU57" s="11"/>
      <c r="BV57" s="12"/>
      <c r="BX57" s="6"/>
      <c r="BY57" s="9"/>
      <c r="CA57" s="6"/>
      <c r="CB57" s="9"/>
      <c r="CC57" s="8"/>
    </row>
    <row r="58" spans="60:81" x14ac:dyDescent="0.25">
      <c r="BH58" s="20"/>
      <c r="BI58" s="11"/>
      <c r="BJ58" s="11"/>
      <c r="BK58" s="12"/>
      <c r="BL58" s="11"/>
      <c r="BM58" s="11"/>
      <c r="BN58" s="11"/>
      <c r="BO58" s="12"/>
      <c r="BQ58" s="10"/>
      <c r="BR58" s="11"/>
      <c r="BS58" s="12"/>
      <c r="BT58" s="10"/>
      <c r="BU58" s="11"/>
      <c r="BV58" s="12"/>
      <c r="BX58" s="6"/>
      <c r="BY58" s="9"/>
      <c r="CA58" s="6"/>
      <c r="CB58" s="9"/>
      <c r="CC58" s="8"/>
    </row>
    <row r="59" spans="60:81" x14ac:dyDescent="0.25">
      <c r="BH59" s="20"/>
      <c r="BI59" s="11"/>
      <c r="BJ59" s="11"/>
      <c r="BK59" s="12"/>
      <c r="BL59" s="11"/>
      <c r="BM59" s="11"/>
      <c r="BN59" s="11"/>
      <c r="BO59" s="12"/>
      <c r="BQ59" s="10"/>
      <c r="BR59" s="11"/>
      <c r="BS59" s="12"/>
      <c r="BT59" s="10"/>
      <c r="BU59" s="11"/>
      <c r="BV59" s="12"/>
      <c r="BX59" s="6"/>
      <c r="BY59" s="9"/>
      <c r="CA59" s="6"/>
      <c r="CB59" s="9"/>
      <c r="CC59" s="8"/>
    </row>
    <row r="60" spans="60:81" x14ac:dyDescent="0.25">
      <c r="BH60" s="20"/>
      <c r="BI60" s="11"/>
      <c r="BJ60" s="11"/>
      <c r="BK60" s="12"/>
      <c r="BL60" s="11"/>
      <c r="BM60" s="11"/>
      <c r="BN60" s="11"/>
      <c r="BO60" s="12"/>
      <c r="BQ60" s="10"/>
      <c r="BR60" s="11"/>
      <c r="BS60" s="12"/>
      <c r="BT60" s="10"/>
      <c r="BU60" s="11"/>
      <c r="BV60" s="12"/>
      <c r="BX60" s="6"/>
      <c r="BY60" s="9"/>
      <c r="CA60" s="6"/>
      <c r="CB60" s="9"/>
      <c r="CC60" s="8"/>
    </row>
    <row r="61" spans="60:81" x14ac:dyDescent="0.25">
      <c r="BH61" s="20"/>
      <c r="BI61" s="11"/>
      <c r="BJ61" s="11"/>
      <c r="BK61" s="12"/>
      <c r="BL61" s="11"/>
      <c r="BM61" s="11"/>
      <c r="BN61" s="11"/>
      <c r="BO61" s="12"/>
      <c r="BQ61" s="10"/>
      <c r="BR61" s="11"/>
      <c r="BS61" s="12"/>
      <c r="BT61" s="10"/>
      <c r="BU61" s="11"/>
      <c r="BV61" s="12"/>
      <c r="BX61" s="6"/>
      <c r="BY61" s="9"/>
      <c r="CA61" s="6"/>
      <c r="CB61" s="9"/>
      <c r="CC61" s="8"/>
    </row>
    <row r="62" spans="60:81" x14ac:dyDescent="0.25">
      <c r="BH62" s="20"/>
      <c r="BI62" s="11"/>
      <c r="BJ62" s="11"/>
      <c r="BK62" s="12"/>
      <c r="BL62" s="11"/>
      <c r="BM62" s="11"/>
      <c r="BN62" s="11"/>
      <c r="BO62" s="12"/>
      <c r="BQ62" s="10"/>
      <c r="BR62" s="11"/>
      <c r="BS62" s="12"/>
      <c r="BT62" s="10"/>
      <c r="BU62" s="11"/>
      <c r="BV62" s="12"/>
      <c r="BX62" s="6"/>
      <c r="BY62" s="9"/>
      <c r="CA62" s="6"/>
      <c r="CB62" s="9"/>
      <c r="CC62" s="8"/>
    </row>
    <row r="63" spans="60:81" x14ac:dyDescent="0.25">
      <c r="BH63" s="20"/>
      <c r="BI63" s="11"/>
      <c r="BJ63" s="11"/>
      <c r="BK63" s="12"/>
      <c r="BL63" s="11"/>
      <c r="BM63" s="11"/>
      <c r="BN63" s="11"/>
      <c r="BO63" s="12"/>
      <c r="BQ63" s="10"/>
      <c r="BR63" s="11"/>
      <c r="BS63" s="12"/>
      <c r="BT63" s="10"/>
      <c r="BU63" s="11"/>
      <c r="BV63" s="12"/>
      <c r="BX63" s="6"/>
      <c r="BY63" s="9"/>
      <c r="CA63" s="6"/>
      <c r="CB63" s="9"/>
      <c r="CC63" s="8"/>
    </row>
    <row r="64" spans="60:81" x14ac:dyDescent="0.25">
      <c r="BH64" s="20"/>
      <c r="BI64" s="11"/>
      <c r="BJ64" s="11"/>
      <c r="BK64" s="12"/>
      <c r="BL64" s="11"/>
      <c r="BM64" s="11"/>
      <c r="BN64" s="11"/>
      <c r="BO64" s="12"/>
      <c r="BQ64" s="10"/>
      <c r="BR64" s="11"/>
      <c r="BS64" s="12"/>
      <c r="BT64" s="10"/>
      <c r="BU64" s="11"/>
      <c r="BV64" s="12"/>
      <c r="BX64" s="6"/>
      <c r="BY64" s="9"/>
      <c r="CA64" s="6"/>
      <c r="CB64" s="9"/>
      <c r="CC64" s="8"/>
    </row>
    <row r="65" spans="60:81" x14ac:dyDescent="0.25">
      <c r="BH65" s="20"/>
      <c r="BI65" s="11"/>
      <c r="BJ65" s="11"/>
      <c r="BK65" s="12"/>
      <c r="BL65" s="11"/>
      <c r="BM65" s="11"/>
      <c r="BN65" s="11"/>
      <c r="BO65" s="12"/>
      <c r="BQ65" s="10"/>
      <c r="BR65" s="11"/>
      <c r="BS65" s="12"/>
      <c r="BT65" s="10"/>
      <c r="BU65" s="11"/>
      <c r="BV65" s="12"/>
      <c r="BX65" s="6"/>
      <c r="BY65" s="9"/>
      <c r="CA65" s="6"/>
      <c r="CB65" s="9"/>
      <c r="CC65" s="8"/>
    </row>
    <row r="66" spans="60:81" x14ac:dyDescent="0.25">
      <c r="BH66" s="20"/>
      <c r="BI66" s="11"/>
      <c r="BJ66" s="11"/>
      <c r="BK66" s="12"/>
      <c r="BL66" s="11"/>
      <c r="BM66" s="11"/>
      <c r="BN66" s="11"/>
      <c r="BO66" s="12"/>
      <c r="BQ66" s="10"/>
      <c r="BR66" s="11"/>
      <c r="BS66" s="12"/>
      <c r="BT66" s="10"/>
      <c r="BU66" s="11"/>
      <c r="BV66" s="12"/>
      <c r="BX66" s="6"/>
      <c r="BY66" s="9"/>
      <c r="CA66" s="6"/>
      <c r="CB66" s="9"/>
      <c r="CC66" s="8"/>
    </row>
    <row r="67" spans="60:81" x14ac:dyDescent="0.25">
      <c r="BH67" s="20"/>
      <c r="BI67" s="11"/>
      <c r="BJ67" s="11"/>
      <c r="BK67" s="12"/>
      <c r="BL67" s="11"/>
      <c r="BM67" s="11"/>
      <c r="BN67" s="11"/>
      <c r="BO67" s="12"/>
      <c r="BQ67" s="10"/>
      <c r="BR67" s="11"/>
      <c r="BS67" s="12"/>
      <c r="BT67" s="10"/>
      <c r="BU67" s="11"/>
      <c r="BV67" s="12"/>
      <c r="BX67" s="6"/>
      <c r="BY67" s="9"/>
      <c r="CA67" s="6"/>
      <c r="CB67" s="9"/>
      <c r="CC67" s="8"/>
    </row>
    <row r="68" spans="60:81" x14ac:dyDescent="0.25">
      <c r="BH68" s="20"/>
      <c r="BI68" s="11"/>
      <c r="BJ68" s="11"/>
      <c r="BK68" s="12"/>
      <c r="BL68" s="11"/>
      <c r="BM68" s="11"/>
      <c r="BN68" s="11"/>
      <c r="BO68" s="12"/>
      <c r="BQ68" s="10"/>
      <c r="BR68" s="11"/>
      <c r="BS68" s="12"/>
      <c r="BT68" s="10"/>
      <c r="BU68" s="11"/>
      <c r="BV68" s="12"/>
      <c r="BX68" s="6"/>
      <c r="BY68" s="9"/>
      <c r="CA68" s="6"/>
      <c r="CB68" s="9"/>
      <c r="CC68" s="8"/>
    </row>
    <row r="69" spans="60:81" x14ac:dyDescent="0.25">
      <c r="BH69" s="20"/>
      <c r="BI69" s="11"/>
      <c r="BJ69" s="11"/>
      <c r="BK69" s="12"/>
      <c r="BL69" s="11"/>
      <c r="BM69" s="11"/>
      <c r="BN69" s="11"/>
      <c r="BO69" s="12"/>
      <c r="BQ69" s="10"/>
      <c r="BR69" s="11"/>
      <c r="BS69" s="12"/>
      <c r="BT69" s="10"/>
      <c r="BU69" s="11"/>
      <c r="BV69" s="12"/>
      <c r="BX69" s="6"/>
      <c r="BY69" s="9"/>
      <c r="CA69" s="6"/>
      <c r="CB69" s="9"/>
      <c r="CC69" s="8"/>
    </row>
    <row r="70" spans="60:81" x14ac:dyDescent="0.25">
      <c r="BH70" s="20"/>
      <c r="BI70" s="11"/>
      <c r="BJ70" s="11"/>
      <c r="BK70" s="12"/>
      <c r="BL70" s="11"/>
      <c r="BM70" s="11"/>
      <c r="BN70" s="11"/>
      <c r="BO70" s="12"/>
      <c r="BQ70" s="10"/>
      <c r="BR70" s="11"/>
      <c r="BS70" s="12"/>
      <c r="BT70" s="10"/>
      <c r="BU70" s="11"/>
      <c r="BV70" s="12"/>
      <c r="BX70" s="6"/>
      <c r="BY70" s="9"/>
      <c r="CA70" s="6"/>
      <c r="CB70" s="9"/>
      <c r="CC70" s="8"/>
    </row>
    <row r="71" spans="60:81" x14ac:dyDescent="0.25">
      <c r="BH71" s="20"/>
      <c r="BI71" s="11"/>
      <c r="BJ71" s="11"/>
      <c r="BK71" s="12"/>
      <c r="BL71" s="11"/>
      <c r="BM71" s="11"/>
      <c r="BN71" s="11"/>
      <c r="BO71" s="12"/>
      <c r="BQ71" s="10"/>
      <c r="BR71" s="11"/>
      <c r="BS71" s="12"/>
      <c r="BT71" s="10"/>
      <c r="BU71" s="11"/>
      <c r="BV71" s="12"/>
      <c r="BX71" s="6"/>
      <c r="BY71" s="9"/>
      <c r="CA71" s="6"/>
      <c r="CB71" s="9"/>
      <c r="CC71" s="8"/>
    </row>
    <row r="72" spans="60:81" x14ac:dyDescent="0.25">
      <c r="BH72" s="20"/>
      <c r="BI72" s="11"/>
      <c r="BJ72" s="11"/>
      <c r="BK72" s="12"/>
      <c r="BL72" s="11"/>
      <c r="BM72" s="11"/>
      <c r="BN72" s="11"/>
      <c r="BO72" s="12"/>
      <c r="BQ72" s="10"/>
      <c r="BR72" s="11"/>
      <c r="BS72" s="12"/>
      <c r="BT72" s="10"/>
      <c r="BU72" s="11"/>
      <c r="BV72" s="12"/>
      <c r="BX72" s="6"/>
      <c r="BY72" s="9"/>
      <c r="CA72" s="6"/>
      <c r="CB72" s="9"/>
      <c r="CC72" s="8"/>
    </row>
    <row r="73" spans="60:81" x14ac:dyDescent="0.25">
      <c r="BH73" s="20"/>
      <c r="BI73" s="11"/>
      <c r="BJ73" s="11"/>
      <c r="BK73" s="12"/>
      <c r="BL73" s="11"/>
      <c r="BM73" s="11"/>
      <c r="BN73" s="11"/>
      <c r="BO73" s="12"/>
      <c r="BQ73" s="10"/>
      <c r="BR73" s="11"/>
      <c r="BS73" s="12"/>
      <c r="BT73" s="10"/>
      <c r="BU73" s="11"/>
      <c r="BV73" s="12"/>
      <c r="BX73" s="6"/>
      <c r="BY73" s="9"/>
      <c r="CA73" s="6"/>
      <c r="CB73" s="9"/>
      <c r="CC73" s="8"/>
    </row>
    <row r="74" spans="60:81" x14ac:dyDescent="0.25">
      <c r="BH74" s="20"/>
      <c r="BI74" s="11"/>
      <c r="BJ74" s="11"/>
      <c r="BK74" s="12"/>
      <c r="BL74" s="11"/>
      <c r="BM74" s="11"/>
      <c r="BN74" s="11"/>
      <c r="BO74" s="12"/>
      <c r="BQ74" s="10"/>
      <c r="BR74" s="11"/>
      <c r="BS74" s="12"/>
      <c r="BT74" s="10"/>
      <c r="BU74" s="11"/>
      <c r="BV74" s="12"/>
      <c r="BX74" s="6"/>
      <c r="BY74" s="9"/>
      <c r="CA74" s="6"/>
      <c r="CB74" s="9"/>
      <c r="CC74" s="8"/>
    </row>
    <row r="75" spans="60:81" x14ac:dyDescent="0.25">
      <c r="BH75" s="20"/>
      <c r="BI75" s="11"/>
      <c r="BJ75" s="11"/>
      <c r="BK75" s="12"/>
      <c r="BL75" s="11"/>
      <c r="BM75" s="11"/>
      <c r="BN75" s="11"/>
      <c r="BO75" s="12"/>
      <c r="BQ75" s="10"/>
      <c r="BR75" s="11"/>
      <c r="BS75" s="12"/>
      <c r="BT75" s="10"/>
      <c r="BU75" s="11"/>
      <c r="BV75" s="12"/>
      <c r="BX75" s="6"/>
      <c r="BY75" s="9"/>
      <c r="CA75" s="6"/>
      <c r="CB75" s="9"/>
      <c r="CC75" s="8"/>
    </row>
    <row r="76" spans="60:81" x14ac:dyDescent="0.25">
      <c r="BH76" s="20"/>
      <c r="BI76" s="11"/>
      <c r="BJ76" s="11"/>
      <c r="BK76" s="12"/>
      <c r="BL76" s="11"/>
      <c r="BM76" s="11"/>
      <c r="BN76" s="11"/>
      <c r="BO76" s="12"/>
      <c r="BQ76" s="10"/>
      <c r="BR76" s="11"/>
      <c r="BS76" s="12"/>
      <c r="BT76" s="10"/>
      <c r="BU76" s="11"/>
      <c r="BV76" s="12"/>
      <c r="BX76" s="6"/>
      <c r="BY76" s="9"/>
      <c r="CA76" s="6"/>
      <c r="CB76" s="9"/>
      <c r="CC76" s="8"/>
    </row>
    <row r="77" spans="60:81" x14ac:dyDescent="0.25">
      <c r="BH77" s="20"/>
      <c r="BI77" s="11"/>
      <c r="BJ77" s="11"/>
      <c r="BK77" s="12"/>
      <c r="BL77" s="11"/>
      <c r="BM77" s="11"/>
      <c r="BN77" s="11"/>
      <c r="BO77" s="12"/>
      <c r="BQ77" s="10"/>
      <c r="BR77" s="11"/>
      <c r="BS77" s="12"/>
      <c r="BT77" s="10"/>
      <c r="BU77" s="11"/>
      <c r="BV77" s="12"/>
      <c r="BX77" s="6"/>
      <c r="BY77" s="9"/>
      <c r="CA77" s="6"/>
      <c r="CB77" s="9"/>
      <c r="CC77" s="8"/>
    </row>
    <row r="78" spans="60:81" x14ac:dyDescent="0.25">
      <c r="BH78" s="20"/>
      <c r="BI78" s="11"/>
      <c r="BJ78" s="11"/>
      <c r="BK78" s="12"/>
      <c r="BL78" s="11"/>
      <c r="BM78" s="11"/>
      <c r="BN78" s="11"/>
      <c r="BO78" s="12"/>
      <c r="BQ78" s="10"/>
      <c r="BR78" s="11"/>
      <c r="BS78" s="12"/>
      <c r="BT78" s="10"/>
      <c r="BU78" s="11"/>
      <c r="BV78" s="12"/>
      <c r="BX78" s="6"/>
      <c r="BY78" s="9"/>
      <c r="CA78" s="6"/>
      <c r="CB78" s="9"/>
      <c r="CC78" s="8"/>
    </row>
    <row r="79" spans="60:81" x14ac:dyDescent="0.25">
      <c r="BH79" s="20"/>
      <c r="BI79" s="11"/>
      <c r="BJ79" s="11"/>
      <c r="BK79" s="12"/>
      <c r="BL79" s="11"/>
      <c r="BM79" s="11"/>
      <c r="BN79" s="11"/>
      <c r="BO79" s="12"/>
      <c r="BQ79" s="10"/>
      <c r="BR79" s="11"/>
      <c r="BS79" s="12"/>
      <c r="BT79" s="10"/>
      <c r="BU79" s="11"/>
      <c r="BV79" s="12"/>
      <c r="BX79" s="6"/>
      <c r="BY79" s="9"/>
      <c r="CA79" s="6"/>
      <c r="CB79" s="9"/>
      <c r="CC79" s="8"/>
    </row>
    <row r="80" spans="60:81" x14ac:dyDescent="0.25">
      <c r="BH80" s="20"/>
      <c r="BI80" s="11"/>
      <c r="BJ80" s="11"/>
      <c r="BK80" s="12"/>
      <c r="BL80" s="11"/>
      <c r="BM80" s="11"/>
      <c r="BN80" s="11"/>
      <c r="BO80" s="12"/>
      <c r="BQ80" s="10"/>
      <c r="BR80" s="11"/>
      <c r="BS80" s="12"/>
      <c r="BT80" s="10"/>
      <c r="BU80" s="11"/>
      <c r="BV80" s="12"/>
      <c r="BX80" s="6"/>
      <c r="BY80" s="9"/>
      <c r="CA80" s="6"/>
      <c r="CB80" s="9"/>
      <c r="CC80" s="8"/>
    </row>
    <row r="81" spans="60:81" x14ac:dyDescent="0.25">
      <c r="BH81" s="20"/>
      <c r="BI81" s="11"/>
      <c r="BJ81" s="11"/>
      <c r="BK81" s="12"/>
      <c r="BL81" s="11"/>
      <c r="BM81" s="11"/>
      <c r="BN81" s="11"/>
      <c r="BO81" s="12"/>
      <c r="BQ81" s="10"/>
      <c r="BR81" s="11"/>
      <c r="BS81" s="12"/>
      <c r="BT81" s="10"/>
      <c r="BU81" s="11"/>
      <c r="BV81" s="12"/>
      <c r="BX81" s="6"/>
      <c r="BY81" s="9"/>
      <c r="CA81" s="6"/>
      <c r="CB81" s="9"/>
      <c r="CC81" s="8"/>
    </row>
    <row r="82" spans="60:81" x14ac:dyDescent="0.25">
      <c r="BH82" s="20"/>
      <c r="BI82" s="11"/>
      <c r="BJ82" s="11"/>
      <c r="BK82" s="12"/>
      <c r="BL82" s="11"/>
      <c r="BM82" s="11"/>
      <c r="BN82" s="11"/>
      <c r="BO82" s="12"/>
      <c r="BQ82" s="10"/>
      <c r="BR82" s="11"/>
      <c r="BS82" s="12"/>
      <c r="BT82" s="10"/>
      <c r="BU82" s="11"/>
      <c r="BV82" s="12"/>
      <c r="BX82" s="6"/>
      <c r="BY82" s="9"/>
      <c r="CA82" s="6"/>
      <c r="CB82" s="9"/>
      <c r="CC82" s="8"/>
    </row>
    <row r="83" spans="60:81" x14ac:dyDescent="0.25">
      <c r="BH83" s="20"/>
      <c r="BI83" s="11"/>
      <c r="BJ83" s="11"/>
      <c r="BK83" s="12"/>
      <c r="BL83" s="11"/>
      <c r="BM83" s="11"/>
      <c r="BN83" s="11"/>
      <c r="BO83" s="12"/>
      <c r="BQ83" s="10"/>
      <c r="BR83" s="11"/>
      <c r="BS83" s="12"/>
      <c r="BT83" s="10"/>
      <c r="BU83" s="11"/>
      <c r="BV83" s="12"/>
      <c r="BX83" s="6"/>
      <c r="BY83" s="9"/>
      <c r="CA83" s="6"/>
      <c r="CB83" s="9"/>
      <c r="CC83" s="8"/>
    </row>
    <row r="84" spans="60:81" x14ac:dyDescent="0.25">
      <c r="BH84" s="20"/>
      <c r="BI84" s="11"/>
      <c r="BJ84" s="11"/>
      <c r="BK84" s="12"/>
      <c r="BL84" s="11"/>
      <c r="BM84" s="11"/>
      <c r="BN84" s="11"/>
      <c r="BO84" s="12"/>
      <c r="BQ84" s="10"/>
      <c r="BR84" s="11"/>
      <c r="BS84" s="12"/>
      <c r="BT84" s="10"/>
      <c r="BU84" s="11"/>
      <c r="BV84" s="12"/>
      <c r="BX84" s="6"/>
      <c r="BY84" s="9"/>
      <c r="CA84" s="6"/>
      <c r="CB84" s="9"/>
      <c r="CC84" s="8"/>
    </row>
    <row r="85" spans="60:81" x14ac:dyDescent="0.25">
      <c r="BH85" s="20"/>
      <c r="BI85" s="11"/>
      <c r="BJ85" s="11"/>
      <c r="BK85" s="12"/>
      <c r="BL85" s="11"/>
      <c r="BM85" s="11"/>
      <c r="BN85" s="11"/>
      <c r="BO85" s="12"/>
      <c r="BQ85" s="10"/>
      <c r="BR85" s="11"/>
      <c r="BS85" s="12"/>
      <c r="BT85" s="10"/>
      <c r="BU85" s="11"/>
      <c r="BV85" s="12"/>
      <c r="BX85" s="6"/>
      <c r="BY85" s="9"/>
      <c r="CA85" s="6"/>
      <c r="CB85" s="9"/>
      <c r="CC85" s="8"/>
    </row>
    <row r="86" spans="60:81" x14ac:dyDescent="0.25">
      <c r="BH86" s="20"/>
      <c r="BI86" s="11"/>
      <c r="BJ86" s="11"/>
      <c r="BK86" s="12"/>
      <c r="BL86" s="11"/>
      <c r="BM86" s="11"/>
      <c r="BN86" s="11"/>
      <c r="BO86" s="12"/>
      <c r="BQ86" s="10"/>
      <c r="BR86" s="11"/>
      <c r="BS86" s="12"/>
      <c r="BT86" s="10"/>
      <c r="BU86" s="11"/>
      <c r="BV86" s="12"/>
      <c r="BX86" s="6"/>
      <c r="BY86" s="9"/>
      <c r="CA86" s="6"/>
      <c r="CB86" s="9"/>
      <c r="CC86" s="8"/>
    </row>
    <row r="87" spans="60:81" x14ac:dyDescent="0.25">
      <c r="BH87" s="20"/>
      <c r="BI87" s="11"/>
      <c r="BJ87" s="11"/>
      <c r="BK87" s="12"/>
      <c r="BL87" s="11"/>
      <c r="BM87" s="11"/>
      <c r="BN87" s="11"/>
      <c r="BO87" s="12"/>
      <c r="BQ87" s="10"/>
      <c r="BR87" s="11"/>
      <c r="BS87" s="12"/>
      <c r="BT87" s="10"/>
      <c r="BU87" s="11"/>
      <c r="BV87" s="12"/>
      <c r="BX87" s="6"/>
      <c r="BY87" s="9"/>
      <c r="CA87" s="6"/>
      <c r="CB87" s="9"/>
      <c r="CC87" s="8"/>
    </row>
    <row r="88" spans="60:81" x14ac:dyDescent="0.25">
      <c r="BH88" s="20"/>
      <c r="BI88" s="11"/>
      <c r="BJ88" s="11"/>
      <c r="BK88" s="12"/>
      <c r="BL88" s="11"/>
      <c r="BM88" s="11"/>
      <c r="BN88" s="11"/>
      <c r="BO88" s="12"/>
      <c r="BQ88" s="10"/>
      <c r="BR88" s="11"/>
      <c r="BS88" s="12"/>
      <c r="BT88" s="10"/>
      <c r="BU88" s="11"/>
      <c r="BV88" s="12"/>
      <c r="BX88" s="6"/>
      <c r="BY88" s="9"/>
      <c r="CA88" s="6"/>
      <c r="CB88" s="9"/>
      <c r="CC88" s="8"/>
    </row>
    <row r="89" spans="60:81" x14ac:dyDescent="0.25">
      <c r="BH89" s="20"/>
      <c r="BI89" s="11"/>
      <c r="BJ89" s="11"/>
      <c r="BK89" s="12"/>
      <c r="BL89" s="11"/>
      <c r="BM89" s="11"/>
      <c r="BN89" s="11"/>
      <c r="BO89" s="12"/>
      <c r="BQ89" s="10"/>
      <c r="BR89" s="11"/>
      <c r="BS89" s="12"/>
      <c r="BT89" s="10"/>
      <c r="BU89" s="11"/>
      <c r="BV89" s="12"/>
      <c r="BX89" s="6"/>
      <c r="BY89" s="9"/>
      <c r="CA89" s="6"/>
      <c r="CB89" s="9"/>
      <c r="CC89" s="8"/>
    </row>
    <row r="90" spans="60:81" x14ac:dyDescent="0.25">
      <c r="BH90" s="20"/>
      <c r="BI90" s="11"/>
      <c r="BJ90" s="11"/>
      <c r="BK90" s="12"/>
      <c r="BL90" s="11"/>
      <c r="BM90" s="11"/>
      <c r="BN90" s="11"/>
      <c r="BO90" s="12"/>
      <c r="BQ90" s="10"/>
      <c r="BR90" s="11"/>
      <c r="BS90" s="12"/>
      <c r="BT90" s="10"/>
      <c r="BU90" s="11"/>
      <c r="BV90" s="12"/>
      <c r="BX90" s="6"/>
      <c r="BY90" s="9"/>
      <c r="CA90" s="6"/>
      <c r="CB90" s="9"/>
      <c r="CC90" s="8"/>
    </row>
    <row r="91" spans="60:81" x14ac:dyDescent="0.25">
      <c r="BH91" s="20"/>
      <c r="BI91" s="11"/>
      <c r="BJ91" s="11"/>
      <c r="BK91" s="12"/>
      <c r="BL91" s="11"/>
      <c r="BM91" s="11"/>
      <c r="BN91" s="11"/>
      <c r="BO91" s="12"/>
      <c r="BQ91" s="10"/>
      <c r="BR91" s="11"/>
      <c r="BS91" s="12"/>
      <c r="BT91" s="10"/>
      <c r="BU91" s="11"/>
      <c r="BV91" s="12"/>
      <c r="BX91" s="6"/>
      <c r="BY91" s="9"/>
      <c r="CA91" s="6"/>
      <c r="CB91" s="9"/>
      <c r="CC91" s="8"/>
    </row>
    <row r="92" spans="60:81" x14ac:dyDescent="0.25">
      <c r="BH92" s="20"/>
      <c r="BI92" s="11"/>
      <c r="BJ92" s="11"/>
      <c r="BK92" s="12"/>
      <c r="BL92" s="11"/>
      <c r="BM92" s="11"/>
      <c r="BN92" s="11"/>
      <c r="BO92" s="12"/>
      <c r="BQ92" s="10"/>
      <c r="BR92" s="11"/>
      <c r="BS92" s="12"/>
      <c r="BT92" s="10"/>
      <c r="BU92" s="11"/>
      <c r="BV92" s="12"/>
      <c r="BX92" s="6"/>
      <c r="BY92" s="9"/>
      <c r="CA92" s="6"/>
      <c r="CB92" s="9"/>
      <c r="CC92" s="8"/>
    </row>
    <row r="93" spans="60:81" x14ac:dyDescent="0.25">
      <c r="BH93" s="20"/>
      <c r="BI93" s="11"/>
      <c r="BJ93" s="11"/>
      <c r="BK93" s="12"/>
      <c r="BL93" s="11"/>
      <c r="BM93" s="11"/>
      <c r="BN93" s="11"/>
      <c r="BO93" s="12"/>
      <c r="BQ93" s="10"/>
      <c r="BR93" s="11"/>
      <c r="BS93" s="12"/>
      <c r="BT93" s="10"/>
      <c r="BU93" s="11"/>
      <c r="BV93" s="12"/>
      <c r="BX93" s="6"/>
      <c r="BY93" s="9"/>
      <c r="CA93" s="6"/>
      <c r="CB93" s="9"/>
      <c r="CC93" s="8"/>
    </row>
    <row r="94" spans="60:81" x14ac:dyDescent="0.25">
      <c r="BH94" s="20"/>
      <c r="BI94" s="11"/>
      <c r="BJ94" s="11"/>
      <c r="BK94" s="12"/>
      <c r="BL94" s="11"/>
      <c r="BM94" s="11"/>
      <c r="BN94" s="11"/>
      <c r="BO94" s="12"/>
      <c r="BQ94" s="10"/>
      <c r="BR94" s="11"/>
      <c r="BS94" s="12"/>
      <c r="BT94" s="10"/>
      <c r="BU94" s="11"/>
      <c r="BV94" s="12"/>
      <c r="BX94" s="6"/>
      <c r="BY94" s="9"/>
      <c r="CA94" s="6"/>
      <c r="CB94" s="9"/>
      <c r="CC94" s="8"/>
    </row>
    <row r="95" spans="60:81" x14ac:dyDescent="0.25">
      <c r="BH95" s="20"/>
      <c r="BI95" s="11"/>
      <c r="BJ95" s="11"/>
      <c r="BK95" s="12"/>
      <c r="BL95" s="11"/>
      <c r="BM95" s="11"/>
      <c r="BN95" s="11"/>
      <c r="BO95" s="12"/>
      <c r="BQ95" s="10"/>
      <c r="BR95" s="11"/>
      <c r="BS95" s="12"/>
      <c r="BT95" s="10"/>
      <c r="BU95" s="11"/>
      <c r="BV95" s="12"/>
      <c r="BX95" s="6"/>
      <c r="BY95" s="9"/>
      <c r="CA95" s="6"/>
      <c r="CB95" s="9"/>
      <c r="CC95" s="8"/>
    </row>
    <row r="96" spans="60:81" x14ac:dyDescent="0.25">
      <c r="BH96" s="20"/>
      <c r="BI96" s="11"/>
      <c r="BJ96" s="11"/>
      <c r="BK96" s="12"/>
      <c r="BL96" s="11"/>
      <c r="BM96" s="11"/>
      <c r="BN96" s="11"/>
      <c r="BO96" s="12"/>
      <c r="BQ96" s="10"/>
      <c r="BR96" s="11"/>
      <c r="BS96" s="12"/>
      <c r="BT96" s="10"/>
      <c r="BU96" s="11"/>
      <c r="BV96" s="12"/>
      <c r="BX96" s="6"/>
      <c r="BY96" s="9"/>
      <c r="CA96" s="6"/>
      <c r="CB96" s="9"/>
      <c r="CC96" s="8"/>
    </row>
    <row r="97" spans="60:81" x14ac:dyDescent="0.25">
      <c r="BH97" s="20"/>
      <c r="BI97" s="11"/>
      <c r="BJ97" s="11"/>
      <c r="BK97" s="12"/>
      <c r="BL97" s="11"/>
      <c r="BM97" s="11"/>
      <c r="BN97" s="11"/>
      <c r="BO97" s="12"/>
      <c r="BQ97" s="10"/>
      <c r="BR97" s="11"/>
      <c r="BS97" s="12"/>
      <c r="BT97" s="10"/>
      <c r="BU97" s="11"/>
      <c r="BV97" s="12"/>
      <c r="BX97" s="6"/>
      <c r="BY97" s="9"/>
      <c r="CA97" s="6"/>
      <c r="CB97" s="9"/>
      <c r="CC97" s="8"/>
    </row>
    <row r="98" spans="60:81" x14ac:dyDescent="0.25">
      <c r="BH98" s="20"/>
      <c r="BI98" s="11"/>
      <c r="BJ98" s="11"/>
      <c r="BK98" s="12"/>
      <c r="BL98" s="11"/>
      <c r="BM98" s="11"/>
      <c r="BN98" s="11"/>
      <c r="BO98" s="12"/>
      <c r="BQ98" s="10"/>
      <c r="BR98" s="11"/>
      <c r="BS98" s="12"/>
      <c r="BT98" s="10"/>
      <c r="BU98" s="11"/>
      <c r="BV98" s="12"/>
      <c r="BX98" s="6"/>
      <c r="BY98" s="9"/>
      <c r="CA98" s="6"/>
      <c r="CB98" s="9"/>
      <c r="CC98" s="8"/>
    </row>
    <row r="99" spans="60:81" x14ac:dyDescent="0.25">
      <c r="BH99" s="20"/>
      <c r="BI99" s="11"/>
      <c r="BJ99" s="11"/>
      <c r="BK99" s="12"/>
      <c r="BL99" s="11"/>
      <c r="BM99" s="11"/>
      <c r="BN99" s="11"/>
      <c r="BO99" s="12"/>
      <c r="BQ99" s="10"/>
      <c r="BR99" s="11"/>
      <c r="BS99" s="12"/>
      <c r="BT99" s="10"/>
      <c r="BU99" s="11"/>
      <c r="BV99" s="12"/>
      <c r="BX99" s="6"/>
      <c r="BY99" s="9"/>
      <c r="CA99" s="6"/>
      <c r="CB99" s="9"/>
      <c r="CC99" s="8"/>
    </row>
    <row r="100" spans="60:81" x14ac:dyDescent="0.25">
      <c r="BH100" s="20"/>
      <c r="BI100" s="11"/>
      <c r="BJ100" s="11"/>
      <c r="BK100" s="12"/>
      <c r="BL100" s="11"/>
      <c r="BM100" s="11"/>
      <c r="BN100" s="11"/>
      <c r="BO100" s="12"/>
      <c r="BQ100" s="10"/>
      <c r="BR100" s="11"/>
      <c r="BS100" s="12"/>
      <c r="BT100" s="10"/>
      <c r="BU100" s="11"/>
      <c r="BV100" s="12"/>
      <c r="BX100" s="6"/>
      <c r="BY100" s="9"/>
      <c r="CA100" s="6"/>
      <c r="CB100" s="9"/>
      <c r="CC100" s="8"/>
    </row>
    <row r="101" spans="60:81" x14ac:dyDescent="0.25">
      <c r="BH101" s="20"/>
      <c r="BI101" s="11"/>
      <c r="BJ101" s="11"/>
      <c r="BK101" s="12"/>
      <c r="BL101" s="11"/>
      <c r="BM101" s="11"/>
      <c r="BN101" s="11"/>
      <c r="BO101" s="12"/>
      <c r="BQ101" s="10"/>
      <c r="BR101" s="11"/>
      <c r="BS101" s="12"/>
      <c r="BT101" s="10"/>
      <c r="BU101" s="11"/>
      <c r="BV101" s="12"/>
      <c r="BX101" s="6"/>
      <c r="BY101" s="9"/>
      <c r="CA101" s="6"/>
      <c r="CB101" s="9"/>
      <c r="CC101" s="8"/>
    </row>
    <row r="102" spans="60:81" x14ac:dyDescent="0.25">
      <c r="BH102" s="20"/>
      <c r="BI102" s="11"/>
      <c r="BJ102" s="11"/>
      <c r="BK102" s="12"/>
      <c r="BL102" s="11"/>
      <c r="BM102" s="11"/>
      <c r="BN102" s="11"/>
      <c r="BO102" s="12"/>
      <c r="BQ102" s="10"/>
      <c r="BR102" s="11"/>
      <c r="BS102" s="12"/>
      <c r="BT102" s="10"/>
      <c r="BU102" s="11"/>
      <c r="BV102" s="12"/>
      <c r="BX102" s="6"/>
      <c r="BY102" s="9"/>
      <c r="CA102" s="6"/>
      <c r="CB102" s="9"/>
      <c r="CC102" s="8"/>
    </row>
    <row r="103" spans="60:81" x14ac:dyDescent="0.25">
      <c r="BH103" s="20"/>
      <c r="BI103" s="11"/>
      <c r="BJ103" s="11"/>
      <c r="BK103" s="12"/>
      <c r="BL103" s="11"/>
      <c r="BM103" s="11"/>
      <c r="BN103" s="11"/>
      <c r="BO103" s="12"/>
      <c r="BQ103" s="10"/>
      <c r="BR103" s="11"/>
      <c r="BS103" s="12"/>
      <c r="BT103" s="10"/>
      <c r="BU103" s="11"/>
      <c r="BV103" s="12"/>
      <c r="BX103" s="6"/>
      <c r="BY103" s="9"/>
      <c r="CA103" s="6"/>
      <c r="CB103" s="9"/>
      <c r="CC103" s="8"/>
    </row>
    <row r="104" spans="60:81" x14ac:dyDescent="0.25">
      <c r="BH104" s="20"/>
      <c r="BI104" s="11"/>
      <c r="BJ104" s="11"/>
      <c r="BK104" s="12"/>
      <c r="BL104" s="11"/>
      <c r="BM104" s="11"/>
      <c r="BN104" s="11"/>
      <c r="BO104" s="12"/>
      <c r="BQ104" s="10"/>
      <c r="BR104" s="11"/>
      <c r="BS104" s="12"/>
      <c r="BT104" s="10"/>
      <c r="BU104" s="11"/>
      <c r="BV104" s="12"/>
      <c r="BX104" s="6"/>
      <c r="BY104" s="9"/>
      <c r="CA104" s="6"/>
      <c r="CB104" s="9"/>
      <c r="CC104" s="8"/>
    </row>
    <row r="105" spans="60:81" x14ac:dyDescent="0.25">
      <c r="BH105" s="20"/>
      <c r="BI105" s="11"/>
      <c r="BJ105" s="11"/>
      <c r="BK105" s="12"/>
      <c r="BL105" s="11"/>
      <c r="BM105" s="11"/>
      <c r="BN105" s="11"/>
      <c r="BO105" s="12"/>
      <c r="BQ105" s="10"/>
      <c r="BR105" s="11"/>
      <c r="BS105" s="12"/>
      <c r="BT105" s="10"/>
      <c r="BU105" s="11"/>
      <c r="BV105" s="12"/>
      <c r="BX105" s="6"/>
      <c r="BY105" s="9"/>
      <c r="CA105" s="6"/>
      <c r="CB105" s="9"/>
      <c r="CC105" s="8"/>
    </row>
    <row r="106" spans="60:81" x14ac:dyDescent="0.25">
      <c r="BH106" s="20"/>
      <c r="BI106" s="11"/>
      <c r="BJ106" s="11"/>
      <c r="BK106" s="12"/>
      <c r="BL106" s="11"/>
      <c r="BM106" s="11"/>
      <c r="BN106" s="11"/>
      <c r="BO106" s="12"/>
      <c r="BQ106" s="10"/>
      <c r="BR106" s="11"/>
      <c r="BS106" s="12"/>
      <c r="BT106" s="10"/>
      <c r="BU106" s="11"/>
      <c r="BV106" s="12"/>
      <c r="BX106" s="6"/>
      <c r="BY106" s="9"/>
      <c r="CA106" s="6"/>
      <c r="CB106" s="9"/>
      <c r="CC106" s="8"/>
    </row>
    <row r="107" spans="60:81" x14ac:dyDescent="0.25">
      <c r="BH107" s="20"/>
      <c r="BI107" s="11"/>
      <c r="BJ107" s="11"/>
      <c r="BK107" s="12"/>
      <c r="BL107" s="11"/>
      <c r="BM107" s="11"/>
      <c r="BN107" s="11"/>
      <c r="BO107" s="12"/>
      <c r="BQ107" s="10"/>
      <c r="BR107" s="11"/>
      <c r="BS107" s="12"/>
      <c r="BT107" s="10"/>
      <c r="BU107" s="11"/>
      <c r="BV107" s="12"/>
      <c r="BX107" s="6"/>
      <c r="BY107" s="9"/>
      <c r="CA107" s="6"/>
      <c r="CB107" s="9"/>
      <c r="CC107" s="8"/>
    </row>
    <row r="108" spans="60:81" x14ac:dyDescent="0.25">
      <c r="BH108" s="20"/>
      <c r="BI108" s="11"/>
      <c r="BJ108" s="11"/>
      <c r="BK108" s="12"/>
      <c r="BL108" s="11"/>
      <c r="BM108" s="11"/>
      <c r="BN108" s="11"/>
      <c r="BO108" s="12"/>
      <c r="BQ108" s="10"/>
      <c r="BR108" s="11"/>
      <c r="BS108" s="12"/>
      <c r="BT108" s="10"/>
      <c r="BU108" s="11"/>
      <c r="BV108" s="12"/>
      <c r="BX108" s="6"/>
      <c r="BY108" s="9"/>
      <c r="CA108" s="6"/>
      <c r="CB108" s="9"/>
      <c r="CC108" s="8"/>
    </row>
    <row r="109" spans="60:81" x14ac:dyDescent="0.25">
      <c r="BH109" s="20"/>
      <c r="BI109" s="11"/>
      <c r="BJ109" s="11"/>
      <c r="BK109" s="12"/>
      <c r="BL109" s="11"/>
      <c r="BM109" s="11"/>
      <c r="BN109" s="11"/>
      <c r="BO109" s="12"/>
      <c r="BQ109" s="10"/>
      <c r="BR109" s="11"/>
      <c r="BS109" s="12"/>
      <c r="BT109" s="10"/>
      <c r="BU109" s="11"/>
      <c r="BV109" s="12"/>
      <c r="BX109" s="6"/>
      <c r="BY109" s="9"/>
      <c r="CA109" s="6"/>
      <c r="CB109" s="9"/>
      <c r="CC109" s="8"/>
    </row>
    <row r="110" spans="60:81" x14ac:dyDescent="0.25">
      <c r="BH110" s="20"/>
      <c r="BI110" s="11"/>
      <c r="BJ110" s="11"/>
      <c r="BK110" s="12"/>
      <c r="BL110" s="11"/>
      <c r="BM110" s="11"/>
      <c r="BN110" s="11"/>
      <c r="BO110" s="12"/>
      <c r="BQ110" s="10"/>
      <c r="BR110" s="11"/>
      <c r="BS110" s="12"/>
      <c r="BT110" s="10"/>
      <c r="BU110" s="11"/>
      <c r="BV110" s="12"/>
      <c r="BX110" s="6"/>
      <c r="BY110" s="9"/>
      <c r="CA110" s="6"/>
      <c r="CB110" s="9"/>
      <c r="CC110" s="8"/>
    </row>
    <row r="111" spans="60:81" x14ac:dyDescent="0.25">
      <c r="BH111" s="20"/>
      <c r="BI111" s="11"/>
      <c r="BJ111" s="11"/>
      <c r="BK111" s="12"/>
      <c r="BL111" s="11"/>
      <c r="BM111" s="11"/>
      <c r="BN111" s="11"/>
      <c r="BO111" s="12"/>
      <c r="BQ111" s="10"/>
      <c r="BR111" s="11"/>
      <c r="BS111" s="12"/>
      <c r="BT111" s="10"/>
      <c r="BU111" s="11"/>
      <c r="BV111" s="12"/>
      <c r="BX111" s="6"/>
      <c r="BY111" s="9"/>
      <c r="CA111" s="6"/>
      <c r="CB111" s="9"/>
      <c r="CC111" s="8"/>
    </row>
    <row r="112" spans="60:81" x14ac:dyDescent="0.25">
      <c r="BH112" s="20"/>
      <c r="BI112" s="11"/>
      <c r="BJ112" s="11"/>
      <c r="BK112" s="12"/>
      <c r="BL112" s="11"/>
      <c r="BM112" s="11"/>
      <c r="BN112" s="11"/>
      <c r="BO112" s="12"/>
      <c r="BQ112" s="10"/>
      <c r="BR112" s="11"/>
      <c r="BS112" s="12"/>
      <c r="BT112" s="10"/>
      <c r="BU112" s="11"/>
      <c r="BV112" s="12"/>
      <c r="BX112" s="6"/>
      <c r="BY112" s="9"/>
      <c r="CA112" s="6"/>
      <c r="CB112" s="9"/>
      <c r="CC112" s="8"/>
    </row>
    <row r="113" spans="60:81" x14ac:dyDescent="0.25">
      <c r="BH113" s="20"/>
      <c r="BI113" s="11"/>
      <c r="BJ113" s="11"/>
      <c r="BK113" s="12"/>
      <c r="BL113" s="11"/>
      <c r="BM113" s="11"/>
      <c r="BN113" s="11"/>
      <c r="BO113" s="12"/>
      <c r="BQ113" s="10"/>
      <c r="BR113" s="11"/>
      <c r="BS113" s="12"/>
      <c r="BT113" s="10"/>
      <c r="BU113" s="11"/>
      <c r="BV113" s="12"/>
      <c r="BX113" s="6"/>
      <c r="BY113" s="9"/>
      <c r="CA113" s="6"/>
      <c r="CB113" s="9"/>
      <c r="CC113" s="8"/>
    </row>
    <row r="114" spans="60:81" x14ac:dyDescent="0.25">
      <c r="BH114" s="20"/>
      <c r="BI114" s="11"/>
      <c r="BJ114" s="11"/>
      <c r="BK114" s="12"/>
      <c r="BL114" s="11"/>
      <c r="BM114" s="11"/>
      <c r="BN114" s="11"/>
      <c r="BO114" s="12"/>
      <c r="BQ114" s="10"/>
      <c r="BR114" s="11"/>
      <c r="BS114" s="12"/>
      <c r="BT114" s="10"/>
      <c r="BU114" s="11"/>
      <c r="BV114" s="12"/>
      <c r="BX114" s="6"/>
      <c r="BY114" s="9"/>
      <c r="CA114" s="6"/>
      <c r="CB114" s="9"/>
      <c r="CC114" s="8"/>
    </row>
    <row r="115" spans="60:81" x14ac:dyDescent="0.25">
      <c r="BH115" s="20"/>
      <c r="BI115" s="11"/>
      <c r="BJ115" s="11"/>
      <c r="BK115" s="12"/>
      <c r="BL115" s="11"/>
      <c r="BM115" s="11"/>
      <c r="BN115" s="11"/>
      <c r="BO115" s="12"/>
      <c r="BQ115" s="10"/>
      <c r="BR115" s="11"/>
      <c r="BS115" s="12"/>
      <c r="BT115" s="10"/>
      <c r="BU115" s="11"/>
      <c r="BV115" s="12"/>
      <c r="BX115" s="6"/>
      <c r="BY115" s="9"/>
      <c r="CA115" s="6"/>
      <c r="CB115" s="9"/>
      <c r="CC115" s="8"/>
    </row>
    <row r="116" spans="60:81" x14ac:dyDescent="0.25">
      <c r="BH116" s="20"/>
      <c r="BI116" s="11"/>
      <c r="BJ116" s="11"/>
      <c r="BK116" s="12"/>
      <c r="BL116" s="11"/>
      <c r="BM116" s="11"/>
      <c r="BN116" s="11"/>
      <c r="BO116" s="12"/>
      <c r="BQ116" s="10"/>
      <c r="BR116" s="11"/>
      <c r="BS116" s="12"/>
      <c r="BT116" s="10"/>
      <c r="BU116" s="11"/>
      <c r="BV116" s="12"/>
      <c r="BX116" s="6"/>
      <c r="BY116" s="9"/>
      <c r="CA116" s="6"/>
      <c r="CB116" s="9"/>
      <c r="CC116" s="8"/>
    </row>
    <row r="117" spans="60:81" x14ac:dyDescent="0.25">
      <c r="BH117" s="20"/>
      <c r="BI117" s="11"/>
      <c r="BJ117" s="11"/>
      <c r="BK117" s="12"/>
      <c r="BL117" s="11"/>
      <c r="BM117" s="11"/>
      <c r="BN117" s="11"/>
      <c r="BO117" s="12"/>
      <c r="BQ117" s="10"/>
      <c r="BR117" s="11"/>
      <c r="BS117" s="12"/>
      <c r="BT117" s="10"/>
      <c r="BU117" s="11"/>
      <c r="BV117" s="12"/>
      <c r="BX117" s="6"/>
      <c r="BY117" s="9"/>
      <c r="CA117" s="6"/>
      <c r="CB117" s="9"/>
      <c r="CC117" s="8"/>
    </row>
    <row r="118" spans="60:81" x14ac:dyDescent="0.25">
      <c r="BH118" s="20"/>
      <c r="BI118" s="11"/>
      <c r="BJ118" s="11"/>
      <c r="BK118" s="12"/>
      <c r="BL118" s="11"/>
      <c r="BM118" s="11"/>
      <c r="BN118" s="11"/>
      <c r="BO118" s="12"/>
      <c r="BQ118" s="10"/>
      <c r="BR118" s="11"/>
      <c r="BS118" s="12"/>
      <c r="BT118" s="10"/>
      <c r="BU118" s="11"/>
      <c r="BV118" s="12"/>
      <c r="BX118" s="6"/>
      <c r="BY118" s="9"/>
      <c r="CA118" s="6"/>
      <c r="CB118" s="9"/>
      <c r="CC118" s="8"/>
    </row>
    <row r="119" spans="60:81" x14ac:dyDescent="0.25">
      <c r="BH119" s="20"/>
      <c r="BI119" s="11"/>
      <c r="BJ119" s="11"/>
      <c r="BK119" s="12"/>
      <c r="BL119" s="11"/>
      <c r="BM119" s="11"/>
      <c r="BN119" s="11"/>
      <c r="BO119" s="12"/>
      <c r="BQ119" s="10"/>
      <c r="BR119" s="11"/>
      <c r="BS119" s="12"/>
      <c r="BT119" s="10"/>
      <c r="BU119" s="11"/>
      <c r="BV119" s="12"/>
      <c r="BX119" s="6"/>
      <c r="BY119" s="9"/>
      <c r="CA119" s="6"/>
      <c r="CB119" s="9"/>
      <c r="CC119" s="8"/>
    </row>
    <row r="120" spans="60:81" x14ac:dyDescent="0.25">
      <c r="BH120" s="20"/>
      <c r="BI120" s="11"/>
      <c r="BJ120" s="11"/>
      <c r="BK120" s="12"/>
      <c r="BL120" s="11"/>
      <c r="BM120" s="11"/>
      <c r="BN120" s="11"/>
      <c r="BO120" s="12"/>
      <c r="BQ120" s="10"/>
      <c r="BR120" s="11"/>
      <c r="BS120" s="12"/>
      <c r="BT120" s="10"/>
      <c r="BU120" s="11"/>
      <c r="BV120" s="12"/>
      <c r="BX120" s="6"/>
      <c r="BY120" s="9"/>
      <c r="CA120" s="6"/>
      <c r="CB120" s="9"/>
      <c r="CC120" s="8"/>
    </row>
    <row r="121" spans="60:81" x14ac:dyDescent="0.25">
      <c r="BH121" s="20"/>
      <c r="BI121" s="11"/>
      <c r="BJ121" s="11"/>
      <c r="BK121" s="12"/>
      <c r="BL121" s="11"/>
      <c r="BM121" s="11"/>
      <c r="BN121" s="11"/>
      <c r="BO121" s="12"/>
      <c r="BQ121" s="10"/>
      <c r="BR121" s="11"/>
      <c r="BS121" s="12"/>
      <c r="BT121" s="10"/>
      <c r="BU121" s="11"/>
      <c r="BV121" s="12"/>
      <c r="BX121" s="6"/>
      <c r="BY121" s="9"/>
      <c r="CA121" s="6"/>
      <c r="CB121" s="9"/>
      <c r="CC121" s="8"/>
    </row>
    <row r="122" spans="60:81" x14ac:dyDescent="0.25">
      <c r="BH122" s="20"/>
      <c r="BI122" s="11"/>
      <c r="BJ122" s="11"/>
      <c r="BK122" s="12"/>
      <c r="BL122" s="11"/>
      <c r="BM122" s="11"/>
      <c r="BN122" s="11"/>
      <c r="BO122" s="12"/>
      <c r="BQ122" s="10"/>
      <c r="BR122" s="11"/>
      <c r="BS122" s="12"/>
      <c r="BT122" s="10"/>
      <c r="BU122" s="11"/>
      <c r="BV122" s="12"/>
      <c r="BX122" s="6"/>
      <c r="BY122" s="9"/>
      <c r="CA122" s="6"/>
      <c r="CB122" s="9"/>
      <c r="CC122" s="8"/>
    </row>
    <row r="123" spans="60:81" x14ac:dyDescent="0.25">
      <c r="BH123" s="20"/>
      <c r="BI123" s="11"/>
      <c r="BJ123" s="11"/>
      <c r="BK123" s="12"/>
      <c r="BL123" s="11"/>
      <c r="BM123" s="11"/>
      <c r="BN123" s="11"/>
      <c r="BO123" s="12"/>
      <c r="BQ123" s="10"/>
      <c r="BR123" s="11"/>
      <c r="BS123" s="12"/>
      <c r="BT123" s="10"/>
      <c r="BU123" s="11"/>
      <c r="BV123" s="12"/>
      <c r="BX123" s="6"/>
      <c r="BY123" s="9"/>
      <c r="CA123" s="6"/>
      <c r="CB123" s="9"/>
      <c r="CC123" s="8"/>
    </row>
    <row r="124" spans="60:81" x14ac:dyDescent="0.25">
      <c r="BH124" s="20"/>
      <c r="BI124" s="11"/>
      <c r="BJ124" s="11"/>
      <c r="BK124" s="12"/>
      <c r="BL124" s="11"/>
      <c r="BM124" s="11"/>
      <c r="BN124" s="11"/>
      <c r="BO124" s="12"/>
      <c r="BQ124" s="10"/>
      <c r="BR124" s="11"/>
      <c r="BS124" s="12"/>
      <c r="BT124" s="10"/>
      <c r="BU124" s="11"/>
      <c r="BV124" s="12"/>
      <c r="BX124" s="6"/>
      <c r="BY124" s="9"/>
      <c r="CA124" s="6"/>
      <c r="CB124" s="9"/>
      <c r="CC124" s="8"/>
    </row>
    <row r="125" spans="60:81" x14ac:dyDescent="0.25">
      <c r="BH125" s="20"/>
      <c r="BI125" s="11"/>
      <c r="BJ125" s="11"/>
      <c r="BK125" s="12"/>
      <c r="BL125" s="11"/>
      <c r="BM125" s="11"/>
      <c r="BN125" s="11"/>
      <c r="BO125" s="12"/>
      <c r="BQ125" s="10"/>
      <c r="BR125" s="11"/>
      <c r="BS125" s="12"/>
      <c r="BT125" s="10"/>
      <c r="BU125" s="11"/>
      <c r="BV125" s="12"/>
      <c r="BX125" s="6"/>
      <c r="BY125" s="9"/>
      <c r="CA125" s="6"/>
      <c r="CB125" s="9"/>
      <c r="CC125" s="8"/>
    </row>
    <row r="126" spans="60:81" x14ac:dyDescent="0.25">
      <c r="BH126" s="20"/>
      <c r="BI126" s="11"/>
      <c r="BJ126" s="11"/>
      <c r="BK126" s="12"/>
      <c r="BL126" s="11"/>
      <c r="BM126" s="11"/>
      <c r="BN126" s="11"/>
      <c r="BO126" s="12"/>
      <c r="BQ126" s="10"/>
      <c r="BR126" s="11"/>
      <c r="BS126" s="12"/>
      <c r="BT126" s="10"/>
      <c r="BU126" s="11"/>
      <c r="BV126" s="12"/>
      <c r="BX126" s="6"/>
      <c r="BY126" s="9"/>
      <c r="CA126" s="6"/>
      <c r="CB126" s="9"/>
      <c r="CC126" s="8"/>
    </row>
    <row r="127" spans="60:81" x14ac:dyDescent="0.25">
      <c r="BH127" s="20"/>
      <c r="BI127" s="11"/>
      <c r="BJ127" s="11"/>
      <c r="BK127" s="12"/>
      <c r="BL127" s="11"/>
      <c r="BM127" s="11"/>
      <c r="BN127" s="11"/>
      <c r="BO127" s="12"/>
      <c r="BQ127" s="10"/>
      <c r="BR127" s="11"/>
      <c r="BS127" s="12"/>
      <c r="BT127" s="10"/>
      <c r="BU127" s="11"/>
      <c r="BV127" s="12"/>
      <c r="BX127" s="6"/>
      <c r="BY127" s="9"/>
      <c r="CA127" s="6"/>
      <c r="CB127" s="9"/>
      <c r="CC127" s="8"/>
    </row>
    <row r="128" spans="60:81" x14ac:dyDescent="0.25">
      <c r="BH128" s="20"/>
      <c r="BI128" s="11"/>
      <c r="BJ128" s="11"/>
      <c r="BK128" s="12"/>
      <c r="BL128" s="11"/>
      <c r="BM128" s="11"/>
      <c r="BN128" s="11"/>
      <c r="BO128" s="12"/>
      <c r="BQ128" s="10"/>
      <c r="BR128" s="11"/>
      <c r="BS128" s="12"/>
      <c r="BT128" s="10"/>
      <c r="BU128" s="11"/>
      <c r="BV128" s="12"/>
      <c r="BX128" s="6"/>
      <c r="BY128" s="9"/>
      <c r="CA128" s="6"/>
      <c r="CB128" s="9"/>
      <c r="CC128" s="8"/>
    </row>
    <row r="129" spans="60:81" x14ac:dyDescent="0.25">
      <c r="BH129" s="20"/>
      <c r="BI129" s="11"/>
      <c r="BJ129" s="11"/>
      <c r="BK129" s="12"/>
      <c r="BL129" s="11"/>
      <c r="BM129" s="11"/>
      <c r="BN129" s="11"/>
      <c r="BO129" s="12"/>
      <c r="BQ129" s="10"/>
      <c r="BR129" s="11"/>
      <c r="BS129" s="12"/>
      <c r="BT129" s="10"/>
      <c r="BU129" s="11"/>
      <c r="BV129" s="12"/>
      <c r="BX129" s="6"/>
      <c r="BY129" s="9"/>
      <c r="CA129" s="6"/>
      <c r="CB129" s="9"/>
      <c r="CC129" s="8"/>
    </row>
    <row r="130" spans="60:81" x14ac:dyDescent="0.25">
      <c r="BH130" s="20"/>
      <c r="BI130" s="11"/>
      <c r="BJ130" s="11"/>
      <c r="BK130" s="12"/>
      <c r="BL130" s="11"/>
      <c r="BM130" s="11"/>
      <c r="BN130" s="11"/>
      <c r="BO130" s="12"/>
      <c r="BQ130" s="10"/>
      <c r="BR130" s="11"/>
      <c r="BS130" s="12"/>
      <c r="BT130" s="10"/>
      <c r="BU130" s="11"/>
      <c r="BV130" s="12"/>
      <c r="BX130" s="6"/>
      <c r="BY130" s="9"/>
      <c r="CA130" s="6"/>
      <c r="CB130" s="9"/>
      <c r="CC130" s="8"/>
    </row>
    <row r="131" spans="60:81" x14ac:dyDescent="0.25">
      <c r="BH131" s="20"/>
      <c r="BI131" s="11"/>
      <c r="BJ131" s="11"/>
      <c r="BK131" s="12"/>
      <c r="BL131" s="11"/>
      <c r="BM131" s="11"/>
      <c r="BN131" s="11"/>
      <c r="BO131" s="12"/>
      <c r="BQ131" s="10"/>
      <c r="BR131" s="11"/>
      <c r="BS131" s="12"/>
      <c r="BT131" s="10"/>
      <c r="BU131" s="11"/>
      <c r="BV131" s="12"/>
      <c r="BX131" s="6"/>
      <c r="BY131" s="9"/>
      <c r="CA131" s="6"/>
      <c r="CB131" s="9"/>
      <c r="CC131" s="8"/>
    </row>
    <row r="132" spans="60:81" x14ac:dyDescent="0.25">
      <c r="BH132" s="20"/>
      <c r="BI132" s="11"/>
      <c r="BJ132" s="11"/>
      <c r="BK132" s="12"/>
      <c r="BL132" s="11"/>
      <c r="BM132" s="11"/>
      <c r="BN132" s="11"/>
      <c r="BO132" s="12"/>
      <c r="BQ132" s="10"/>
      <c r="BR132" s="11"/>
      <c r="BS132" s="12"/>
      <c r="BT132" s="10"/>
      <c r="BU132" s="11"/>
      <c r="BV132" s="12"/>
      <c r="BX132" s="6"/>
      <c r="BY132" s="9"/>
      <c r="CA132" s="6"/>
      <c r="CB132" s="9"/>
      <c r="CC132" s="8"/>
    </row>
    <row r="133" spans="60:81" x14ac:dyDescent="0.25">
      <c r="BH133" s="20"/>
      <c r="BI133" s="11"/>
      <c r="BJ133" s="11"/>
      <c r="BK133" s="12"/>
      <c r="BL133" s="11"/>
      <c r="BM133" s="11"/>
      <c r="BN133" s="11"/>
      <c r="BO133" s="12"/>
      <c r="BQ133" s="10"/>
      <c r="BR133" s="11"/>
      <c r="BS133" s="12"/>
      <c r="BT133" s="10"/>
      <c r="BU133" s="11"/>
      <c r="BV133" s="12"/>
      <c r="BX133" s="6"/>
      <c r="BY133" s="9"/>
      <c r="CA133" s="6"/>
      <c r="CB133" s="9"/>
      <c r="CC133" s="8"/>
    </row>
    <row r="134" spans="60:81" x14ac:dyDescent="0.25">
      <c r="BH134" s="20"/>
      <c r="BI134" s="11"/>
      <c r="BJ134" s="11"/>
      <c r="BK134" s="12"/>
      <c r="BL134" s="11"/>
      <c r="BM134" s="11"/>
      <c r="BN134" s="11"/>
      <c r="BO134" s="12"/>
      <c r="BQ134" s="10"/>
      <c r="BR134" s="11"/>
      <c r="BS134" s="12"/>
      <c r="BT134" s="10"/>
      <c r="BU134" s="11"/>
      <c r="BV134" s="12"/>
      <c r="BX134" s="6"/>
      <c r="BY134" s="9"/>
      <c r="CA134" s="6"/>
      <c r="CB134" s="9"/>
      <c r="CC134" s="8"/>
    </row>
    <row r="135" spans="60:81" x14ac:dyDescent="0.25">
      <c r="BH135" s="20"/>
      <c r="BI135" s="11"/>
      <c r="BJ135" s="11"/>
      <c r="BK135" s="12"/>
      <c r="BL135" s="11"/>
      <c r="BM135" s="11"/>
      <c r="BN135" s="11"/>
      <c r="BO135" s="12"/>
      <c r="BQ135" s="10"/>
      <c r="BR135" s="11"/>
      <c r="BS135" s="12"/>
      <c r="BT135" s="10"/>
      <c r="BU135" s="11"/>
      <c r="BV135" s="12"/>
      <c r="BX135" s="6"/>
      <c r="BY135" s="9"/>
      <c r="CA135" s="6"/>
      <c r="CB135" s="9"/>
      <c r="CC135" s="8"/>
    </row>
    <row r="136" spans="60:81" x14ac:dyDescent="0.25">
      <c r="BH136" s="20"/>
      <c r="BI136" s="11"/>
      <c r="BJ136" s="11"/>
      <c r="BK136" s="12"/>
      <c r="BL136" s="11"/>
      <c r="BM136" s="11"/>
      <c r="BN136" s="11"/>
      <c r="BO136" s="12"/>
      <c r="BQ136" s="10"/>
      <c r="BR136" s="11"/>
      <c r="BS136" s="12"/>
      <c r="BT136" s="10"/>
      <c r="BU136" s="11"/>
      <c r="BV136" s="12"/>
      <c r="BX136" s="6"/>
      <c r="BY136" s="9"/>
      <c r="CA136" s="6"/>
      <c r="CB136" s="9"/>
      <c r="CC136" s="8"/>
    </row>
    <row r="137" spans="60:81" x14ac:dyDescent="0.25">
      <c r="BH137" s="20"/>
      <c r="BI137" s="11"/>
      <c r="BJ137" s="11"/>
      <c r="BK137" s="12"/>
      <c r="BL137" s="11"/>
      <c r="BM137" s="11"/>
      <c r="BN137" s="11"/>
      <c r="BO137" s="12"/>
      <c r="BQ137" s="10"/>
      <c r="BR137" s="11"/>
      <c r="BS137" s="12"/>
      <c r="BT137" s="10"/>
      <c r="BU137" s="11"/>
      <c r="BV137" s="12"/>
      <c r="BX137" s="6"/>
      <c r="BY137" s="9"/>
      <c r="CA137" s="6"/>
      <c r="CB137" s="9"/>
      <c r="CC137" s="8"/>
    </row>
    <row r="138" spans="60:81" x14ac:dyDescent="0.25">
      <c r="BH138" s="20"/>
      <c r="BI138" s="11"/>
      <c r="BJ138" s="11"/>
      <c r="BK138" s="12"/>
      <c r="BL138" s="11"/>
      <c r="BM138" s="11"/>
      <c r="BN138" s="11"/>
      <c r="BO138" s="12"/>
      <c r="BQ138" s="10"/>
      <c r="BR138" s="11"/>
      <c r="BS138" s="12"/>
      <c r="BT138" s="10"/>
      <c r="BU138" s="11"/>
      <c r="BV138" s="12"/>
      <c r="BX138" s="6"/>
      <c r="BY138" s="9"/>
      <c r="CA138" s="6"/>
      <c r="CB138" s="9"/>
      <c r="CC138" s="8"/>
    </row>
    <row r="139" spans="60:81" x14ac:dyDescent="0.25">
      <c r="BH139" s="20"/>
      <c r="BI139" s="11"/>
      <c r="BJ139" s="11"/>
      <c r="BK139" s="12"/>
      <c r="BL139" s="11"/>
      <c r="BM139" s="11"/>
      <c r="BN139" s="11"/>
      <c r="BO139" s="12"/>
      <c r="BQ139" s="10"/>
      <c r="BR139" s="11"/>
      <c r="BS139" s="12"/>
      <c r="BT139" s="10"/>
      <c r="BU139" s="11"/>
      <c r="BV139" s="12"/>
      <c r="BX139" s="6"/>
      <c r="BY139" s="9"/>
      <c r="CA139" s="6"/>
      <c r="CB139" s="9"/>
      <c r="CC139" s="8"/>
    </row>
    <row r="140" spans="60:81" x14ac:dyDescent="0.25">
      <c r="BH140" s="20"/>
      <c r="BI140" s="11"/>
      <c r="BJ140" s="11"/>
      <c r="BK140" s="12"/>
      <c r="BL140" s="11"/>
      <c r="BM140" s="11"/>
      <c r="BN140" s="11"/>
      <c r="BO140" s="12"/>
      <c r="BQ140" s="10"/>
      <c r="BR140" s="11"/>
      <c r="BS140" s="12"/>
      <c r="BT140" s="10"/>
      <c r="BU140" s="11"/>
      <c r="BV140" s="12"/>
      <c r="BX140" s="6"/>
      <c r="BY140" s="9"/>
      <c r="CA140" s="6"/>
      <c r="CB140" s="9"/>
      <c r="CC140" s="8"/>
    </row>
    <row r="141" spans="60:81" x14ac:dyDescent="0.25">
      <c r="BH141" s="20"/>
      <c r="BI141" s="11"/>
      <c r="BJ141" s="11"/>
      <c r="BK141" s="12"/>
      <c r="BL141" s="11"/>
      <c r="BM141" s="11"/>
      <c r="BN141" s="11"/>
      <c r="BO141" s="12"/>
      <c r="BQ141" s="10"/>
      <c r="BR141" s="11"/>
      <c r="BS141" s="12"/>
      <c r="BT141" s="10"/>
      <c r="BU141" s="11"/>
      <c r="BV141" s="12"/>
      <c r="BX141" s="6"/>
      <c r="BY141" s="9"/>
      <c r="CA141" s="6"/>
      <c r="CB141" s="9"/>
      <c r="CC141" s="8"/>
    </row>
    <row r="142" spans="60:81" x14ac:dyDescent="0.25">
      <c r="BH142" s="20"/>
      <c r="BI142" s="11"/>
      <c r="BJ142" s="11"/>
      <c r="BK142" s="12"/>
      <c r="BL142" s="11"/>
      <c r="BM142" s="11"/>
      <c r="BN142" s="11"/>
      <c r="BO142" s="12"/>
      <c r="BQ142" s="10"/>
      <c r="BR142" s="11"/>
      <c r="BS142" s="12"/>
      <c r="BT142" s="10"/>
      <c r="BU142" s="11"/>
      <c r="BV142" s="12"/>
      <c r="BX142" s="6"/>
      <c r="BY142" s="9"/>
      <c r="CA142" s="6"/>
      <c r="CB142" s="9"/>
      <c r="CC142" s="8"/>
    </row>
    <row r="143" spans="60:81" x14ac:dyDescent="0.25">
      <c r="BH143" s="20"/>
      <c r="BI143" s="11"/>
      <c r="BJ143" s="11"/>
      <c r="BK143" s="12"/>
      <c r="BL143" s="11"/>
      <c r="BM143" s="11"/>
      <c r="BN143" s="11"/>
      <c r="BO143" s="12"/>
      <c r="BQ143" s="10"/>
      <c r="BR143" s="11"/>
      <c r="BS143" s="12"/>
      <c r="BT143" s="10"/>
      <c r="BU143" s="11"/>
      <c r="BV143" s="12"/>
      <c r="BX143" s="6"/>
      <c r="BY143" s="9"/>
      <c r="CA143" s="6"/>
      <c r="CB143" s="9"/>
      <c r="CC143" s="8"/>
    </row>
    <row r="144" spans="60:81" x14ac:dyDescent="0.25">
      <c r="BH144" s="20"/>
      <c r="BI144" s="11"/>
      <c r="BJ144" s="11"/>
      <c r="BK144" s="12"/>
      <c r="BL144" s="11"/>
      <c r="BM144" s="11"/>
      <c r="BN144" s="11"/>
      <c r="BO144" s="12"/>
      <c r="BQ144" s="10"/>
      <c r="BR144" s="11"/>
      <c r="BS144" s="12"/>
      <c r="BT144" s="10"/>
      <c r="BU144" s="11"/>
      <c r="BV144" s="12"/>
      <c r="BX144" s="6"/>
      <c r="BY144" s="9"/>
      <c r="CA144" s="6"/>
      <c r="CB144" s="9"/>
      <c r="CC144" s="8"/>
    </row>
    <row r="145" spans="60:81" x14ac:dyDescent="0.25">
      <c r="BH145" s="20"/>
      <c r="BI145" s="11"/>
      <c r="BJ145" s="11"/>
      <c r="BK145" s="12"/>
      <c r="BL145" s="11"/>
      <c r="BM145" s="11"/>
      <c r="BN145" s="11"/>
      <c r="BO145" s="12"/>
      <c r="BQ145" s="10"/>
      <c r="BR145" s="11"/>
      <c r="BS145" s="12"/>
      <c r="BT145" s="10"/>
      <c r="BU145" s="11"/>
      <c r="BV145" s="12"/>
      <c r="BX145" s="6"/>
      <c r="BY145" s="9"/>
      <c r="CA145" s="6"/>
      <c r="CB145" s="9"/>
      <c r="CC145" s="8"/>
    </row>
    <row r="146" spans="60:81" x14ac:dyDescent="0.25">
      <c r="BH146" s="20"/>
      <c r="BI146" s="11"/>
      <c r="BJ146" s="11"/>
      <c r="BK146" s="12"/>
      <c r="BL146" s="11"/>
      <c r="BM146" s="11"/>
      <c r="BN146" s="11"/>
      <c r="BO146" s="12"/>
      <c r="BQ146" s="10"/>
      <c r="BR146" s="11"/>
      <c r="BS146" s="12"/>
      <c r="BT146" s="10"/>
      <c r="BU146" s="11"/>
      <c r="BV146" s="12"/>
      <c r="BX146" s="6"/>
      <c r="BY146" s="9"/>
      <c r="CA146" s="6"/>
      <c r="CB146" s="9"/>
      <c r="CC146" s="8"/>
    </row>
    <row r="147" spans="60:81" x14ac:dyDescent="0.25">
      <c r="BH147" s="20"/>
      <c r="BI147" s="11"/>
      <c r="BJ147" s="11"/>
      <c r="BK147" s="12"/>
      <c r="BL147" s="11"/>
      <c r="BM147" s="11"/>
      <c r="BN147" s="11"/>
      <c r="BO147" s="12"/>
      <c r="BQ147" s="10"/>
      <c r="BR147" s="11"/>
      <c r="BS147" s="12"/>
      <c r="BT147" s="10"/>
      <c r="BU147" s="11"/>
      <c r="BV147" s="12"/>
      <c r="BX147" s="6"/>
      <c r="BY147" s="9"/>
      <c r="CA147" s="6"/>
      <c r="CB147" s="9"/>
      <c r="CC147" s="8"/>
    </row>
    <row r="148" spans="60:81" x14ac:dyDescent="0.25">
      <c r="BH148" s="20"/>
      <c r="BI148" s="11"/>
      <c r="BJ148" s="11"/>
      <c r="BK148" s="12"/>
      <c r="BL148" s="11"/>
      <c r="BM148" s="11"/>
      <c r="BN148" s="11"/>
      <c r="BO148" s="12"/>
      <c r="BQ148" s="10"/>
      <c r="BR148" s="11"/>
      <c r="BS148" s="12"/>
      <c r="BT148" s="10"/>
      <c r="BU148" s="11"/>
      <c r="BV148" s="12"/>
      <c r="BX148" s="6"/>
      <c r="BY148" s="9"/>
      <c r="CA148" s="6"/>
      <c r="CB148" s="9"/>
      <c r="CC148" s="8"/>
    </row>
    <row r="149" spans="60:81" x14ac:dyDescent="0.25">
      <c r="BH149" s="20"/>
      <c r="BI149" s="11"/>
      <c r="BJ149" s="11"/>
      <c r="BK149" s="12"/>
      <c r="BL149" s="11"/>
      <c r="BM149" s="11"/>
      <c r="BN149" s="11"/>
      <c r="BO149" s="12"/>
      <c r="BQ149" s="10"/>
      <c r="BR149" s="11"/>
      <c r="BS149" s="12"/>
      <c r="BT149" s="10"/>
      <c r="BU149" s="11"/>
      <c r="BV149" s="12"/>
      <c r="BX149" s="6"/>
      <c r="BY149" s="9"/>
      <c r="CA149" s="6"/>
      <c r="CB149" s="9"/>
      <c r="CC149" s="8"/>
    </row>
    <row r="150" spans="60:81" x14ac:dyDescent="0.25">
      <c r="BH150" s="20"/>
      <c r="BI150" s="11"/>
      <c r="BJ150" s="11"/>
      <c r="BK150" s="12"/>
      <c r="BL150" s="11"/>
      <c r="BM150" s="11"/>
      <c r="BN150" s="11"/>
      <c r="BO150" s="12"/>
      <c r="BQ150" s="10"/>
      <c r="BR150" s="11"/>
      <c r="BS150" s="12"/>
      <c r="BT150" s="10"/>
      <c r="BU150" s="11"/>
      <c r="BV150" s="12"/>
      <c r="BX150" s="6"/>
      <c r="BY150" s="9"/>
      <c r="CA150" s="6"/>
      <c r="CB150" s="9"/>
      <c r="CC150" s="8"/>
    </row>
    <row r="151" spans="60:81" x14ac:dyDescent="0.25">
      <c r="BH151" s="20"/>
      <c r="BI151" s="11"/>
      <c r="BJ151" s="11"/>
      <c r="BK151" s="12"/>
      <c r="BL151" s="11"/>
      <c r="BM151" s="11"/>
      <c r="BN151" s="11"/>
      <c r="BO151" s="12"/>
      <c r="BQ151" s="10"/>
      <c r="BR151" s="11"/>
      <c r="BS151" s="12"/>
      <c r="BT151" s="10"/>
      <c r="BU151" s="11"/>
      <c r="BV151" s="12"/>
      <c r="BX151" s="6"/>
      <c r="BY151" s="9"/>
      <c r="CA151" s="6"/>
      <c r="CB151" s="9"/>
      <c r="CC151" s="8"/>
    </row>
    <row r="152" spans="60:81" x14ac:dyDescent="0.25">
      <c r="BH152" s="20"/>
      <c r="BI152" s="11"/>
      <c r="BJ152" s="11"/>
      <c r="BK152" s="12"/>
      <c r="BL152" s="11"/>
      <c r="BM152" s="11"/>
      <c r="BN152" s="11"/>
      <c r="BO152" s="12"/>
      <c r="BQ152" s="10"/>
      <c r="BR152" s="11"/>
      <c r="BS152" s="12"/>
      <c r="BT152" s="10"/>
      <c r="BU152" s="11"/>
      <c r="BV152" s="12"/>
      <c r="BX152" s="6"/>
      <c r="BY152" s="9"/>
      <c r="CA152" s="6"/>
      <c r="CB152" s="9"/>
      <c r="CC152" s="8"/>
    </row>
    <row r="153" spans="60:81" x14ac:dyDescent="0.25">
      <c r="BH153" s="20"/>
      <c r="BI153" s="11"/>
      <c r="BJ153" s="11"/>
      <c r="BK153" s="12"/>
      <c r="BL153" s="11"/>
      <c r="BM153" s="11"/>
      <c r="BN153" s="11"/>
      <c r="BO153" s="12"/>
      <c r="BQ153" s="10"/>
      <c r="BR153" s="11"/>
      <c r="BS153" s="12"/>
      <c r="BT153" s="10"/>
      <c r="BU153" s="11"/>
      <c r="BV153" s="12"/>
      <c r="BX153" s="6"/>
      <c r="BY153" s="9"/>
      <c r="CA153" s="6"/>
      <c r="CB153" s="9"/>
      <c r="CC153" s="8"/>
    </row>
    <row r="154" spans="60:81" x14ac:dyDescent="0.25">
      <c r="BH154" s="20"/>
      <c r="BI154" s="11"/>
      <c r="BJ154" s="11"/>
      <c r="BK154" s="12"/>
      <c r="BL154" s="11"/>
      <c r="BM154" s="11"/>
      <c r="BN154" s="11"/>
      <c r="BO154" s="12"/>
      <c r="BQ154" s="10"/>
      <c r="BR154" s="11"/>
      <c r="BS154" s="12"/>
      <c r="BT154" s="10"/>
      <c r="BU154" s="11"/>
      <c r="BV154" s="12"/>
      <c r="BX154" s="6"/>
      <c r="BY154" s="9"/>
      <c r="CA154" s="6"/>
      <c r="CB154" s="9"/>
      <c r="CC154" s="8"/>
    </row>
    <row r="155" spans="60:81" x14ac:dyDescent="0.25">
      <c r="BH155" s="20"/>
      <c r="BI155" s="11"/>
      <c r="BJ155" s="11"/>
      <c r="BK155" s="12"/>
      <c r="BL155" s="11"/>
      <c r="BM155" s="11"/>
      <c r="BN155" s="11"/>
      <c r="BO155" s="12"/>
      <c r="BQ155" s="10"/>
      <c r="BR155" s="11"/>
      <c r="BS155" s="12"/>
      <c r="BT155" s="10"/>
      <c r="BU155" s="11"/>
      <c r="BV155" s="12"/>
      <c r="BX155" s="6"/>
      <c r="BY155" s="9"/>
      <c r="CA155" s="6"/>
      <c r="CB155" s="9"/>
      <c r="CC155" s="8"/>
    </row>
    <row r="156" spans="60:81" x14ac:dyDescent="0.25">
      <c r="BH156" s="20"/>
      <c r="BI156" s="11"/>
      <c r="BJ156" s="11"/>
      <c r="BK156" s="12"/>
      <c r="BL156" s="11"/>
      <c r="BM156" s="11"/>
      <c r="BN156" s="11"/>
      <c r="BO156" s="12"/>
      <c r="BQ156" s="10"/>
      <c r="BR156" s="11"/>
      <c r="BS156" s="12"/>
      <c r="BT156" s="10"/>
      <c r="BU156" s="11"/>
      <c r="BV156" s="12"/>
      <c r="BX156" s="6"/>
      <c r="BY156" s="9"/>
      <c r="CA156" s="6"/>
      <c r="CB156" s="9"/>
      <c r="CC156" s="8"/>
    </row>
    <row r="157" spans="60:81" x14ac:dyDescent="0.25">
      <c r="BH157" s="20"/>
      <c r="BI157" s="11"/>
      <c r="BJ157" s="11"/>
      <c r="BK157" s="12"/>
      <c r="BL157" s="11"/>
      <c r="BM157" s="11"/>
      <c r="BN157" s="11"/>
      <c r="BO157" s="12"/>
      <c r="BQ157" s="10"/>
      <c r="BR157" s="11"/>
      <c r="BS157" s="12"/>
      <c r="BT157" s="10"/>
      <c r="BU157" s="11"/>
      <c r="BV157" s="12"/>
      <c r="BX157" s="6"/>
      <c r="BY157" s="9"/>
      <c r="CA157" s="6"/>
      <c r="CB157" s="9"/>
      <c r="CC157" s="8"/>
    </row>
    <row r="158" spans="60:81" x14ac:dyDescent="0.25">
      <c r="BH158" s="20"/>
      <c r="BI158" s="11"/>
      <c r="BJ158" s="11"/>
      <c r="BK158" s="12"/>
      <c r="BL158" s="11"/>
      <c r="BM158" s="11"/>
      <c r="BN158" s="11"/>
      <c r="BO158" s="12"/>
      <c r="BQ158" s="10"/>
      <c r="BR158" s="11"/>
      <c r="BS158" s="12"/>
      <c r="BT158" s="10"/>
      <c r="BU158" s="11"/>
      <c r="BV158" s="12"/>
      <c r="BX158" s="6"/>
      <c r="BY158" s="9"/>
      <c r="CA158" s="6"/>
      <c r="CB158" s="9"/>
      <c r="CC158" s="8"/>
    </row>
    <row r="159" spans="60:81" x14ac:dyDescent="0.25">
      <c r="BH159" s="20"/>
      <c r="BI159" s="11"/>
      <c r="BJ159" s="11"/>
      <c r="BK159" s="12"/>
      <c r="BL159" s="11"/>
      <c r="BM159" s="11"/>
      <c r="BN159" s="11"/>
      <c r="BO159" s="12"/>
      <c r="BQ159" s="10"/>
      <c r="BR159" s="11"/>
      <c r="BS159" s="12"/>
      <c r="BT159" s="10"/>
      <c r="BU159" s="11"/>
      <c r="BV159" s="12"/>
      <c r="BX159" s="6"/>
      <c r="BY159" s="9"/>
      <c r="CA159" s="6"/>
      <c r="CB159" s="9"/>
      <c r="CC159" s="8"/>
    </row>
    <row r="160" spans="60:81" x14ac:dyDescent="0.25">
      <c r="BH160" s="20"/>
      <c r="BI160" s="11"/>
      <c r="BJ160" s="11"/>
      <c r="BK160" s="12"/>
      <c r="BL160" s="11"/>
      <c r="BM160" s="11"/>
      <c r="BN160" s="11"/>
      <c r="BO160" s="12"/>
      <c r="BQ160" s="10"/>
      <c r="BR160" s="11"/>
      <c r="BS160" s="12"/>
      <c r="BT160" s="10"/>
      <c r="BU160" s="11"/>
      <c r="BV160" s="12"/>
      <c r="BX160" s="6"/>
      <c r="BY160" s="9"/>
      <c r="CA160" s="6"/>
      <c r="CB160" s="9"/>
      <c r="CC160" s="8"/>
    </row>
    <row r="161" spans="60:81" x14ac:dyDescent="0.25">
      <c r="BH161" s="20"/>
      <c r="BI161" s="11"/>
      <c r="BJ161" s="11"/>
      <c r="BK161" s="12"/>
      <c r="BL161" s="11"/>
      <c r="BM161" s="11"/>
      <c r="BN161" s="11"/>
      <c r="BO161" s="12"/>
      <c r="BQ161" s="10"/>
      <c r="BR161" s="11"/>
      <c r="BS161" s="12"/>
      <c r="BT161" s="10"/>
      <c r="BU161" s="11"/>
      <c r="BV161" s="12"/>
      <c r="BX161" s="6"/>
      <c r="BY161" s="9"/>
      <c r="CA161" s="6"/>
      <c r="CB161" s="9"/>
      <c r="CC161" s="8"/>
    </row>
    <row r="162" spans="60:81" x14ac:dyDescent="0.25">
      <c r="BH162" s="20"/>
      <c r="BI162" s="11"/>
      <c r="BJ162" s="11"/>
      <c r="BK162" s="12"/>
      <c r="BL162" s="11"/>
      <c r="BM162" s="11"/>
      <c r="BN162" s="11"/>
      <c r="BO162" s="12"/>
      <c r="BQ162" s="10"/>
      <c r="BR162" s="11"/>
      <c r="BS162" s="12"/>
      <c r="BT162" s="10"/>
      <c r="BU162" s="11"/>
      <c r="BV162" s="12"/>
      <c r="BX162" s="6"/>
      <c r="BY162" s="9"/>
      <c r="CA162" s="6"/>
      <c r="CB162" s="9"/>
      <c r="CC162" s="8"/>
    </row>
    <row r="163" spans="60:81" x14ac:dyDescent="0.25">
      <c r="BH163" s="20"/>
      <c r="BI163" s="11"/>
      <c r="BJ163" s="11"/>
      <c r="BK163" s="12"/>
      <c r="BL163" s="11"/>
      <c r="BM163" s="11"/>
      <c r="BN163" s="11"/>
      <c r="BO163" s="12"/>
      <c r="BQ163" s="10"/>
      <c r="BR163" s="11"/>
      <c r="BS163" s="12"/>
      <c r="BT163" s="10"/>
      <c r="BU163" s="11"/>
      <c r="BV163" s="12"/>
      <c r="BX163" s="6"/>
      <c r="BY163" s="9"/>
      <c r="CA163" s="6"/>
      <c r="CB163" s="9"/>
      <c r="CC163" s="8"/>
    </row>
    <row r="164" spans="60:81" x14ac:dyDescent="0.25">
      <c r="BH164" s="20"/>
      <c r="BI164" s="11"/>
      <c r="BJ164" s="11"/>
      <c r="BK164" s="12"/>
      <c r="BL164" s="11"/>
      <c r="BM164" s="11"/>
      <c r="BN164" s="11"/>
      <c r="BO164" s="12"/>
      <c r="BQ164" s="10"/>
      <c r="BR164" s="11"/>
      <c r="BS164" s="12"/>
      <c r="BT164" s="10"/>
      <c r="BU164" s="11"/>
      <c r="BV164" s="12"/>
      <c r="BX164" s="6"/>
      <c r="BY164" s="9"/>
      <c r="CA164" s="6"/>
      <c r="CB164" s="9"/>
      <c r="CC164" s="8"/>
    </row>
    <row r="165" spans="60:81" x14ac:dyDescent="0.25">
      <c r="BH165" s="20"/>
      <c r="BI165" s="11"/>
      <c r="BJ165" s="11"/>
      <c r="BK165" s="12"/>
      <c r="BL165" s="11"/>
      <c r="BM165" s="11"/>
      <c r="BN165" s="11"/>
      <c r="BO165" s="12"/>
      <c r="BQ165" s="10"/>
      <c r="BR165" s="11"/>
      <c r="BS165" s="12"/>
      <c r="BT165" s="10"/>
      <c r="BU165" s="11"/>
      <c r="BV165" s="12"/>
      <c r="BX165" s="6"/>
      <c r="BY165" s="9"/>
      <c r="CA165" s="6"/>
      <c r="CB165" s="9"/>
      <c r="CC165" s="8"/>
    </row>
    <row r="166" spans="60:81" x14ac:dyDescent="0.25">
      <c r="BH166" s="20"/>
      <c r="BI166" s="11"/>
      <c r="BJ166" s="11"/>
      <c r="BK166" s="12"/>
      <c r="BL166" s="11"/>
      <c r="BM166" s="11"/>
      <c r="BN166" s="11"/>
      <c r="BO166" s="12"/>
      <c r="BQ166" s="10"/>
      <c r="BR166" s="11"/>
      <c r="BS166" s="12"/>
      <c r="BT166" s="10"/>
      <c r="BU166" s="11"/>
      <c r="BV166" s="12"/>
      <c r="BX166" s="6"/>
      <c r="BY166" s="9"/>
      <c r="CA166" s="6"/>
      <c r="CB166" s="9"/>
      <c r="CC166" s="8"/>
    </row>
    <row r="167" spans="60:81" x14ac:dyDescent="0.25">
      <c r="BH167" s="20"/>
      <c r="BI167" s="11"/>
      <c r="BJ167" s="11"/>
      <c r="BK167" s="12"/>
      <c r="BL167" s="11"/>
      <c r="BM167" s="11"/>
      <c r="BN167" s="11"/>
      <c r="BO167" s="12"/>
      <c r="BQ167" s="10"/>
      <c r="BR167" s="11"/>
      <c r="BS167" s="12"/>
      <c r="BT167" s="10"/>
      <c r="BU167" s="11"/>
      <c r="BV167" s="12"/>
      <c r="BX167" s="6"/>
      <c r="BY167" s="9"/>
      <c r="CA167" s="6"/>
      <c r="CB167" s="9"/>
      <c r="CC167" s="8"/>
    </row>
    <row r="168" spans="60:81" x14ac:dyDescent="0.25">
      <c r="BH168" s="20"/>
      <c r="BI168" s="11"/>
      <c r="BJ168" s="11"/>
      <c r="BK168" s="12"/>
      <c r="BL168" s="11"/>
      <c r="BM168" s="11"/>
      <c r="BN168" s="11"/>
      <c r="BO168" s="12"/>
      <c r="BQ168" s="10"/>
      <c r="BR168" s="11"/>
      <c r="BS168" s="12"/>
      <c r="BT168" s="10"/>
      <c r="BU168" s="11"/>
      <c r="BV168" s="12"/>
      <c r="BX168" s="6"/>
      <c r="BY168" s="9"/>
      <c r="CA168" s="6"/>
      <c r="CB168" s="9"/>
      <c r="CC168" s="8"/>
    </row>
    <row r="169" spans="60:81" x14ac:dyDescent="0.25">
      <c r="BH169" s="20"/>
      <c r="BI169" s="11"/>
      <c r="BJ169" s="11"/>
      <c r="BK169" s="12"/>
      <c r="BL169" s="11"/>
      <c r="BM169" s="11"/>
      <c r="BN169" s="11"/>
      <c r="BO169" s="12"/>
      <c r="BQ169" s="10"/>
      <c r="BR169" s="11"/>
      <c r="BS169" s="12"/>
      <c r="BT169" s="10"/>
      <c r="BU169" s="11"/>
      <c r="BV169" s="12"/>
      <c r="BX169" s="6"/>
      <c r="BY169" s="9"/>
      <c r="CA169" s="6"/>
      <c r="CB169" s="9"/>
      <c r="CC169" s="8"/>
    </row>
    <row r="170" spans="60:81" x14ac:dyDescent="0.25">
      <c r="BH170" s="20"/>
      <c r="BI170" s="11"/>
      <c r="BJ170" s="11"/>
      <c r="BK170" s="12"/>
      <c r="BL170" s="11"/>
      <c r="BM170" s="11"/>
      <c r="BN170" s="11"/>
      <c r="BO170" s="12"/>
      <c r="BQ170" s="10"/>
      <c r="BR170" s="11"/>
      <c r="BS170" s="12"/>
      <c r="BT170" s="10"/>
      <c r="BU170" s="11"/>
      <c r="BV170" s="12"/>
      <c r="BX170" s="6"/>
      <c r="BY170" s="9"/>
      <c r="CA170" s="6"/>
      <c r="CB170" s="9"/>
      <c r="CC170" s="8"/>
    </row>
    <row r="171" spans="60:81" x14ac:dyDescent="0.25">
      <c r="BH171" s="20"/>
      <c r="BI171" s="11"/>
      <c r="BJ171" s="11"/>
      <c r="BK171" s="12"/>
      <c r="BL171" s="11"/>
      <c r="BM171" s="11"/>
      <c r="BN171" s="11"/>
      <c r="BO171" s="12"/>
      <c r="BQ171" s="10"/>
      <c r="BR171" s="11"/>
      <c r="BS171" s="12"/>
      <c r="BT171" s="10"/>
      <c r="BU171" s="11"/>
      <c r="BV171" s="12"/>
      <c r="BX171" s="6"/>
      <c r="BY171" s="9"/>
      <c r="CA171" s="6"/>
      <c r="CB171" s="9"/>
      <c r="CC171" s="8"/>
    </row>
    <row r="172" spans="60:81" x14ac:dyDescent="0.25">
      <c r="BH172" s="20"/>
      <c r="BI172" s="11"/>
      <c r="BJ172" s="11"/>
      <c r="BK172" s="12"/>
      <c r="BL172" s="11"/>
      <c r="BM172" s="11"/>
      <c r="BN172" s="11"/>
      <c r="BO172" s="12"/>
      <c r="BQ172" s="10"/>
      <c r="BR172" s="11"/>
      <c r="BS172" s="12"/>
      <c r="BT172" s="10"/>
      <c r="BU172" s="11"/>
      <c r="BV172" s="12"/>
      <c r="BX172" s="6"/>
      <c r="BY172" s="9"/>
      <c r="CA172" s="6"/>
      <c r="CB172" s="9"/>
      <c r="CC172" s="8"/>
    </row>
    <row r="173" spans="60:81" x14ac:dyDescent="0.25">
      <c r="BH173" s="20"/>
      <c r="BI173" s="11"/>
      <c r="BJ173" s="11"/>
      <c r="BK173" s="12"/>
      <c r="BL173" s="11"/>
      <c r="BM173" s="11"/>
      <c r="BN173" s="11"/>
      <c r="BO173" s="12"/>
      <c r="BQ173" s="10"/>
      <c r="BR173" s="11"/>
      <c r="BS173" s="12"/>
      <c r="BT173" s="10"/>
      <c r="BU173" s="11"/>
      <c r="BV173" s="12"/>
      <c r="BX173" s="6"/>
      <c r="BY173" s="9"/>
      <c r="CA173" s="6"/>
      <c r="CB173" s="9"/>
      <c r="CC173" s="8"/>
    </row>
    <row r="174" spans="60:81" x14ac:dyDescent="0.25">
      <c r="BH174" s="20"/>
      <c r="BI174" s="11"/>
      <c r="BJ174" s="11"/>
      <c r="BK174" s="12"/>
      <c r="BL174" s="11"/>
      <c r="BM174" s="11"/>
      <c r="BN174" s="11"/>
      <c r="BO174" s="12"/>
      <c r="BQ174" s="10"/>
      <c r="BR174" s="11"/>
      <c r="BS174" s="12"/>
      <c r="BT174" s="10"/>
      <c r="BU174" s="11"/>
      <c r="BV174" s="12"/>
      <c r="BX174" s="6"/>
      <c r="BY174" s="9"/>
      <c r="CA174" s="6"/>
      <c r="CB174" s="9"/>
      <c r="CC174" s="8"/>
    </row>
    <row r="175" spans="60:81" x14ac:dyDescent="0.25">
      <c r="BH175" s="20"/>
      <c r="BI175" s="11"/>
      <c r="BJ175" s="11"/>
      <c r="BK175" s="12"/>
      <c r="BL175" s="11"/>
      <c r="BM175" s="11"/>
      <c r="BN175" s="11"/>
      <c r="BO175" s="12"/>
      <c r="BQ175" s="10"/>
      <c r="BR175" s="11"/>
      <c r="BS175" s="12"/>
      <c r="BT175" s="10"/>
      <c r="BU175" s="11"/>
      <c r="BV175" s="12"/>
      <c r="BX175" s="6"/>
      <c r="BY175" s="9"/>
      <c r="CA175" s="6"/>
      <c r="CB175" s="9"/>
      <c r="CC175" s="8"/>
    </row>
    <row r="176" spans="60:81" x14ac:dyDescent="0.25">
      <c r="BH176" s="20"/>
      <c r="BI176" s="11"/>
      <c r="BJ176" s="11"/>
      <c r="BK176" s="12"/>
      <c r="BL176" s="11"/>
      <c r="BM176" s="11"/>
      <c r="BN176" s="11"/>
      <c r="BO176" s="12"/>
      <c r="BQ176" s="10"/>
      <c r="BR176" s="11"/>
      <c r="BS176" s="12"/>
      <c r="BT176" s="10"/>
      <c r="BU176" s="11"/>
      <c r="BV176" s="12"/>
      <c r="BX176" s="6"/>
      <c r="BY176" s="9"/>
      <c r="CA176" s="6"/>
      <c r="CB176" s="9"/>
      <c r="CC176" s="8"/>
    </row>
    <row r="177" spans="60:81" x14ac:dyDescent="0.25">
      <c r="BH177" s="20"/>
      <c r="BI177" s="11"/>
      <c r="BJ177" s="11"/>
      <c r="BK177" s="12"/>
      <c r="BL177" s="11"/>
      <c r="BM177" s="11"/>
      <c r="BN177" s="11"/>
      <c r="BO177" s="12"/>
      <c r="BQ177" s="10"/>
      <c r="BR177" s="11"/>
      <c r="BS177" s="12"/>
      <c r="BT177" s="10"/>
      <c r="BU177" s="11"/>
      <c r="BV177" s="12"/>
      <c r="BX177" s="6"/>
      <c r="BY177" s="9"/>
      <c r="CA177" s="6"/>
      <c r="CB177" s="9"/>
      <c r="CC177" s="8"/>
    </row>
    <row r="178" spans="60:81" x14ac:dyDescent="0.25">
      <c r="BH178" s="20"/>
      <c r="BI178" s="11"/>
      <c r="BJ178" s="11"/>
      <c r="BK178" s="12"/>
      <c r="BL178" s="11"/>
      <c r="BM178" s="11"/>
      <c r="BN178" s="11"/>
      <c r="BO178" s="12"/>
      <c r="BQ178" s="10"/>
      <c r="BR178" s="11"/>
      <c r="BS178" s="12"/>
      <c r="BT178" s="10"/>
      <c r="BU178" s="11"/>
      <c r="BV178" s="12"/>
      <c r="BX178" s="6"/>
      <c r="BY178" s="9"/>
      <c r="CA178" s="6"/>
      <c r="CB178" s="9"/>
      <c r="CC178" s="8"/>
    </row>
    <row r="179" spans="60:81" x14ac:dyDescent="0.25">
      <c r="BH179" s="20"/>
      <c r="BI179" s="11"/>
      <c r="BJ179" s="11"/>
      <c r="BK179" s="12"/>
      <c r="BL179" s="11"/>
      <c r="BM179" s="11"/>
      <c r="BN179" s="11"/>
      <c r="BO179" s="12"/>
      <c r="BQ179" s="10"/>
      <c r="BR179" s="11"/>
      <c r="BS179" s="12"/>
      <c r="BT179" s="10"/>
      <c r="BU179" s="11"/>
      <c r="BV179" s="12"/>
      <c r="BX179" s="6"/>
      <c r="BY179" s="9"/>
      <c r="CA179" s="6"/>
      <c r="CB179" s="9"/>
      <c r="CC179" s="8"/>
    </row>
    <row r="180" spans="60:81" x14ac:dyDescent="0.25">
      <c r="BH180" s="20"/>
      <c r="BI180" s="11"/>
      <c r="BJ180" s="11"/>
      <c r="BK180" s="12"/>
      <c r="BL180" s="11"/>
      <c r="BM180" s="11"/>
      <c r="BN180" s="11"/>
      <c r="BO180" s="12"/>
      <c r="BQ180" s="10"/>
      <c r="BR180" s="11"/>
      <c r="BS180" s="12"/>
      <c r="BT180" s="10"/>
      <c r="BU180" s="11"/>
      <c r="BV180" s="12"/>
      <c r="BX180" s="6"/>
      <c r="BY180" s="9"/>
      <c r="CA180" s="6"/>
      <c r="CB180" s="9"/>
      <c r="CC180" s="8"/>
    </row>
    <row r="181" spans="60:81" x14ac:dyDescent="0.25">
      <c r="BH181" s="20"/>
      <c r="BI181" s="11"/>
      <c r="BJ181" s="11"/>
      <c r="BK181" s="12"/>
      <c r="BL181" s="11"/>
      <c r="BM181" s="11"/>
      <c r="BN181" s="11"/>
      <c r="BO181" s="12"/>
      <c r="BQ181" s="10"/>
      <c r="BR181" s="11"/>
      <c r="BS181" s="12"/>
      <c r="BT181" s="10"/>
      <c r="BU181" s="11"/>
      <c r="BV181" s="12"/>
      <c r="BX181" s="6"/>
      <c r="BY181" s="9"/>
      <c r="CA181" s="6"/>
      <c r="CB181" s="9"/>
      <c r="CC181" s="8"/>
    </row>
    <row r="182" spans="60:81" x14ac:dyDescent="0.25">
      <c r="BH182" s="20"/>
      <c r="BI182" s="11"/>
      <c r="BJ182" s="11"/>
      <c r="BK182" s="12"/>
      <c r="BL182" s="11"/>
      <c r="BM182" s="11"/>
      <c r="BN182" s="11"/>
      <c r="BO182" s="12"/>
      <c r="BQ182" s="10"/>
      <c r="BR182" s="11"/>
      <c r="BS182" s="12"/>
      <c r="BT182" s="10"/>
      <c r="BU182" s="11"/>
      <c r="BV182" s="12"/>
      <c r="BX182" s="6"/>
      <c r="BY182" s="9"/>
      <c r="CA182" s="6"/>
      <c r="CB182" s="9"/>
      <c r="CC182" s="8"/>
    </row>
    <row r="183" spans="60:81" x14ac:dyDescent="0.25">
      <c r="BH183" s="20"/>
      <c r="BI183" s="11"/>
      <c r="BJ183" s="11"/>
      <c r="BK183" s="12"/>
      <c r="BL183" s="11"/>
      <c r="BM183" s="11"/>
      <c r="BN183" s="11"/>
      <c r="BO183" s="12"/>
      <c r="BQ183" s="10"/>
      <c r="BR183" s="11"/>
      <c r="BS183" s="12"/>
      <c r="BT183" s="10"/>
      <c r="BU183" s="11"/>
      <c r="BV183" s="12"/>
      <c r="BX183" s="6"/>
      <c r="BY183" s="9"/>
      <c r="CA183" s="6"/>
      <c r="CB183" s="9"/>
      <c r="CC183" s="8"/>
    </row>
    <row r="184" spans="60:81" x14ac:dyDescent="0.25">
      <c r="BH184" s="20"/>
      <c r="BI184" s="11"/>
      <c r="BJ184" s="11"/>
      <c r="BK184" s="12"/>
      <c r="BL184" s="11"/>
      <c r="BM184" s="11"/>
      <c r="BN184" s="11"/>
      <c r="BO184" s="12"/>
      <c r="BQ184" s="10"/>
      <c r="BR184" s="11"/>
      <c r="BS184" s="12"/>
      <c r="BT184" s="10"/>
      <c r="BU184" s="11"/>
      <c r="BV184" s="12"/>
      <c r="BX184" s="6"/>
      <c r="BY184" s="9"/>
      <c r="CA184" s="6"/>
      <c r="CB184" s="9"/>
      <c r="CC184" s="8"/>
    </row>
    <row r="185" spans="60:81" x14ac:dyDescent="0.25">
      <c r="BH185" s="20"/>
      <c r="BI185" s="11"/>
      <c r="BJ185" s="11"/>
      <c r="BK185" s="12"/>
      <c r="BL185" s="11"/>
      <c r="BM185" s="11"/>
      <c r="BN185" s="11"/>
      <c r="BO185" s="12"/>
      <c r="BQ185" s="10"/>
      <c r="BR185" s="11"/>
      <c r="BS185" s="12"/>
      <c r="BT185" s="10"/>
      <c r="BU185" s="11"/>
      <c r="BV185" s="12"/>
      <c r="BX185" s="6"/>
      <c r="BY185" s="9"/>
      <c r="CA185" s="6"/>
      <c r="CB185" s="9"/>
      <c r="CC185" s="8"/>
    </row>
    <row r="186" spans="60:81" ht="15.75" thickBot="1" x14ac:dyDescent="0.3">
      <c r="BH186" s="20"/>
      <c r="BI186" s="14"/>
      <c r="BJ186" s="14"/>
      <c r="BK186" s="15"/>
      <c r="BL186" s="14"/>
      <c r="BM186" s="14"/>
      <c r="BN186" s="14"/>
      <c r="BO186" s="15"/>
      <c r="BQ186" s="13"/>
      <c r="BR186" s="14"/>
      <c r="BS186" s="15"/>
      <c r="BT186" s="13"/>
      <c r="BU186" s="14"/>
      <c r="BV186" s="15"/>
      <c r="BX186" s="7"/>
      <c r="BY186" s="16"/>
      <c r="CA186" s="7"/>
      <c r="CB186" s="16"/>
      <c r="CC186" s="8"/>
    </row>
    <row r="187" spans="60:81" x14ac:dyDescent="0.25">
      <c r="CA187" s="2"/>
      <c r="CB187" s="2"/>
      <c r="CC187" s="2"/>
    </row>
    <row r="188" spans="60:81" x14ac:dyDescent="0.25">
      <c r="CA188" s="2"/>
      <c r="CB188" s="2"/>
      <c r="CC188" s="2"/>
    </row>
    <row r="189" spans="60:81" x14ac:dyDescent="0.25">
      <c r="CA189" s="2"/>
      <c r="CB189" s="2"/>
      <c r="CC189" s="2"/>
    </row>
    <row r="190" spans="60:81" x14ac:dyDescent="0.25">
      <c r="CA190" s="2"/>
      <c r="CB190" s="2"/>
      <c r="CC190" s="2"/>
    </row>
    <row r="191" spans="60:81" x14ac:dyDescent="0.25">
      <c r="CA191" s="2"/>
      <c r="CB191" s="2"/>
      <c r="CC191" s="2"/>
    </row>
    <row r="192" spans="60:81" x14ac:dyDescent="0.25">
      <c r="CA192" s="2"/>
      <c r="CB192" s="2"/>
      <c r="CC192" s="2"/>
    </row>
    <row r="193" spans="79:81" x14ac:dyDescent="0.25">
      <c r="CA193" s="2"/>
      <c r="CB193" s="2"/>
      <c r="CC193" s="2"/>
    </row>
    <row r="194" spans="79:81" x14ac:dyDescent="0.25">
      <c r="CA194" s="2"/>
      <c r="CB194" s="2"/>
      <c r="CC194" s="2"/>
    </row>
    <row r="195" spans="79:81" x14ac:dyDescent="0.25">
      <c r="CA195" s="2"/>
      <c r="CB195" s="2"/>
      <c r="CC195" s="2"/>
    </row>
    <row r="196" spans="79:81" x14ac:dyDescent="0.25">
      <c r="CA196" s="2"/>
      <c r="CB196" s="2"/>
      <c r="CC196" s="2"/>
    </row>
    <row r="197" spans="79:81" x14ac:dyDescent="0.25">
      <c r="CA197" s="2"/>
      <c r="CB197" s="2"/>
      <c r="CC197" s="2"/>
    </row>
    <row r="198" spans="79:81" x14ac:dyDescent="0.25">
      <c r="CA198" s="2"/>
      <c r="CB198" s="2"/>
      <c r="CC198" s="2"/>
    </row>
    <row r="199" spans="79:81" x14ac:dyDescent="0.25">
      <c r="CA199" s="2"/>
      <c r="CB199" s="2"/>
      <c r="CC199" s="2"/>
    </row>
    <row r="200" spans="79:81" x14ac:dyDescent="0.25">
      <c r="CA200" s="2"/>
      <c r="CB200" s="2"/>
      <c r="CC200" s="2"/>
    </row>
    <row r="201" spans="79:81" x14ac:dyDescent="0.25">
      <c r="CA201" s="2"/>
      <c r="CB201" s="2"/>
      <c r="CC201" s="2"/>
    </row>
    <row r="202" spans="79:81" x14ac:dyDescent="0.25">
      <c r="CA202" s="2"/>
      <c r="CB202" s="2"/>
      <c r="CC202" s="2"/>
    </row>
    <row r="203" spans="79:81" x14ac:dyDescent="0.25">
      <c r="CA203" s="2"/>
      <c r="CB203" s="2"/>
      <c r="CC203" s="2"/>
    </row>
    <row r="204" spans="79:81" x14ac:dyDescent="0.25">
      <c r="CA204" s="2"/>
      <c r="CB204" s="2"/>
      <c r="CC204" s="2"/>
    </row>
    <row r="205" spans="79:81" x14ac:dyDescent="0.25">
      <c r="CA205" s="2"/>
      <c r="CB205" s="2"/>
      <c r="CC205" s="2"/>
    </row>
    <row r="206" spans="79:81" x14ac:dyDescent="0.25">
      <c r="CA206" s="2"/>
      <c r="CB206" s="2"/>
      <c r="CC206" s="2"/>
    </row>
    <row r="207" spans="79:81" x14ac:dyDescent="0.25">
      <c r="CA207" s="2"/>
      <c r="CB207" s="2"/>
      <c r="CC207" s="2"/>
    </row>
    <row r="208" spans="79:81" x14ac:dyDescent="0.25">
      <c r="CA208" s="2"/>
      <c r="CB208" s="2"/>
      <c r="CC208" s="2"/>
    </row>
    <row r="209" spans="79:81" x14ac:dyDescent="0.25">
      <c r="CA209" s="2"/>
      <c r="CB209" s="2"/>
      <c r="CC209" s="2"/>
    </row>
    <row r="210" spans="79:81" x14ac:dyDescent="0.25">
      <c r="CA210" s="2"/>
      <c r="CB210" s="2"/>
      <c r="CC210" s="2"/>
    </row>
    <row r="211" spans="79:81" x14ac:dyDescent="0.25">
      <c r="CA211" s="2"/>
      <c r="CB211" s="2"/>
      <c r="CC211" s="2"/>
    </row>
    <row r="212" spans="79:81" x14ac:dyDescent="0.25">
      <c r="CA212" s="2"/>
      <c r="CB212" s="2"/>
      <c r="CC212" s="2"/>
    </row>
    <row r="213" spans="79:81" x14ac:dyDescent="0.25">
      <c r="CA213" s="2"/>
      <c r="CB213" s="2"/>
      <c r="CC213" s="2"/>
    </row>
    <row r="214" spans="79:81" x14ac:dyDescent="0.25">
      <c r="CA214" s="2"/>
      <c r="CB214" s="2"/>
      <c r="CC214" s="2"/>
    </row>
    <row r="215" spans="79:81" x14ac:dyDescent="0.25">
      <c r="CA215" s="2"/>
      <c r="CB215" s="2"/>
      <c r="CC215" s="2"/>
    </row>
    <row r="216" spans="79:81" x14ac:dyDescent="0.25">
      <c r="CA216" s="2"/>
      <c r="CB216" s="2"/>
      <c r="CC216" s="2"/>
    </row>
    <row r="217" spans="79:81" x14ac:dyDescent="0.25">
      <c r="CA217" s="2"/>
      <c r="CB217" s="2"/>
      <c r="CC217" s="2"/>
    </row>
    <row r="218" spans="79:81" x14ac:dyDescent="0.25">
      <c r="CA218" s="2"/>
      <c r="CB218" s="2"/>
      <c r="CC218" s="2"/>
    </row>
    <row r="219" spans="79:81" x14ac:dyDescent="0.25">
      <c r="CA219" s="2"/>
      <c r="CB219" s="2"/>
      <c r="CC219" s="2"/>
    </row>
    <row r="220" spans="79:81" x14ac:dyDescent="0.25">
      <c r="CA220" s="2"/>
      <c r="CB220" s="2"/>
      <c r="CC220" s="2"/>
    </row>
    <row r="221" spans="79:81" x14ac:dyDescent="0.25">
      <c r="CA221" s="2"/>
      <c r="CB221" s="2"/>
      <c r="CC221" s="2"/>
    </row>
    <row r="222" spans="79:81" x14ac:dyDescent="0.25">
      <c r="CA222" s="2"/>
      <c r="CB222" s="2"/>
      <c r="CC222" s="2"/>
    </row>
    <row r="223" spans="79:81" x14ac:dyDescent="0.25">
      <c r="CA223" s="2"/>
      <c r="CB223" s="2"/>
      <c r="CC223" s="2"/>
    </row>
    <row r="224" spans="79:81" x14ac:dyDescent="0.25">
      <c r="CA224" s="2"/>
      <c r="CB224" s="2"/>
      <c r="CC224" s="2"/>
    </row>
    <row r="225" spans="79:81" x14ac:dyDescent="0.25">
      <c r="CA225" s="2"/>
      <c r="CB225" s="2"/>
      <c r="CC225" s="2"/>
    </row>
  </sheetData>
  <mergeCells count="26">
    <mergeCell ref="A5:B5"/>
    <mergeCell ref="C5:D5"/>
    <mergeCell ref="F5:G5"/>
    <mergeCell ref="H5:I5"/>
    <mergeCell ref="K1:N1"/>
    <mergeCell ref="AM5:AO5"/>
    <mergeCell ref="AP5:AR5"/>
    <mergeCell ref="AT5:AU5"/>
    <mergeCell ref="AV5:AW5"/>
    <mergeCell ref="AH5:AK5"/>
    <mergeCell ref="AD5:AG5"/>
    <mergeCell ref="Z2:Z3"/>
    <mergeCell ref="U5:U6"/>
    <mergeCell ref="V5:V6"/>
    <mergeCell ref="W5:W6"/>
    <mergeCell ref="X5:X6"/>
    <mergeCell ref="BB5:BD5"/>
    <mergeCell ref="AY5:AZ5"/>
    <mergeCell ref="K5:K6"/>
    <mergeCell ref="L5:L6"/>
    <mergeCell ref="M5:M6"/>
    <mergeCell ref="N5:N6"/>
    <mergeCell ref="P5:P6"/>
    <mergeCell ref="Q5:Q6"/>
    <mergeCell ref="R5:R6"/>
    <mergeCell ref="S5:S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Representacion</vt:lpstr>
      <vt:lpstr>Deformaciones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 harguinteguy</dc:creator>
  <cp:lastModifiedBy>mariano harguinteguy</cp:lastModifiedBy>
  <dcterms:created xsi:type="dcterms:W3CDTF">2015-06-05T18:19:34Z</dcterms:created>
  <dcterms:modified xsi:type="dcterms:W3CDTF">2021-02-23T20:49:38Z</dcterms:modified>
</cp:coreProperties>
</file>