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t" sheetId="1" r:id="rId4"/>
    <sheet state="visible" name="00_MO" sheetId="2" r:id="rId5"/>
    <sheet state="visible" name="00_Eq" sheetId="3" r:id="rId6"/>
    <sheet state="visible" name="00_Sub" sheetId="4" r:id="rId7"/>
    <sheet state="visible" name="00_JEF + ESTR" sheetId="5" r:id="rId8"/>
    <sheet state="visible" name="01_C&amp;P" sheetId="6" r:id="rId9"/>
    <sheet state="visible" name="01_VENTA" sheetId="7" r:id="rId10"/>
    <sheet state="visible" name="RESUMEN VENTA" sheetId="8" r:id="rId11"/>
    <sheet state="visible" name="2.14" sheetId="9" r:id="rId12"/>
    <sheet state="visible" name="3.0-1" sheetId="10" r:id="rId13"/>
    <sheet state="visible" name="3.0-2" sheetId="11" r:id="rId14"/>
    <sheet state="visible" name=" 3.0-3" sheetId="12" r:id="rId15"/>
    <sheet state="visible" name="3.1-1" sheetId="13" r:id="rId16"/>
    <sheet state="visible" name="3.1-2" sheetId="14" r:id="rId17"/>
    <sheet state="visible" name="3.1-3" sheetId="15" r:id="rId18"/>
    <sheet state="visible" name="3.1-4" sheetId="16" r:id="rId19"/>
    <sheet state="visible" name="3.1-5" sheetId="17" r:id="rId20"/>
    <sheet state="visible" name="3.2-1" sheetId="18" r:id="rId21"/>
    <sheet state="visible" name="3.2-2" sheetId="19" r:id="rId22"/>
    <sheet state="visible" name="3.2-3" sheetId="20" r:id="rId23"/>
    <sheet state="visible" name=" 3.2-4" sheetId="21" r:id="rId24"/>
    <sheet state="visible" name="3.3-1" sheetId="22" r:id="rId25"/>
    <sheet state="visible" name="3.3-2" sheetId="23" r:id="rId26"/>
    <sheet state="visible" name="3.3-3" sheetId="24" r:id="rId27"/>
    <sheet state="visible" name="3.3-4" sheetId="25" r:id="rId28"/>
    <sheet state="visible" name="3.3-5" sheetId="26" r:id="rId29"/>
    <sheet state="visible" name="4.1-1" sheetId="27" r:id="rId30"/>
    <sheet state="visible" name="4.1-2" sheetId="28" r:id="rId31"/>
    <sheet state="visible" name="4.1-3" sheetId="29" r:id="rId32"/>
    <sheet state="visible" name="4.1-4" sheetId="30" r:id="rId33"/>
    <sheet state="visible" name="4.1-5" sheetId="31" r:id="rId34"/>
    <sheet state="visible" name="4.1-6" sheetId="32" r:id="rId35"/>
    <sheet state="visible" name=" 4.1-7" sheetId="33" r:id="rId36"/>
    <sheet state="visible" name="4.1-8" sheetId="34" r:id="rId37"/>
    <sheet state="visible" name="4.1-9" sheetId="35" r:id="rId38"/>
    <sheet state="visible" name="4.1-10" sheetId="36" r:id="rId39"/>
    <sheet state="visible" name="4.1-11" sheetId="37" r:id="rId40"/>
    <sheet state="visible" name="4.1-12" sheetId="38" r:id="rId41"/>
    <sheet state="visible" name="4.2-1" sheetId="39" r:id="rId42"/>
    <sheet state="visible" name="4.2-2" sheetId="40" r:id="rId43"/>
    <sheet state="visible" name="4.2-3" sheetId="41" r:id="rId44"/>
    <sheet state="visible" name="4.2-4" sheetId="42" r:id="rId45"/>
    <sheet state="visible" name="4.2-5" sheetId="43" r:id="rId46"/>
    <sheet state="visible" name="4.2-6" sheetId="44" r:id="rId47"/>
    <sheet state="visible" name=" 4.2-7" sheetId="45" r:id="rId48"/>
    <sheet state="visible" name="4.3-1" sheetId="46" r:id="rId49"/>
    <sheet state="visible" name="4.3-2" sheetId="47" r:id="rId50"/>
    <sheet state="visible" name="4.3-3" sheetId="48" r:id="rId51"/>
    <sheet state="visible" name="4.3-4" sheetId="49" r:id="rId52"/>
    <sheet state="visible" name="4.3-5" sheetId="50" r:id="rId53"/>
    <sheet state="visible" name=" 5.1-1" sheetId="51" r:id="rId54"/>
    <sheet state="visible" name="5.1-2" sheetId="52" r:id="rId55"/>
    <sheet state="visible" name="5.1-3" sheetId="53" r:id="rId56"/>
    <sheet state="visible" name="5.1-4" sheetId="54" r:id="rId57"/>
    <sheet state="visible" name="5.1-5" sheetId="55" r:id="rId58"/>
    <sheet state="visible" name="5.3-1" sheetId="56" r:id="rId59"/>
    <sheet state="visible" name="6.1" sheetId="57" r:id="rId60"/>
    <sheet state="visible" name="7.1" sheetId="58" r:id="rId61"/>
    <sheet state="visible" name="7.2" sheetId="59" r:id="rId62"/>
    <sheet state="visible" name="7.4" sheetId="60" r:id="rId63"/>
    <sheet state="visible" name="7.5" sheetId="61" r:id="rId64"/>
    <sheet state="visible" name="7.9" sheetId="62" r:id="rId65"/>
    <sheet state="visible" name="8.1" sheetId="63" r:id="rId66"/>
    <sheet state="visible" name="8.2" sheetId="64" r:id="rId67"/>
    <sheet state="visible" name="01_RESUMEN MAT." sheetId="65" r:id="rId68"/>
    <sheet state="visible" name="01_RESUMEN MAT M.O." sheetId="66" r:id="rId69"/>
    <sheet state="visible" name="01_RESUMEN SERV. M.O." sheetId="67" r:id="rId70"/>
  </sheets>
  <definedNames/>
  <calcPr/>
  <extLst>
    <ext uri="GoogleSheetsCustomDataVersion2">
      <go:sheetsCustomData xmlns:go="http://customooxmlschemas.google.com/" r:id="rId71" roundtripDataChecksum="jWXwR7PYK4wNRdpHzG5e872jT4WnPXIbmHAyWGPzK6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PARED DE PORTON ENTERA
======</t>
      </text>
    </comment>
    <comment authorId="0" ref="E40">
      <text>
        <t xml:space="preserve">MUY BARATO VS YPF
PERO EN YPF CALCULAN VIGAS DE 25X50 Y LOS MAT ESTAN JUNTO CON LOS CONSUMIBLES
======</t>
      </text>
    </comment>
    <comment authorId="0" ref="F40">
      <text>
        <t xml:space="preserve">IDEM 
======</t>
      </text>
    </comment>
    <comment authorId="0" ref="B41">
      <text>
        <t xml:space="preserve">OJO, ESTRUCTURA NO COINCIDE EN PDF Y EN CAD. 
======</t>
      </text>
    </comment>
    <comment authorId="0" ref="E43">
      <text>
        <t xml:space="preserve">CON CONSUMIBLES IDEM YPF.
YPF CALCULA COLUMNAS DE 20X40X300 (MAS GRANDES)
======</t>
      </text>
    </comment>
    <comment authorId="0" ref="H43">
      <text>
        <t xml:space="preserve">MUY CARO VS YPF (5 VECES MAS CARO)
======</t>
      </text>
    </comment>
    <comment authorId="0" ref="E44">
      <text>
        <t xml:space="preserve">UN POCO MAS BARATO VD YPF ($30.000 MAS BARATO)
======</t>
      </text>
    </comment>
    <comment authorId="0" ref="E46">
      <text>
        <t xml:space="preserve">MUY BARATO VS YPF ($110.000 MAS BARATOS)
======</t>
      </text>
    </comment>
    <comment authorId="0" ref="H46">
      <text>
        <t xml:space="preserve">MUY CARO VS YPF ($30.000 MAS CAROS)
======</t>
      </text>
    </comment>
    <comment authorId="0" ref="E47">
      <text>
        <t xml:space="preserve">MUY BARATOS VS YPF ($60.000 MAS BARATOS)
======</t>
      </text>
    </comment>
    <comment authorId="0" ref="F47">
      <text>
        <t xml:space="preserve">MUY CARO VS YPF ($20.000 MAS CAROS)
======</t>
      </text>
    </comment>
    <comment authorId="0" ref="E48">
      <text>
        <t xml:space="preserve">MUY BARATOS VS YPF ($30.000 MAS BARATOS)
======</t>
      </text>
    </comment>
    <comment authorId="0" ref="F48">
      <text>
        <t xml:space="preserve">MUY BARATOS VS YPF ($9.000 MAS BARATOS)
======</t>
      </text>
    </comment>
    <comment authorId="0" ref="H48">
      <text>
        <t xml:space="preserve">MUY CAROS VS YPF ($27.000 mas caros)
======</t>
      </text>
    </comment>
    <comment authorId="0" ref="B51">
      <text>
        <t xml:space="preserve">AGREGUE COLUMNAS PORQUE CALCULE LOSA DE HORMIGON ARMADO.
======</t>
      </text>
    </comment>
    <comment authorId="0" ref="E51">
      <text>
        <t xml:space="preserve">MUY BARATOS VS YPF ($90.000 MAS BARATOS)
======</t>
      </text>
    </comment>
    <comment authorId="0" ref="H51">
      <text>
        <t xml:space="preserve">MUY CAROS VS YPF ($18.000 MAS CAROS)
======</t>
      </text>
    </comment>
    <comment authorId="0" ref="E52">
      <text>
        <t xml:space="preserve">MUY BARATOS VS YPF ($25.000 MAS BARATOS)
======</t>
      </text>
    </comment>
    <comment authorId="0" ref="E58">
      <text>
        <t xml:space="preserve">nativas
======</t>
      </text>
    </comment>
    <comment authorId="0" ref="F58">
      <text>
        <t xml:space="preserve">nativas
======</t>
      </text>
    </comment>
    <comment authorId="0" ref="D59">
      <text>
        <t xml:space="preserve">PARED DE PORTON ENTERA, PARED LATERAL ENTERA (M2 SEGUN VISTA) Y TAPAR VENTANA FACHADA 
======</t>
      </text>
    </comment>
    <comment authorId="0" ref="B62">
      <text>
        <t xml:space="preserve">INTERIORES
======</t>
      </text>
    </comment>
    <comment authorId="0" ref="B63">
      <text>
        <t xml:space="preserve">PARED INTERIOR DE LADRILLO VISTO + PARED HORNO COCINA + PARED BAJO VENTANA COCINA
======</t>
      </text>
    </comment>
    <comment authorId="0" ref="E64">
      <text>
        <t xml:space="preserve">MUY CARO VS YPF (EL DOBLE)
======</t>
      </text>
    </comment>
    <comment authorId="0" ref="B65">
      <text>
        <t xml:space="preserve">EN COCINA
======</t>
      </text>
    </comment>
    <comment authorId="0" ref="E65">
      <text>
        <t xml:space="preserve">MUY CARO VS YPF ($11.000 MAS CAROS)
======</t>
      </text>
    </comment>
    <comment authorId="0" ref="F65">
      <text>
        <t xml:space="preserve">MUY CAROS VS YPF ($8.000 MAS CAROS)
======</t>
      </text>
    </comment>
    <comment authorId="0" ref="B67">
      <text>
        <t xml:space="preserve">SOLO DONDE PIQUEMOS PARA INSTALACIONES SANITARIAS
======</t>
      </text>
    </comment>
    <comment authorId="0" ref="B68">
      <text>
        <t xml:space="preserve">SOLO DONDE PIQUEMOS PARA INSTALACIONES SANITARIAS
======</t>
      </text>
    </comment>
    <comment authorId="0" ref="D71">
      <text>
        <t xml:space="preserve">CASCARA PLANTA ALTA + BAJO VENTANAS
======</t>
      </text>
    </comment>
    <comment authorId="0" ref="D72">
      <text>
        <t xml:space="preserve">RESTE PUERTAS
======</t>
      </text>
    </comment>
    <comment authorId="0" ref="E90">
      <text>
        <t xml:space="preserve">VALORES DE YPF
======</t>
      </text>
    </comment>
    <comment authorId="0" ref="D102">
      <text>
        <t xml:space="preserve">PARED BAJO VENTANA COCINA EXT + PAREDES LATERALES COCINA EXT + BAJO VENTANA PA + FONDO VOLUMEN PA + MEDIANERA PA HASTA BARANDA
======</t>
      </text>
    </comment>
    <comment authorId="0" ref="E102">
      <text>
        <t xml:space="preserve">PINTURA TRAIDA DE YPF. COINCIDE CON GUARDIA DE P. CHICO
======</t>
      </text>
    </comment>
    <comment authorId="0" ref="E104">
      <text>
        <t xml:space="preserve">PINTURA TRAIDA DE YPF. COINCIDE CON GUARDIA DE P. CHICO
======</t>
      </text>
    </comment>
    <comment authorId="0" ref="F105">
      <text>
        <t xml:space="preserve">nativas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6">
      <text>
        <t xml:space="preserve">TAMBIEN ALQUILE PARA VIGAS (50U)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9">
      <text>
        <t xml:space="preserve">REUTILIZAMOS Y SON EN MEDIANERA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0">
      <text>
        <t xml:space="preserve">USAMOS LOS DEL ITEM 3.1-4
======</t>
      </text>
    </comment>
    <comment authorId="0" ref="D61">
      <text>
        <t xml:space="preserve">USAMOS LOS DEL ITEM 3.1-4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9">
      <text>
        <t xml:space="preserve">REUTILIZAMOS Y SON EN MEDIANERA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50/3(altura muro) para sacar m2.
x 2 hierros en en la misma hilada x 6 hiladas (cada 0.5m de altura de pared dos hierros) /12 largo barra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Rendimiento para piezas de 30 x 30 son 5 m2 por bolsa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Rendimiento para piezas de 30 x 30 son 5 m2 por bolsa
======</t>
      </text>
    </comment>
  </commentList>
</comments>
</file>

<file path=xl/sharedStrings.xml><?xml version="1.0" encoding="utf-8"?>
<sst xmlns="http://schemas.openxmlformats.org/spreadsheetml/2006/main" count="5546" uniqueCount="1092">
  <si>
    <t>MATERIALES</t>
  </si>
  <si>
    <t>CODIGO</t>
  </si>
  <si>
    <t>MATERIALES CORRALON</t>
  </si>
  <si>
    <t>UNIDAD</t>
  </si>
  <si>
    <t>PRECIO CON IVA</t>
  </si>
  <si>
    <t>PRECIO SIN IVA</t>
  </si>
  <si>
    <t>DESCUENTO</t>
  </si>
  <si>
    <t>PRECIO CON DESCUENTO</t>
  </si>
  <si>
    <t>REFERENCIA</t>
  </si>
  <si>
    <t>FECHA</t>
  </si>
  <si>
    <t>ARG</t>
  </si>
  <si>
    <t xml:space="preserve">Arena a granel (1m3) </t>
  </si>
  <si>
    <t>m3</t>
  </si>
  <si>
    <t>Su Corralon</t>
  </si>
  <si>
    <t>AR</t>
  </si>
  <si>
    <t xml:space="preserve">Bolson de Arena (1m3) </t>
  </si>
  <si>
    <t>PIEG</t>
  </si>
  <si>
    <t>Piedra a granel (1m3)</t>
  </si>
  <si>
    <t>PIEP</t>
  </si>
  <si>
    <t>Bolson de Piedra partida (1m3)</t>
  </si>
  <si>
    <t>PIE</t>
  </si>
  <si>
    <t>Bolson de Piedra (1m3)</t>
  </si>
  <si>
    <t>CEM</t>
  </si>
  <si>
    <t>Bolsa Cemento "Loma Negra" 25 k (u)</t>
  </si>
  <si>
    <t>u</t>
  </si>
  <si>
    <t>CEM-GROUT</t>
  </si>
  <si>
    <t>Sika Grout 25k (u)</t>
  </si>
  <si>
    <t>CAL</t>
  </si>
  <si>
    <t>Bolsa Cal "Cacique" 25 k (u)</t>
  </si>
  <si>
    <t>ML</t>
  </si>
  <si>
    <t>PLASTICOR</t>
  </si>
  <si>
    <t>Bolsa Plasticor 40k (u)</t>
  </si>
  <si>
    <t>CER</t>
  </si>
  <si>
    <t>Ceresita 20 k (u)</t>
  </si>
  <si>
    <t>LP18</t>
  </si>
  <si>
    <t>Ladrillo Portante 18 (u)</t>
  </si>
  <si>
    <t>LP12</t>
  </si>
  <si>
    <t>Ladrillo Portante 12 (u)</t>
  </si>
  <si>
    <t>LH18</t>
  </si>
  <si>
    <t>Ladrillo Hueco 18 (u)</t>
  </si>
  <si>
    <t>LH12</t>
  </si>
  <si>
    <t>Ladrillo Hueco 12 (u)</t>
  </si>
  <si>
    <t>LH8</t>
  </si>
  <si>
    <t>Ladrillo Hueco 8 (u)</t>
  </si>
  <si>
    <t>LCOM</t>
  </si>
  <si>
    <t xml:space="preserve">Ladrillo Comun </t>
  </si>
  <si>
    <t>LCOMVIST</t>
  </si>
  <si>
    <t>Ladrillo Comun Vista</t>
  </si>
  <si>
    <t>LPINT</t>
  </si>
  <si>
    <t>Pavimento Intertrabado</t>
  </si>
  <si>
    <t>m2</t>
  </si>
  <si>
    <t>LGB</t>
  </si>
  <si>
    <t>Garden Block 38x38x8cm (1m2)</t>
  </si>
  <si>
    <t>ml</t>
  </si>
  <si>
    <t>LDC</t>
  </si>
  <si>
    <t>Deck Liston Hormigon Cemento Piso Durmiente 100 X 12 Cms (1m2)</t>
  </si>
  <si>
    <t>YES</t>
  </si>
  <si>
    <t>Bolsa Yeso Tuyango 30 k (u)</t>
  </si>
  <si>
    <t>ES</t>
  </si>
  <si>
    <t>Cascote / Escombro (m3)</t>
  </si>
  <si>
    <t>TOS8</t>
  </si>
  <si>
    <t>Tosca</t>
  </si>
  <si>
    <t>NICO</t>
  </si>
  <si>
    <t>TOS30</t>
  </si>
  <si>
    <t>TN</t>
  </si>
  <si>
    <t>BOLSON Tierra negra</t>
  </si>
  <si>
    <t>TNF</t>
  </si>
  <si>
    <t>BOLSON Tierra negra fertil 10% compost</t>
  </si>
  <si>
    <t>TRA</t>
  </si>
  <si>
    <t>BOLSON Tierra negra abonada 40% compost</t>
  </si>
  <si>
    <t>CL2</t>
  </si>
  <si>
    <t>Clavos 2" punta paris (k)</t>
  </si>
  <si>
    <t>k</t>
  </si>
  <si>
    <t>Naclelio</t>
  </si>
  <si>
    <t>CL2.5</t>
  </si>
  <si>
    <t>Clavos 2,5" punta paris (k)</t>
  </si>
  <si>
    <t>AL</t>
  </si>
  <si>
    <t>Alambre Fardo (k)</t>
  </si>
  <si>
    <t>ES24</t>
  </si>
  <si>
    <t>Cascote / Escombro cada 24 m3 (m3)</t>
  </si>
  <si>
    <t>DISCO PORC</t>
  </si>
  <si>
    <t>Disco Amoladora para porcelanato. marca aliafor</t>
  </si>
  <si>
    <t>DISCO</t>
  </si>
  <si>
    <t>Disco Ascerradora</t>
  </si>
  <si>
    <t>DIS</t>
  </si>
  <si>
    <t>Disco corte</t>
  </si>
  <si>
    <t>VI7</t>
  </si>
  <si>
    <t>Vigueta pretensada de hormigon 7m</t>
  </si>
  <si>
    <t>VI6</t>
  </si>
  <si>
    <t>Vigueta pretensada de hormigon 6m</t>
  </si>
  <si>
    <t>VI4</t>
  </si>
  <si>
    <t>Vigueta pretensada de hormigon 4m</t>
  </si>
  <si>
    <t>11//9/25</t>
  </si>
  <si>
    <t>VI-EPS</t>
  </si>
  <si>
    <t>Ladrillos Telgopor 10cm</t>
  </si>
  <si>
    <t>P-pro</t>
  </si>
  <si>
    <t>Protex 215 x 1kg</t>
  </si>
  <si>
    <t>Tecnolibertador</t>
  </si>
  <si>
    <t>z-sell</t>
  </si>
  <si>
    <t>Adhesivo Zocalos Sellador Rellenador Atrim 420gr</t>
  </si>
  <si>
    <t>ME</t>
  </si>
  <si>
    <t>MECHA ROTOPERCUTORA</t>
  </si>
  <si>
    <t>EPS</t>
  </si>
  <si>
    <t>EPS aislante para techos 1x1 30mm 15 Kg Pack 5u</t>
  </si>
  <si>
    <t>GRO</t>
  </si>
  <si>
    <t>Sika Grout 22kg</t>
  </si>
  <si>
    <t>U</t>
  </si>
  <si>
    <t>MATERIALES ACERO</t>
  </si>
  <si>
    <t>M3,5</t>
  </si>
  <si>
    <t>Malla Φ 3,5 (2 m x 5 m) (hierros cada 0,18 x 0,18 m) - menos de 50 u (u)</t>
  </si>
  <si>
    <t>Mallas Ya</t>
  </si>
  <si>
    <t>M5</t>
  </si>
  <si>
    <t>Malla Φ 5 (2 m x 5 m) (hierros cada 0,18 x 0,18 m) - menos de 50 u (u)</t>
  </si>
  <si>
    <t>M5,5</t>
  </si>
  <si>
    <t>Malla Φ 5,5 (2 m x 5 m) (hierros cada 0,18 x 0,18 m) - menos de 50 u (u)</t>
  </si>
  <si>
    <t>M3,5M</t>
  </si>
  <si>
    <t>Malla Φ 3,5 (2 m x 5 m) (hierros cada 0,18 x 0,18 m) - mas de 50 u (u)</t>
  </si>
  <si>
    <t>M5M</t>
  </si>
  <si>
    <t>Malla Φ 5  (2 m x 5 m) (hierros cada 0,18 x 0,18 m) - mas de 50 u (u)</t>
  </si>
  <si>
    <t xml:space="preserve">Malla Φ 5,5  (2 m x 5 m) (hierros cada 0,18 x 0,18 m) </t>
  </si>
  <si>
    <t>M6</t>
  </si>
  <si>
    <t xml:space="preserve">Malla Φ 6  (2 m x 5 m) (hierros cada 0,15 x 0,15 m) </t>
  </si>
  <si>
    <t>M8</t>
  </si>
  <si>
    <t xml:space="preserve">Malla Φ 8  (2 m x 5 m) (hierros cada 0,15 x 0,15 m) </t>
  </si>
  <si>
    <t>M8-Q335</t>
  </si>
  <si>
    <t>Malla Φ 8  Q335 (2,4 m x 6 m) (hierros cada 0,15 x 0,15 m)</t>
  </si>
  <si>
    <t>HADN6</t>
  </si>
  <si>
    <t xml:space="preserve">Hierros ADN 420 Φ 6 </t>
  </si>
  <si>
    <t>HADN8</t>
  </si>
  <si>
    <t>Hierros ADN 420 Φ 8</t>
  </si>
  <si>
    <t>HADN10</t>
  </si>
  <si>
    <t>Hierros ADN 420Φ 10</t>
  </si>
  <si>
    <t>HADN12</t>
  </si>
  <si>
    <t>Hierros ADN 420 Φ 12</t>
  </si>
  <si>
    <t>HADN16</t>
  </si>
  <si>
    <t>Hierros ADN 420 Φ 16</t>
  </si>
  <si>
    <t>HADN20</t>
  </si>
  <si>
    <t>Hierros ADN 420 Φ 20</t>
  </si>
  <si>
    <t>HADN25</t>
  </si>
  <si>
    <t>Hierros ADN 420 Φ 25</t>
  </si>
  <si>
    <t>HADN6K</t>
  </si>
  <si>
    <t>Hierros ADN 420 Φ 6 (k)</t>
  </si>
  <si>
    <t>HADN8K</t>
  </si>
  <si>
    <t>Hierros ADN 420 Φ 8 (k)</t>
  </si>
  <si>
    <t>HADN10K</t>
  </si>
  <si>
    <t>Hierros ADN 420Φ 10 (k)</t>
  </si>
  <si>
    <t>HADN12K</t>
  </si>
  <si>
    <t>Hierros ADN 420 Φ 12 (k)</t>
  </si>
  <si>
    <t>HADN16K</t>
  </si>
  <si>
    <t>Hierros ADN 420 Φ 16 (k)</t>
  </si>
  <si>
    <t>HADN20K</t>
  </si>
  <si>
    <t>Hierros ADN 420 Φ 20 (k)</t>
  </si>
  <si>
    <t>HADN25K</t>
  </si>
  <si>
    <t>Hierros ADN 420 Φ 25 (k)</t>
  </si>
  <si>
    <t>Materiales Urquiza</t>
  </si>
  <si>
    <t>BNA</t>
  </si>
  <si>
    <t>HL16</t>
  </si>
  <si>
    <t>Hierros Liso Φ 16 - l=6 m</t>
  </si>
  <si>
    <t>m</t>
  </si>
  <si>
    <t>M-ELEC</t>
  </si>
  <si>
    <t>Malla electrosada (1x1) 250</t>
  </si>
  <si>
    <t>C.E. 40X60</t>
  </si>
  <si>
    <t>Cano estructural 40x60x1.6 (6mts)</t>
  </si>
  <si>
    <t>PRECIO EN USD</t>
  </si>
  <si>
    <t>MATERIALES PLOMERIA</t>
  </si>
  <si>
    <t>LAVAT</t>
  </si>
  <si>
    <t>Lavatorio DECA (SOBRE MESADA)</t>
  </si>
  <si>
    <t>INOD</t>
  </si>
  <si>
    <t>Inodoro FERRUM</t>
  </si>
  <si>
    <t>INOD-BID</t>
  </si>
  <si>
    <t>Indoro y Bidet completos FERRUM</t>
  </si>
  <si>
    <t>PDP</t>
  </si>
  <si>
    <t>Pileta de patio AWADUCT</t>
  </si>
  <si>
    <t>GRIF-TOI</t>
  </si>
  <si>
    <t>Grfieria Lavatorio FV</t>
  </si>
  <si>
    <t>GRIF-COC</t>
  </si>
  <si>
    <t>Griferia mocomando cocina movible FV</t>
  </si>
  <si>
    <t>GRIF-CS</t>
  </si>
  <si>
    <t>Griferia CANILLA DE SERVICIO</t>
  </si>
  <si>
    <t>GRIF-DUCHA</t>
  </si>
  <si>
    <t>Grfieria Ducha FV</t>
  </si>
  <si>
    <t>GRIF-BID</t>
  </si>
  <si>
    <t>Grfieria Bide FV</t>
  </si>
  <si>
    <t>PDP-REJ</t>
  </si>
  <si>
    <t>Rejilla ATRIM Pileta Patio Reversible 12x12 Cuadrada Acero I</t>
  </si>
  <si>
    <t>INOD-DEP</t>
  </si>
  <si>
    <t>Deposito Capea Italiana Apoyo</t>
  </si>
  <si>
    <t>Hokama</t>
  </si>
  <si>
    <t xml:space="preserve">Inodoro Capea Italiana Largo </t>
  </si>
  <si>
    <t>PL-E</t>
  </si>
  <si>
    <t xml:space="preserve">Embudo Pluvial 110 "Awaduct" </t>
  </si>
  <si>
    <t>PL-TRI</t>
  </si>
  <si>
    <t>Tritubo 40 mm (3 mm espesor)</t>
  </si>
  <si>
    <t>Mercado Libre</t>
  </si>
  <si>
    <t>PL-FAJA</t>
  </si>
  <si>
    <t>Faja Advertencia Blanca</t>
  </si>
  <si>
    <t>PL-CAM30</t>
  </si>
  <si>
    <t>Tapa y Marco Hormigon para Camara Inspeccion 0,6 x 0,6 m</t>
  </si>
  <si>
    <t>Darsie Web</t>
  </si>
  <si>
    <t>PL-CAM60</t>
  </si>
  <si>
    <t>H-CAM60</t>
  </si>
  <si>
    <t>Tapa y Marco SEMILLA DE MELON para Camara Inspeccion 0,6 x 0,6 m</t>
  </si>
  <si>
    <t>LUIS LUPINO</t>
  </si>
  <si>
    <t>AF-TAN2000</t>
  </si>
  <si>
    <t>Tanque De Agua Waterplast Vertical Tricapa 2000l</t>
  </si>
  <si>
    <t>CL-PPN40</t>
  </si>
  <si>
    <t>Caño PVC 40 mm - long= 4 m AWADUCT</t>
  </si>
  <si>
    <t>CL-PPN63</t>
  </si>
  <si>
    <t>Caño PVC 63 mm - long= 4 m AWADUCT</t>
  </si>
  <si>
    <t>CL-PPN110</t>
  </si>
  <si>
    <t>Caño PVC 110 mm - long= 4 m AWADUCT</t>
  </si>
  <si>
    <t>PL-PVC110</t>
  </si>
  <si>
    <t>PL-PVC110-3.2</t>
  </si>
  <si>
    <t>Caño PVC 110 mm - long= 4 m (espesor 3,2mm)</t>
  </si>
  <si>
    <t>Jose Luis</t>
  </si>
  <si>
    <t>PL-PVC160</t>
  </si>
  <si>
    <t>Caño PVC 160 mm - long= 4 m</t>
  </si>
  <si>
    <t>PL-PVC400</t>
  </si>
  <si>
    <t>Caño PVC 400 mm - long= 6 m</t>
  </si>
  <si>
    <t>PL-PVC600</t>
  </si>
  <si>
    <t>Caño PVC 600 mm - por metro</t>
  </si>
  <si>
    <t>PL-HA400</t>
  </si>
  <si>
    <t>Caño Hormigon Armado 400 mm</t>
  </si>
  <si>
    <t>PL-HA500</t>
  </si>
  <si>
    <t>Caño Hormigon Armado 500 mm</t>
  </si>
  <si>
    <t>PL-CN1/2</t>
  </si>
  <si>
    <t>Caño Riego Negro 1/2" - rollo 100 m</t>
  </si>
  <si>
    <t>PL-CN1</t>
  </si>
  <si>
    <t>Caño Riego Negro 1 1/2" - rollo 50 m</t>
  </si>
  <si>
    <t>PL-CN2</t>
  </si>
  <si>
    <t>Caño Riego Negro 2" - rollo 100 m</t>
  </si>
  <si>
    <t>PL-SAL1</t>
  </si>
  <si>
    <t>Caño Saladillo 1"</t>
  </si>
  <si>
    <t>PL-SAL2</t>
  </si>
  <si>
    <t>Caño Saladillo 2"</t>
  </si>
  <si>
    <t>MN</t>
  </si>
  <si>
    <t>Manguera Negra Polietileno Agua Riego 3/4 Pulgada K4 100m</t>
  </si>
  <si>
    <t>C-400Lts</t>
  </si>
  <si>
    <t>Tanque Cisterna Single Waterplast 400L dim 88 h 82</t>
  </si>
  <si>
    <t>C-600Lts</t>
  </si>
  <si>
    <t>Tanque Cisterna Single Waterplast 600L dim 92 h 109</t>
  </si>
  <si>
    <t>MATERIALES MOBILIARIO Y MESADAS</t>
  </si>
  <si>
    <t>MES-TOI</t>
  </si>
  <si>
    <t>Mesada de granito para toilet (40x100 aprox)</t>
  </si>
  <si>
    <t xml:space="preserve">Casa Nazaret </t>
  </si>
  <si>
    <t>MATERIALES AISLACION E IMPERMEABILIZACION</t>
  </si>
  <si>
    <t>A-MEAS45</t>
  </si>
  <si>
    <t>Membrana Asfaltica Maxiplas MAXI450 x 40 kg</t>
  </si>
  <si>
    <t>kg</t>
  </si>
  <si>
    <t>Tecno Libertador</t>
  </si>
  <si>
    <t>A-EMAS</t>
  </si>
  <si>
    <t>Emulsion Asfaltica Ormiflex 7 x 200 l</t>
  </si>
  <si>
    <t>l</t>
  </si>
  <si>
    <t>A-MLA</t>
  </si>
  <si>
    <t>Membrana Liquida Acrilica "Protex" 20 kg (u)</t>
  </si>
  <si>
    <t>A-MLP</t>
  </si>
  <si>
    <t>Membrana Liquida Poliuretanica "Protex" 20 kg (u)</t>
  </si>
  <si>
    <t>A-NY200100m2</t>
  </si>
  <si>
    <t>Nylon 200 Micrones (100 m2 x rollo)</t>
  </si>
  <si>
    <t>A-NY20050m2</t>
  </si>
  <si>
    <t>Nylon 200 Micrones (50 m2 x rollo)</t>
  </si>
  <si>
    <t>A-SELLPU40</t>
  </si>
  <si>
    <t>Sellador Protex PU40 600 cc</t>
  </si>
  <si>
    <t>PROTEX</t>
  </si>
  <si>
    <t>PROTEX 20 kg x caja</t>
  </si>
  <si>
    <t>ME-ASF</t>
  </si>
  <si>
    <t>INERTOLTECH caja 18 lts Imprimación Membranas Base Asfáltica</t>
  </si>
  <si>
    <t>ME-LIQ</t>
  </si>
  <si>
    <t>Protex Techos Acrilico Blanco X 20 Kgs Membrana Liquida Blanco Mate</t>
  </si>
  <si>
    <t>A-MEAS36</t>
  </si>
  <si>
    <t>Membrana Asfaltica Maxiplas MAXI450 x 36 kg</t>
  </si>
  <si>
    <t>PI-ASF</t>
  </si>
  <si>
    <t>Pintura Impermeabilizante Asfáltica Secado Rápido X 18 Lts</t>
  </si>
  <si>
    <t>AGEO</t>
  </si>
  <si>
    <t>Manto Geotextil 75gr Sinteplast 26,25 m2</t>
  </si>
  <si>
    <t>MATERIALES FENOLICOS</t>
  </si>
  <si>
    <t>F-MIR</t>
  </si>
  <si>
    <t>Fenolico 18mm Miraluz</t>
  </si>
  <si>
    <t>F-GR2</t>
  </si>
  <si>
    <t>Fenolico 18mm Grandis 2 Buenas</t>
  </si>
  <si>
    <t>F-GR1</t>
  </si>
  <si>
    <t>Fenolico 18mm Grandis 1 Buena</t>
  </si>
  <si>
    <t>Giardili</t>
  </si>
  <si>
    <t>F-IND</t>
  </si>
  <si>
    <t>Fenolico 18mm Industrial</t>
  </si>
  <si>
    <t>F-PI</t>
  </si>
  <si>
    <t>Fenolico scarp 18mm Pino cic</t>
  </si>
  <si>
    <t>F-T</t>
  </si>
  <si>
    <t xml:space="preserve">Tabla 1 x 4 x 3,66 m </t>
  </si>
  <si>
    <t>F-P</t>
  </si>
  <si>
    <t xml:space="preserve">Puntal 3 x 3 x 3,66 m </t>
  </si>
  <si>
    <t>PUN</t>
  </si>
  <si>
    <t>Puntal</t>
  </si>
  <si>
    <t>Alquifer</t>
  </si>
  <si>
    <t>F-TSAL</t>
  </si>
  <si>
    <t>Tabla saligna 1"x5" 3m</t>
  </si>
  <si>
    <t>MATERIALES DURLOCK</t>
  </si>
  <si>
    <t>D-PL9.5</t>
  </si>
  <si>
    <t>Placa Durlock 9,5 mm 1,20 x 2,40 m (u)</t>
  </si>
  <si>
    <t>Siderplac</t>
  </si>
  <si>
    <t>sodimac</t>
  </si>
  <si>
    <t>D-PL12.5</t>
  </si>
  <si>
    <t>Placa Durlock 12,5 mm 1,20 x 2,40 m (u)</t>
  </si>
  <si>
    <t>D-S35</t>
  </si>
  <si>
    <t>Solera 35 x 30 x 2600 mm x 0,5 mm (u)</t>
  </si>
  <si>
    <t>D-S70</t>
  </si>
  <si>
    <t>Solera 70 x 30 x 2600 mm x 0,5 mm (u)</t>
  </si>
  <si>
    <t>D-M34</t>
  </si>
  <si>
    <t>Montante 34 x 30 x 2600 mm x 0,5 mm (u)</t>
  </si>
  <si>
    <t>D-M69</t>
  </si>
  <si>
    <t>Montante 69 x 30 x 2600 mm x 0,5 mm (u)</t>
  </si>
  <si>
    <t>D-POM</t>
  </si>
  <si>
    <t>Perfil Omega</t>
  </si>
  <si>
    <t>D-T1</t>
  </si>
  <si>
    <t>Tornillo T1 Mecha 8 x 9/16" (u)</t>
  </si>
  <si>
    <t>mercado libre</t>
  </si>
  <si>
    <t>D-T2</t>
  </si>
  <si>
    <t>Tornillo T2 Aguja 6 x 1" (u)</t>
  </si>
  <si>
    <t>D-MAS</t>
  </si>
  <si>
    <t>Masilla "Anclaflex Plus" x 32 k (u)</t>
  </si>
  <si>
    <t>D-CIN</t>
  </si>
  <si>
    <t>Cinta Papel Microperforada 150 m (u)</t>
  </si>
  <si>
    <t>D-END</t>
  </si>
  <si>
    <t>Enduido Interior "Encove" x 25 k (u)</t>
  </si>
  <si>
    <t>D-FIJ</t>
  </si>
  <si>
    <t>Fijacion del 8 (Tornillo y Tarugo)</t>
  </si>
  <si>
    <t>D-BUN</t>
  </si>
  <si>
    <t>Buña Z Perimetral 0,36 mm x 2600 mm</t>
  </si>
  <si>
    <t>YE</t>
  </si>
  <si>
    <t>Yeso "Tuyango" x 30 k (u)</t>
  </si>
  <si>
    <t>D-PL60</t>
  </si>
  <si>
    <t>Placa Deco Clasic Texturada Clasica 0,060 m x 0,060 m</t>
  </si>
  <si>
    <t>D-PER</t>
  </si>
  <si>
    <t>Perimetrales</t>
  </si>
  <si>
    <t>D-LAR</t>
  </si>
  <si>
    <t>Largueros</t>
  </si>
  <si>
    <t>D-TRA</t>
  </si>
  <si>
    <t>Travesaños 0,61 m</t>
  </si>
  <si>
    <t>D-AL14</t>
  </si>
  <si>
    <t>Alambre Galvanizado Nro 14</t>
  </si>
  <si>
    <t>Fijaciones</t>
  </si>
  <si>
    <t>D-SELL</t>
  </si>
  <si>
    <t xml:space="preserve">Sellador Indifugo Promat </t>
  </si>
  <si>
    <t>D-MATA</t>
  </si>
  <si>
    <t>Mat Aislante</t>
  </si>
  <si>
    <t>MATERIALES STEEL FRAME</t>
  </si>
  <si>
    <t>SF-PGC200</t>
  </si>
  <si>
    <t>Pefil PGC 200 (2,54mm) 200 x 80 x 6000</t>
  </si>
  <si>
    <t>SF-PGU150</t>
  </si>
  <si>
    <t>Perfil PGU 150 (2,54 mm) 150 x 40 x 6000</t>
  </si>
  <si>
    <t>SF-PGC150</t>
  </si>
  <si>
    <t>Perfil PGC 150 (2,54 mm) 150 x 40 x 6000</t>
  </si>
  <si>
    <t>SF-PGU70</t>
  </si>
  <si>
    <t>Perfil PGU 70 (0,94mm) 70 x 35 x 6000</t>
  </si>
  <si>
    <t>SF-PGC70</t>
  </si>
  <si>
    <t>Perfil PGC 70 (0,94 mm) 70 x 40 x 6000</t>
  </si>
  <si>
    <t>SF-OSB</t>
  </si>
  <si>
    <t>Placa OSB (18,3 mm) 1,22 x 2,44</t>
  </si>
  <si>
    <t>SF-POME</t>
  </si>
  <si>
    <t>Perfil PGO 22 (0,94 mm) x 3,00 m</t>
  </si>
  <si>
    <t>SF-TYBEK</t>
  </si>
  <si>
    <t>Barrera de Agua y Viento TYBEK 1,5 x 20 m (30 m2)</t>
  </si>
  <si>
    <t>REVESTIMIENTOS STEEL FRAME</t>
  </si>
  <si>
    <t>REV-HDG</t>
  </si>
  <si>
    <t>Revestimiento Tipo Hunter Douglass</t>
  </si>
  <si>
    <t>MATERIALES PINTURA</t>
  </si>
  <si>
    <t>RENDIMIENTO</t>
  </si>
  <si>
    <t>RE-PLI20</t>
  </si>
  <si>
    <t>Pintura Latex Interior Blanco Mate "Loxon" 20 l (u)</t>
  </si>
  <si>
    <t>12M2 X LITRO</t>
  </si>
  <si>
    <t>RE-PLI1</t>
  </si>
  <si>
    <t>Pintura Latex Interior Blanco Mate "AlbaLatex" 1 l (u)</t>
  </si>
  <si>
    <t>Pisano San Miguel</t>
  </si>
  <si>
    <t>RE-END15</t>
  </si>
  <si>
    <t>Enduido Plastico Interior 15 l (u)</t>
  </si>
  <si>
    <t>Quimtex</t>
  </si>
  <si>
    <t>RE-END20</t>
  </si>
  <si>
    <t>Enduido Interior Exterior Talento - Polacrin 20 l (u)</t>
  </si>
  <si>
    <t>3M2 X LITRO</t>
  </si>
  <si>
    <t>RE-PLIC</t>
  </si>
  <si>
    <t>Latex Cielorraso Loxon-Sherwin Williams 20 l (u)</t>
  </si>
  <si>
    <t>RE-PINC25</t>
  </si>
  <si>
    <t>Pincel Nro 25</t>
  </si>
  <si>
    <t>RE-PINC15</t>
  </si>
  <si>
    <t>Pincel Nro 15</t>
  </si>
  <si>
    <t>RE-ROD</t>
  </si>
  <si>
    <t>Rodillo</t>
  </si>
  <si>
    <t>RE-LIJ220</t>
  </si>
  <si>
    <t>Lija al Agua Nro 220</t>
  </si>
  <si>
    <t>RE-LIJ150</t>
  </si>
  <si>
    <t>Lija al Agua Nro 150</t>
  </si>
  <si>
    <t>RE-CAR</t>
  </si>
  <si>
    <t>Rollo Carton Corrugado</t>
  </si>
  <si>
    <t>RE-CIN</t>
  </si>
  <si>
    <t>Cinta de Papel Azul nro 36</t>
  </si>
  <si>
    <t>RE-FIJ</t>
  </si>
  <si>
    <t>Fijador Sellador - Sellaplast Sinteplast Al Agua 10 Litros Color Incoloro</t>
  </si>
  <si>
    <t>100M2 X UNIDAD</t>
  </si>
  <si>
    <t>RE-CONVO</t>
  </si>
  <si>
    <t xml:space="preserve">Convertidor de Oxido </t>
  </si>
  <si>
    <t>RE-SINSAT</t>
  </si>
  <si>
    <t>Sintetico Satinado Blanco 1 l</t>
  </si>
  <si>
    <t>RE-TBASE</t>
  </si>
  <si>
    <t>Base Para Revestimiento Plástico- Quimtex Cuarzo Base - 18lt</t>
  </si>
  <si>
    <t>8M2 X LITRO</t>
  </si>
  <si>
    <t>RE-TARQ</t>
  </si>
  <si>
    <t>Quimtex Vallarta - Revestimiento Plastico A Rodillo - 27(k)</t>
  </si>
  <si>
    <t>1KG X M2</t>
  </si>
  <si>
    <t>Latex Frente "Albion" 20 l (u)</t>
  </si>
  <si>
    <t>RE-ANTIOX</t>
  </si>
  <si>
    <t>Antioxido Blanco 4 l (u)</t>
  </si>
  <si>
    <t>S-TABLA</t>
  </si>
  <si>
    <t>ETERNIT Siding Cedral Natural de 8mm x 3,60m x 20cm (Placa cementicia)</t>
  </si>
  <si>
    <t>S-TORN</t>
  </si>
  <si>
    <t>Tornillo TORO T2 P. MECHA C/ALAS #8x1 1/4"</t>
  </si>
  <si>
    <t>RUCASEC</t>
  </si>
  <si>
    <t>S-PGO</t>
  </si>
  <si>
    <t>PGO OMEGA GALERA 0.90 |28| 3m IMECON</t>
  </si>
  <si>
    <t>S-T+T</t>
  </si>
  <si>
    <t>Tornillo TORO FIX Z AMARILLO 5 X 45 UNIDAD + Tarugo - SOBRE TACO COMUN C/TOPE N 8 X 1</t>
  </si>
  <si>
    <t>MATERIALES REVESTIMIENTO PISOS</t>
  </si>
  <si>
    <t>RP-PORC</t>
  </si>
  <si>
    <t>PORCELANATO VILLAGRES 82X141,5 CATHEDRAL CEMENT (2,32m2 x caja)</t>
  </si>
  <si>
    <t>TUCSON CERAMICOS</t>
  </si>
  <si>
    <t>RP-PORC2</t>
  </si>
  <si>
    <t>Porcelanato Pulido Beige 60x60 Cm Rectificado Antimancha</t>
  </si>
  <si>
    <t>RP-CER</t>
  </si>
  <si>
    <t>CERAMICA 74X74 CER METROPOLE PUL ( 3,24m2 x caja)</t>
  </si>
  <si>
    <t>PR-PASC1</t>
  </si>
  <si>
    <t>Pastina Klaukol para Ceramica x 1kg</t>
  </si>
  <si>
    <t>PR-PASP1</t>
  </si>
  <si>
    <t>Pastina Klaukol para Porcelanato x 1kg</t>
  </si>
  <si>
    <t>RP-KP</t>
  </si>
  <si>
    <t>Klaukol Porcellanato 25 k</t>
  </si>
  <si>
    <t>RP-KC</t>
  </si>
  <si>
    <t>Klaukol Ceramica 25 k</t>
  </si>
  <si>
    <t>RP-NIVPORC</t>
  </si>
  <si>
    <t>Tornillos Niveladores Porcelanato 750u + 80 Tuercas</t>
  </si>
  <si>
    <t>RP-NIVCER</t>
  </si>
  <si>
    <t>Niveladores Ceramicos - Cuna 150u y Arcos 150u</t>
  </si>
  <si>
    <t>MATERIALES ELECTRICIDAD</t>
  </si>
  <si>
    <t>IE-CC1.5</t>
  </si>
  <si>
    <t>Caño Corrugado Blanco 1 1/2" - 38 mm (rollo 25m)</t>
  </si>
  <si>
    <t>Spot</t>
  </si>
  <si>
    <t>IE-TAB</t>
  </si>
  <si>
    <t xml:space="preserve">Tablero con todo. </t>
  </si>
  <si>
    <t>IE-ART</t>
  </si>
  <si>
    <t>Artefacto de luz.</t>
  </si>
  <si>
    <t>Cabeza</t>
  </si>
  <si>
    <t>IE-BOCA</t>
  </si>
  <si>
    <t>Boca Cambre (caja, cable, modulo)</t>
  </si>
  <si>
    <t>IE-CU2,5</t>
  </si>
  <si>
    <t>CABLE UNIPOLAR 2,5 ROJO + AZUL + VERDE X6M</t>
  </si>
  <si>
    <t>MIGO FERR</t>
  </si>
  <si>
    <t>AA-CP</t>
  </si>
  <si>
    <t>Caja Pre-instalacion Para Aire Acondicionado Pared 43x11 Cm</t>
  </si>
  <si>
    <t>\</t>
  </si>
  <si>
    <t>MATERIALES EDTRUCTURA DE HIERRO</t>
  </si>
  <si>
    <t>CH-GSINUS28</t>
  </si>
  <si>
    <t>Chapa Galvanizada Sinus N27 Color Zinc</t>
  </si>
  <si>
    <t>MATERIALES NORTE</t>
  </si>
  <si>
    <t>CH-GSINUS25</t>
  </si>
  <si>
    <t>Chapa Galvanizada Sinus N25 Color Zinc</t>
  </si>
  <si>
    <t>CH-GT10125</t>
  </si>
  <si>
    <t>Chapa Galvanizada T101 N25 Color Zinc</t>
  </si>
  <si>
    <t>CH-CSINUS27</t>
  </si>
  <si>
    <t>Chapa Cincalum Sinus N27 Color Aluminizada</t>
  </si>
  <si>
    <t>CH-CSINUS25</t>
  </si>
  <si>
    <t>Chapa Cincalum Sinus N25 Color Aluminizada</t>
  </si>
  <si>
    <t>CH-CT10127</t>
  </si>
  <si>
    <t>Chapa Cincalum T101 N27 Color Aluminizada</t>
  </si>
  <si>
    <t>CH-CT10125</t>
  </si>
  <si>
    <t>Chapa Cincalum T101 N25 Color Aluminizada</t>
  </si>
  <si>
    <t>CH-PPSINUS25</t>
  </si>
  <si>
    <t>Chapa Prepintada Sinus N25</t>
  </si>
  <si>
    <t>CH-PPT10125</t>
  </si>
  <si>
    <t>Chapa Prepintada T101N25</t>
  </si>
  <si>
    <t>TE-30x50x2</t>
  </si>
  <si>
    <t>Tubo Estructural 30 x 50 x 2,0 mm - 6 m largo</t>
  </si>
  <si>
    <t>TE-40X40X1.6</t>
  </si>
  <si>
    <t xml:space="preserve">Tubo Estructural 40 x 40 x 1,6 mm </t>
  </si>
  <si>
    <t>TE-40X40X2</t>
  </si>
  <si>
    <t xml:space="preserve">Tubo Estructural 40 x 40 x 2,0 mm </t>
  </si>
  <si>
    <t>TE-100X50X2</t>
  </si>
  <si>
    <t>Tubo Estructural 100 x 50 x 2,0 mm - 6 m largo</t>
  </si>
  <si>
    <t>TE-150x50</t>
  </si>
  <si>
    <t>Tubo Estructural 150 x 50 x 2,0 mm</t>
  </si>
  <si>
    <t>HIERROTODO</t>
  </si>
  <si>
    <t>TE-200x100</t>
  </si>
  <si>
    <t>Tubo Estructural 200 x 100 x 3,2 mm</t>
  </si>
  <si>
    <t>TE-300x150</t>
  </si>
  <si>
    <t>Tubo Estructural 300 x 150</t>
  </si>
  <si>
    <t>TE-160x3,2</t>
  </si>
  <si>
    <t>Tubo Estructural 160 mm diametro x 3,2 mm - 6 m largo</t>
  </si>
  <si>
    <t>TE-152x2</t>
  </si>
  <si>
    <t>Tubo Estructural 152 mm diametro x 2,0 mm - 6 m largo</t>
  </si>
  <si>
    <t>PC-100x45x2</t>
  </si>
  <si>
    <t xml:space="preserve"> Perfil C 100 x 45  (2,0mm) - 12 m largo</t>
  </si>
  <si>
    <t>PC-140X60X2</t>
  </si>
  <si>
    <t xml:space="preserve"> Perfil C 140 x 60 (2,0mm) - 12 m largo</t>
  </si>
  <si>
    <t>PU-160</t>
  </si>
  <si>
    <t>Perfiol U 160 (2,0mm) - 12 m largo</t>
  </si>
  <si>
    <t>PC</t>
  </si>
  <si>
    <t>Perfil C Acero</t>
  </si>
  <si>
    <t>CH-TAM2</t>
  </si>
  <si>
    <t>Tornillo Autoperforante 2" (bolsa 100 u)</t>
  </si>
  <si>
    <t>CH-C22</t>
  </si>
  <si>
    <t>Chapa Calibre 22 (1,00 x 2,00 m)</t>
  </si>
  <si>
    <t>CH-C25</t>
  </si>
  <si>
    <t>Chapa Calibre 25 (1,22 x 2,44m)</t>
  </si>
  <si>
    <t>CH-PREP</t>
  </si>
  <si>
    <t>Chapa galvanizada prepintada (4x1,1)</t>
  </si>
  <si>
    <t>P-OMEGA</t>
  </si>
  <si>
    <t>Perfl Omega (2.6m)</t>
  </si>
  <si>
    <t>https://www.comercialcmp.com.ar/perfil-drywall-omega-70mm-x-12-5mm-x-2-6m.html?queryID=9869822eab3037cb8d79c0bb442ee14e&amp;objectID=23423&amp;indexName=magento2_comercialcmp_products</t>
  </si>
  <si>
    <t>IPE-220</t>
  </si>
  <si>
    <t xml:space="preserve">Perfil IPE 220 x12m </t>
  </si>
  <si>
    <t>https://www.mercadolibre.com.ar/perfil-ipe-220--nuevo--barra-de-12-mts--prilux/up/MLAU2311175764#polycard_client=search-nordic&amp;search_layout=stack&amp;position=4&amp;type=product&amp;tracking_id=f59c0642-e502-4e2a-bc85-3b5c124b31fb&amp;wid=MLA1935225482&amp;sid=search</t>
  </si>
  <si>
    <t>ZINGUERIA</t>
  </si>
  <si>
    <t>Z-CAN</t>
  </si>
  <si>
    <t>Canaleta de Zinc</t>
  </si>
  <si>
    <t>Z-BOR</t>
  </si>
  <si>
    <t>Borde Cubierta</t>
  </si>
  <si>
    <t>Z-BL</t>
  </si>
  <si>
    <t>Banda L</t>
  </si>
  <si>
    <t>SISTEMA DE CLIMATIZACION</t>
  </si>
  <si>
    <t>CALDERA</t>
  </si>
  <si>
    <t>CALDERA (hasta 9 radiadores)</t>
  </si>
  <si>
    <t>https://www.climatecnica.com/caldera-mural-orbis-tto.72.1375.html</t>
  </si>
  <si>
    <t>RAD</t>
  </si>
  <si>
    <t>RADIADOR 4 SECCIONES. Incluye valvulas y demas accesorios.</t>
  </si>
  <si>
    <t>https://tienda.prontodistribuidora.com.ar/climatizacion/radiadores/?srsltid=AfmBOoqMEEVBU0ypNjvDh-F_heUg12V1yleSBqa5zB11e47hKtpU5ljI&amp;utm_source=chatgpt.com&amp;mpage=3</t>
  </si>
  <si>
    <t>HORMIGON</t>
  </si>
  <si>
    <t>H8</t>
  </si>
  <si>
    <t>Hormigon H8</t>
  </si>
  <si>
    <t>Piuterra</t>
  </si>
  <si>
    <t>H21</t>
  </si>
  <si>
    <t>Hormigon H21</t>
  </si>
  <si>
    <t>HBA</t>
  </si>
  <si>
    <t>H30</t>
  </si>
  <si>
    <t>Hormigon H30</t>
  </si>
  <si>
    <t>H30P</t>
  </si>
  <si>
    <t>Hormigon H30 Pavimento</t>
  </si>
  <si>
    <t>HRDC150</t>
  </si>
  <si>
    <t>RDC 150</t>
  </si>
  <si>
    <t>HEND</t>
  </si>
  <si>
    <t>Endurecedor de hormigon (25k)</t>
  </si>
  <si>
    <t>Policemento</t>
  </si>
  <si>
    <t>25/0/2024</t>
  </si>
  <si>
    <t>HBP</t>
  </si>
  <si>
    <t>BOMBA PLUMA</t>
  </si>
  <si>
    <t>HBPT</t>
  </si>
  <si>
    <t>TRASLADO BOMBA PLUMA</t>
  </si>
  <si>
    <t>MADERA</t>
  </si>
  <si>
    <t>M-QC200</t>
  </si>
  <si>
    <t>Tabla De Quebracho Colorado 1" X 20 CM. X 2.00 M.</t>
  </si>
  <si>
    <t>ORO ROJO TODO EN QUEBRACHO</t>
  </si>
  <si>
    <t>M-QC250</t>
  </si>
  <si>
    <t>Tabla De Quebracho Colorado 1" X 20 CM. X 2.50 M.</t>
  </si>
  <si>
    <t>M-P-CETOL</t>
  </si>
  <si>
    <t>Cetol Duración Extrema Satinado Secado Rápido 4 L Madera Mm Color Natural</t>
  </si>
  <si>
    <t>M-QP180</t>
  </si>
  <si>
    <t>PUNTAL DE QUEBRACHO 2X3 X 180m</t>
  </si>
  <si>
    <t>MANO DE OBRA</t>
  </si>
  <si>
    <t>MO-CA</t>
  </si>
  <si>
    <t>Capataz</t>
  </si>
  <si>
    <t>MO-PU</t>
  </si>
  <si>
    <t>Puntero</t>
  </si>
  <si>
    <t>MO-OF</t>
  </si>
  <si>
    <t>Oficial</t>
  </si>
  <si>
    <t>MO-AY</t>
  </si>
  <si>
    <t>Ayudante</t>
  </si>
  <si>
    <t>MO-GER</t>
  </si>
  <si>
    <t>GERVACIO</t>
  </si>
  <si>
    <t>EQUIPOS</t>
  </si>
  <si>
    <t xml:space="preserve">FECHA </t>
  </si>
  <si>
    <t>E-MC</t>
  </si>
  <si>
    <t>Mini Cargadora</t>
  </si>
  <si>
    <t>E-MCM</t>
  </si>
  <si>
    <t>Mini Cargadora con martillo</t>
  </si>
  <si>
    <t>E-ME</t>
  </si>
  <si>
    <t>Mini Excavadora</t>
  </si>
  <si>
    <t>E-MP</t>
  </si>
  <si>
    <t>Motopison</t>
  </si>
  <si>
    <t>E-RP</t>
  </si>
  <si>
    <t>Retropala</t>
  </si>
  <si>
    <t>E-VC</t>
  </si>
  <si>
    <t>Vibrocompactador</t>
  </si>
  <si>
    <t>E-MN</t>
  </si>
  <si>
    <t>Motoniveladora</t>
  </si>
  <si>
    <t>E-CAMCH</t>
  </si>
  <si>
    <t>Camion Chasis</t>
  </si>
  <si>
    <t>E-REG</t>
  </si>
  <si>
    <t>Regador</t>
  </si>
  <si>
    <t>E-MAR</t>
  </si>
  <si>
    <t>Martillete</t>
  </si>
  <si>
    <t>E-ASC</t>
  </si>
  <si>
    <t>Ascerradora</t>
  </si>
  <si>
    <t>E-RET</t>
  </si>
  <si>
    <t>Retiro x camion</t>
  </si>
  <si>
    <t>E-MR</t>
  </si>
  <si>
    <t>Mini Retro</t>
  </si>
  <si>
    <t>MS-TM3</t>
  </si>
  <si>
    <t>TOSCA x M3</t>
  </si>
  <si>
    <t>MS-TCA</t>
  </si>
  <si>
    <t xml:space="preserve">TOSCA X CAMION </t>
  </si>
  <si>
    <t>MS-ER</t>
  </si>
  <si>
    <t>EXCAVACION Y RETIRO</t>
  </si>
  <si>
    <t>MS-TC</t>
  </si>
  <si>
    <t>TOSCA COMPACTADA</t>
  </si>
  <si>
    <t>MS-ARBOL</t>
  </si>
  <si>
    <t>RETIRO DE ARBOL</t>
  </si>
  <si>
    <t>E-CAM</t>
  </si>
  <si>
    <t>Camioneta</t>
  </si>
  <si>
    <t>E-TRAS</t>
  </si>
  <si>
    <t>TRASLADO DE MAQUINARIA</t>
  </si>
  <si>
    <t>E-VOL</t>
  </si>
  <si>
    <t>Volquete</t>
  </si>
  <si>
    <t>SUBCONTRATOS</t>
  </si>
  <si>
    <t>SUB-PI</t>
  </si>
  <si>
    <t>Pintura Interior: 1Mano Enduido + Yeso, 1 Mano Enduido, 2 a 3 Manos de Pintura</t>
  </si>
  <si>
    <t>SUB-PIC</t>
  </si>
  <si>
    <t>Pintura Interior Cielorraso</t>
  </si>
  <si>
    <t>SUB-PET</t>
  </si>
  <si>
    <t>Pintura Exterior Tarquini</t>
  </si>
  <si>
    <t>SUB-PE</t>
  </si>
  <si>
    <t>Pintura Exterior</t>
  </si>
  <si>
    <t xml:space="preserve">Pintura Interior </t>
  </si>
  <si>
    <t>SUB-END</t>
  </si>
  <si>
    <t>Enduido</t>
  </si>
  <si>
    <t>SUB-PPS</t>
  </si>
  <si>
    <t>Pintura Puerta Simple Hoja</t>
  </si>
  <si>
    <t>SUB-PPD</t>
  </si>
  <si>
    <t>Pintura Puerta Doble Hoja</t>
  </si>
  <si>
    <t>SUB-CIE</t>
  </si>
  <si>
    <t xml:space="preserve">Instalacion de Cielorraso Durlock. Incluye Materiales. </t>
  </si>
  <si>
    <t>SUB-CIEDES</t>
  </si>
  <si>
    <t xml:space="preserve">Instalacion de Cielorraso Desmontable. Incluye Materiales. </t>
  </si>
  <si>
    <t>SUB-CIECO</t>
  </si>
  <si>
    <t xml:space="preserve">Instalacion de Cielorraso Durlock Cortineros.  Incluye Materiales. </t>
  </si>
  <si>
    <t>SUB-CIECA</t>
  </si>
  <si>
    <t xml:space="preserve">Instalacion de Cajon Durlock.  Incluye Materiales. </t>
  </si>
  <si>
    <t>SUB-CIEGL</t>
  </si>
  <si>
    <t xml:space="preserve">Instalacion de Cielorraso Durlock Garganta Led.   Incluye Materiales. </t>
  </si>
  <si>
    <t>SUB-TAB</t>
  </si>
  <si>
    <t xml:space="preserve">Instalacion de Tabique Durlock.  Incluye Materiales. </t>
  </si>
  <si>
    <t>SUB-BZ</t>
  </si>
  <si>
    <t xml:space="preserve">Instlacion Buña Z.  Incluye Materiales. </t>
  </si>
  <si>
    <t>SUB-CAN</t>
  </si>
  <si>
    <t xml:space="preserve">Instalacion Cantonera.  Incluye Materiales. </t>
  </si>
  <si>
    <t>SUB-E-BOC</t>
  </si>
  <si>
    <t>Boca. Incluye Materiales.</t>
  </si>
  <si>
    <t>boca</t>
  </si>
  <si>
    <t>MDO Y MAT</t>
  </si>
  <si>
    <t>CABEZA</t>
  </si>
  <si>
    <t>SUB-E-COL</t>
  </si>
  <si>
    <t>Colocacion de artefatcos</t>
  </si>
  <si>
    <t xml:space="preserve">MDO </t>
  </si>
  <si>
    <t>SUB-E-AAC</t>
  </si>
  <si>
    <t xml:space="preserve">Alimentacion aire acondicionado con split. </t>
  </si>
  <si>
    <t>SUB-E-TAB</t>
  </si>
  <si>
    <t>Instalacion de Tablero para 100 bocas (casa chica). Incluye alimentacion desde el pilar.</t>
  </si>
  <si>
    <t>SUB-ZING</t>
  </si>
  <si>
    <t>Zinguero</t>
  </si>
  <si>
    <t>SUB-PIS</t>
  </si>
  <si>
    <t>Pisero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</si>
  <si>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</si>
  <si>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CEFERINO</t>
  </si>
  <si>
    <t>SUB-COR</t>
  </si>
  <si>
    <t>CORDON</t>
  </si>
  <si>
    <t>SUB-ELE-T</t>
  </si>
  <si>
    <t>TABLERO</t>
  </si>
  <si>
    <t>SUB-ELE-B</t>
  </si>
  <si>
    <t>Electricista</t>
  </si>
  <si>
    <t>SUB-SIDING</t>
  </si>
  <si>
    <t>COLOCAcion de siding en pared</t>
  </si>
  <si>
    <t>SUB-REV-CH</t>
  </si>
  <si>
    <t>Revestimiento de chapa</t>
  </si>
  <si>
    <t>HUGO</t>
  </si>
  <si>
    <t>MOVIMIENTO DE SUELOS</t>
  </si>
  <si>
    <t>MS-MC</t>
  </si>
  <si>
    <t xml:space="preserve">MINICARGADORA </t>
  </si>
  <si>
    <t>MS-MCM</t>
  </si>
  <si>
    <t>MINICARGADORA CON MARTILLO</t>
  </si>
  <si>
    <t>MS-MR</t>
  </si>
  <si>
    <t>MINIRETRO EXCAVADORA</t>
  </si>
  <si>
    <t>MS-T</t>
  </si>
  <si>
    <t>MS-RV</t>
  </si>
  <si>
    <t>RETIRO X VIAJE</t>
  </si>
  <si>
    <t>BQ</t>
  </si>
  <si>
    <t>BAÑO QUIMICO</t>
  </si>
  <si>
    <t>Perfracion</t>
  </si>
  <si>
    <t>Perforacion  para bobas de 7.5 HP de 17m3/h materiales y mo</t>
  </si>
  <si>
    <t>cac antes</t>
  </si>
  <si>
    <t>cac ahora</t>
  </si>
  <si>
    <t>JEFATURA DE OBRA (mes)</t>
  </si>
  <si>
    <t>Jefatura de Obra</t>
  </si>
  <si>
    <t>Jefe de Obra</t>
  </si>
  <si>
    <t>Gastos Estructura</t>
  </si>
  <si>
    <t>Nafta Jefe de Obra</t>
  </si>
  <si>
    <t>Nafta Nico</t>
  </si>
  <si>
    <t>Guille</t>
  </si>
  <si>
    <t>Herramientas</t>
  </si>
  <si>
    <t>JEFATURA X 12 MESES</t>
  </si>
  <si>
    <t>G.E. X 12 MESES</t>
  </si>
  <si>
    <t>CASA LUGONES</t>
  </si>
  <si>
    <t xml:space="preserve">PLANILLA COMPUTO Y PRESPUPUESTO </t>
  </si>
  <si>
    <t>ITEM</t>
  </si>
  <si>
    <t xml:space="preserve">DESCRIPCIÓN </t>
  </si>
  <si>
    <t>CANTIDAD</t>
  </si>
  <si>
    <t>SUBTOTAL 01: GASTOS DIRECTOS</t>
  </si>
  <si>
    <t>SUBTOTAL 02: GASTOS INDIRECTOS</t>
  </si>
  <si>
    <t>SUBTOTAL 03: BENEFICIOS</t>
  </si>
  <si>
    <t>TOTAL (NETO)</t>
  </si>
  <si>
    <t>V.UNITARIO</t>
  </si>
  <si>
    <t>V.GENERAL</t>
  </si>
  <si>
    <t>V. GENERAL</t>
  </si>
  <si>
    <t>V. UNITARIO</t>
  </si>
  <si>
    <t>MAT.</t>
  </si>
  <si>
    <t>M.O.: JORNALES</t>
  </si>
  <si>
    <t>M.O.: EQUIPOS</t>
  </si>
  <si>
    <t>M.O.: MATERIALES</t>
  </si>
  <si>
    <t>M.O.: SUBCONTRATOS</t>
  </si>
  <si>
    <t>M.O.</t>
  </si>
  <si>
    <t>GENERAL</t>
  </si>
  <si>
    <t>M.O</t>
  </si>
  <si>
    <t>1- TAREAS PRELIMINARES</t>
  </si>
  <si>
    <t>OBRADOR</t>
  </si>
  <si>
    <t>mes</t>
  </si>
  <si>
    <t>CARTEL DE OBRA</t>
  </si>
  <si>
    <t>unid</t>
  </si>
  <si>
    <t>INSTALACIONES PROVISORIAS</t>
  </si>
  <si>
    <t>CERCO PERIMETRAL</t>
  </si>
  <si>
    <t>REPLANTEO Y NIVELACION INICIAL DEL TERRENO</t>
  </si>
  <si>
    <t>LIMPIEZA PERIODICA DE OBRA</t>
  </si>
  <si>
    <t>LIMPIEZA FINAL DE OBRA</t>
  </si>
  <si>
    <t>AYUDA DE GREMIO</t>
  </si>
  <si>
    <t>PROGRAMA DE SEGURIDAD E HIGENE DE ACUERDO A LA NORMATIVA VIGENTE (TODO EL PERSONAL ALCANZADO POR EL MISMO Y CON ART)</t>
  </si>
  <si>
    <t>2- DEMOLICION</t>
  </si>
  <si>
    <t>DEMOLICION LOSAS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</si>
  <si>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</si>
  <si>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 xml:space="preserve">DEMOLICION COLUMNAS </t>
  </si>
  <si>
    <t>unid.</t>
  </si>
  <si>
    <t xml:space="preserve">DEMOLICION MUROS 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</si>
  <si>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</si>
  <si>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DEMOLICION DE ESCALERA (1 x 0,84m) h- 4 escalones</t>
  </si>
  <si>
    <t>gl</t>
  </si>
  <si>
    <t xml:space="preserve">DEMOLICION EN SECTOR CANTERO 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</si>
  <si>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</si>
  <si>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DEMOLICION DE VOLUMEN PA</t>
  </si>
  <si>
    <t>DEMOLICION DE LOSA PARA INSTALACIONES</t>
  </si>
  <si>
    <t xml:space="preserve">DEMOLICION DE FUNDACIONES PARA REFORZAR ESTRUCTURA </t>
  </si>
  <si>
    <t>RETIRO DE PORTON</t>
  </si>
  <si>
    <t xml:space="preserve">RETIRO DE CARPINTERIAS </t>
  </si>
  <si>
    <t>RETIRO DE PUERTA PRINCIPAL</t>
  </si>
  <si>
    <t>RETIRO DE SOLADO EN PLANTA BAJA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</si>
  <si>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</si>
  <si>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2.13</t>
  </si>
  <si>
    <t>RETIRO DE ALERO METALICO</t>
  </si>
  <si>
    <t>2.14</t>
  </si>
  <si>
    <t>DEMOLICION TOTAL DE ITEMS ANTERIORES</t>
  </si>
  <si>
    <t>3-ESTRUCTURA</t>
  </si>
  <si>
    <t>FUNDACIONES</t>
  </si>
  <si>
    <t>3.0-1</t>
  </si>
  <si>
    <t>EXCAVACION DE BASES PARA REFORZAR ESTRUCTURA</t>
  </si>
  <si>
    <t>3.0-2</t>
  </si>
  <si>
    <t>EJECUCION DE BASES DE H 30 100x100 + TRONCO 25X25x100 + TENSORES  30x40cm</t>
  </si>
  <si>
    <t>3.0-3</t>
  </si>
  <si>
    <t>RELLENO DE  FUNDACIONES (TOSCA + HORMIGON EN PLATEA DE FUNDACION)</t>
  </si>
  <si>
    <t>SOBRE PLANTA BAJA</t>
  </si>
  <si>
    <t>3.1-1</t>
  </si>
  <si>
    <t>VIGAS H30 SOBRE PLANTA BAJA 0,15x0,35  (Hierros 6 ∅8 con estribos ∅ 6 c/14)</t>
  </si>
  <si>
    <t>3.1-2</t>
  </si>
  <si>
    <t>VIGAS METALICAS + COLUMNA METALICA</t>
  </si>
  <si>
    <t>3.1-3</t>
  </si>
  <si>
    <t>LOSA DE VIGUETAS SECTOR COCINA e=0,08m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</si>
  <si>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</si>
  <si>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3.1-4</t>
  </si>
  <si>
    <t>COLUMNAS DE HORMIGON ARMADO 20x20cm h 3,5m (Hierros 4 ∅12 con estribos ∅ 6 c/14)</t>
  </si>
  <si>
    <t>3.1-5</t>
  </si>
  <si>
    <t>COLUMNAS H30 EN MEDIANERA EN PLANTA BAJA 60x15</t>
  </si>
  <si>
    <t>SOBRE PLANTA ALTA</t>
  </si>
  <si>
    <t>3.2-1</t>
  </si>
  <si>
    <t>COLUMNAS H30 SOBRE PRIMER PISO 20x20. H=2,5</t>
  </si>
  <si>
    <t>3.2-2</t>
  </si>
  <si>
    <t>COLUMNAS H30 EN MEDIANERA SOBRE PRIMER PISO 60x15</t>
  </si>
  <si>
    <t>3.2-3</t>
  </si>
  <si>
    <t>VIGAS H30 SOBRE PRIMER PISO 15x45 (Hierros 2∅10 arriba, 3∅10 abajo con estribos ∅ 6 c/18)</t>
  </si>
  <si>
    <t xml:space="preserve">m </t>
  </si>
  <si>
    <t>3.2-4</t>
  </si>
  <si>
    <t>LOSAS DE VIGUETAS SOBRE PRIMER PISO e=0,10cm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</si>
  <si>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</si>
  <si>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CAJA DE ESCALERA</t>
  </si>
  <si>
    <t>3.3-1</t>
  </si>
  <si>
    <t>COLUMNAS H30 20x30 H=2,20m</t>
  </si>
  <si>
    <t>3.3-2</t>
  </si>
  <si>
    <t>VIGAS H30 20x35</t>
  </si>
  <si>
    <t>3.3-3</t>
  </si>
  <si>
    <t>LOSAS DE VIGUETAS EN CAJA DE ESCALERAS e=0,08cm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</si>
  <si>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</si>
  <si>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3.3-4</t>
  </si>
  <si>
    <t xml:space="preserve">ESCALERA DE HORMIGON (con intrados recto) 90cm DE ANCHO </t>
  </si>
  <si>
    <t>3.3-5</t>
  </si>
  <si>
    <t>4-ALBAÑILERIA</t>
  </si>
  <si>
    <t>PLANTA BAJA</t>
  </si>
  <si>
    <t>4.1-1</t>
  </si>
  <si>
    <t>EJECUCION DE CAJON HIDROFUGO</t>
  </si>
  <si>
    <t>4.1-2</t>
  </si>
  <si>
    <t>EJECUCION DE MUROS DE LADRILLO VISTO EN FACHADA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</si>
  <si>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</si>
  <si>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4.1-3</t>
  </si>
  <si>
    <t>EJECUCION DE MURO DE LADRILLO VISTO EN COCINA (H- 1,20m)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</si>
  <si>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</si>
  <si>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4.1-4</t>
  </si>
  <si>
    <t>EJECUCION DE MURO DE LADRILLO VISTO EN PARED LIVING COMEDOR Y LAVADERO. H=3m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</si>
  <si>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</si>
  <si>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4.1-5</t>
  </si>
  <si>
    <t>EJECUCION DE MUROS DE LADRILLO HUECO DEL 8. H= 3,50m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</si>
  <si>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</si>
  <si>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4.1-6</t>
  </si>
  <si>
    <t>EJECUCION DE MUROS DE LADRILLO HUECO DEL 12. H= 3m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</si>
  <si>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</si>
  <si>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4.1-7</t>
  </si>
  <si>
    <t>EJECUCION DE REVOQUE GRUESO + FINO EN INTERIOR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</si>
  <si>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</si>
  <si>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4.1-8</t>
  </si>
  <si>
    <t xml:space="preserve">EJECUCION DE REVOQUE EXTERIOR EN MUROS 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</si>
  <si>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</si>
  <si>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4.1-9</t>
  </si>
  <si>
    <t>EJECUCION DE RECUADRO DE VANOS CARPINTERIAS</t>
  </si>
  <si>
    <t>4.1-10</t>
  </si>
  <si>
    <t>EJECUCION DE CONTRAPISO 8cm DE HORMIGON H8 CON MALLA EN INTERIOR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</si>
  <si>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</si>
  <si>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4.1-11</t>
  </si>
  <si>
    <t>EJECUCION DE CARPETA NIVELADORA INTERIOR + EXTERIOR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</si>
  <si>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</si>
  <si>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4.1-12</t>
  </si>
  <si>
    <t>RECUADRO DE ESCALERA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</si>
  <si>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</si>
  <si>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PLANTA PRIMER PISO</t>
  </si>
  <si>
    <t>4.2-1</t>
  </si>
  <si>
    <t>EJECUCION DE MUROS DE LADRILLO PORTANTE DEL 12 EXTERIOR. H=2,5m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</si>
  <si>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</si>
  <si>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4.2-2</t>
  </si>
  <si>
    <t>EJECUCION DE MUROS DE LADRILLO PORTANTE DEL 12 INTERIOR. H=2,5m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</si>
  <si>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</si>
  <si>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4.2-3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</si>
  <si>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</si>
  <si>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4.2-4</t>
  </si>
  <si>
    <t>EJECUCION DE REVOQUE EXTERIOR EN MUROS. H=2,5m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</si>
  <si>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</si>
  <si>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4.2-5</t>
  </si>
  <si>
    <t xml:space="preserve">EJECUCION DE RECUADRO DE VANOS CARPINTERIAS </t>
  </si>
  <si>
    <t>4.2-6</t>
  </si>
  <si>
    <t>EJECUCION DE CONTRAPISOS DE HORMIGON H8 CON MALLA Y ASILACION HIDROFUGA (INTERIOR)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</si>
  <si>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</si>
  <si>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4.2-7</t>
  </si>
  <si>
    <t>EJECUCION DE CARPETA NIVELADORA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</si>
  <si>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</si>
  <si>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4.3-1</t>
  </si>
  <si>
    <t>EJECUCION DE MUROS DE LADRILLO PORTANTE DEL 15 EXTERIOR. H=2,2m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</si>
  <si>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</si>
  <si>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4.3-2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</si>
  <si>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</si>
  <si>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4.3-3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</si>
  <si>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</si>
  <si>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4.3-4</t>
  </si>
  <si>
    <t>4.3-5</t>
  </si>
  <si>
    <t>RECUADRO DE ESCALERAS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</si>
  <si>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</si>
  <si>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5-INSTALACIONES</t>
  </si>
  <si>
    <t xml:space="preserve">SANITARIA </t>
  </si>
  <si>
    <t>5.1-1</t>
  </si>
  <si>
    <t>EJECUCION DE INSTALACION CLOACAL SEGUN PLANO Incluye Tendido de Caños, Instalacion de Rejillas, LLP y Camara de Inspeccion)</t>
  </si>
  <si>
    <t>5.1-2</t>
  </si>
  <si>
    <t>EJECUCION DE INSTALACION DE AGUA FRIA (Incluye tendido de caños, llaves de paso, tanque) NO INCLUYE BOMBAS</t>
  </si>
  <si>
    <t>5.1-3</t>
  </si>
  <si>
    <t>EJECUCION DE INSTALACION DE AGUA CALIENTE (Incluye tendido de caños, llaves de paso) NO INCLUYE TERMOTANQUE</t>
  </si>
  <si>
    <t>5.1-4</t>
  </si>
  <si>
    <t>EJECUCION DE INSTALACION PLUVIAL (Incluye tendido de caños)</t>
  </si>
  <si>
    <t>5.1-5</t>
  </si>
  <si>
    <t>COLOCACION DE ARTEFACTOS SANITARIOS (3 Bachas Bano, 1 Bacha Cocina, 3 Indoros, 2 Bidet, 2 Duchas) Incluye griferias.</t>
  </si>
  <si>
    <t>ELECTRICA</t>
  </si>
  <si>
    <t>5.2-1</t>
  </si>
  <si>
    <t>INSTALACION DE TABLERO + PUESTA A TIERRA</t>
  </si>
  <si>
    <t>5.2-2</t>
  </si>
  <si>
    <t>EJECUCION DE BOCAS (CAJA,CABLEADO Y CANOS)</t>
  </si>
  <si>
    <t>$  -</t>
  </si>
  <si>
    <t>ACONDICIONAMIENTO TERMICO</t>
  </si>
  <si>
    <t>5.3-1</t>
  </si>
  <si>
    <t>RADIADORES</t>
  </si>
  <si>
    <t>5.3-2</t>
  </si>
  <si>
    <t>AYUDA DE GREMIO PARA INSTALACION DE AIRES ACONDICIONADOS SEGÚN PLANOS. INCLUYE CAJA DE PREINSTALACION, TOMA ELÉCTRICO, DESCARGA Y AYUDA DE GREMIO PARA MANOJO.</t>
  </si>
  <si>
    <t>6- CIELORRASOS</t>
  </si>
  <si>
    <t>CIELORRASO DE PLACA DE ROCA DE YESO SUSPENDIDO EN COCINA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</si>
  <si>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</si>
  <si>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7- TERMINACIONES</t>
  </si>
  <si>
    <t xml:space="preserve">COLOCACION DE PORCELANATO PULIDO BEIGE 60x60  EN PISOS. INCLUYE ZOCALOS 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</si>
  <si>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</si>
  <si>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COLOCACION DE PORCELANATO EN PAREDES DE BAÑOS PLANTA ALTA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</si>
  <si>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</si>
  <si>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PINTURA EN PAREDES EXTERIORES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</si>
  <si>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</si>
  <si>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 xml:space="preserve">REVESTIMIENTO DE CHAPA EN PAREDES EXTERIORES 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</si>
  <si>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</si>
  <si>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PINTURA EN CIELORRASO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</si>
  <si>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</si>
  <si>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AYUDA DE GREMIO EN COLOCACION DE PUERTAS Y VENTANAS</t>
  </si>
  <si>
    <t>dia</t>
  </si>
  <si>
    <t>BARANDA METALICA</t>
  </si>
  <si>
    <t>8-CUBIERTA</t>
  </si>
  <si>
    <t>EJECUCIÓN DE CONTRAPISO CON PENDIENTE EN AZOTEA ESP= 12 cm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</si>
  <si>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</si>
  <si>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EJECUCION DE ASILACION HIDROFUGA: CARPETA HIDROFUGA + MEMBRANA LIQUIDA + ZINGUERIA.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</si>
  <si>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</si>
  <si>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SUBTOTAL 01 - COSTOS DIRECTOS</t>
  </si>
  <si>
    <t>IMPREVISTOS</t>
  </si>
  <si>
    <t>GASTOS ESTRUCTURA</t>
  </si>
  <si>
    <t>JEFATURA DE OBRA</t>
  </si>
  <si>
    <t>SUBTOTAL 02 - COSTOS INDIRECTOS</t>
  </si>
  <si>
    <t>BENEFICIO ANTES DE IMPUESTOS</t>
  </si>
  <si>
    <t>GASATOS FINANCIEROS</t>
  </si>
  <si>
    <t>SUBTOTAL 03 - BENEFICIOS</t>
  </si>
  <si>
    <t>INGRESOS BRUTOS</t>
  </si>
  <si>
    <t>IMPUESTO AL CHEQUE</t>
  </si>
  <si>
    <t>IVA</t>
  </si>
  <si>
    <t>TOTAL (FINAL)</t>
  </si>
  <si>
    <t>Arq. Andres Barone</t>
  </si>
  <si>
    <t>Pilar, 11 de Septiembre de 2025.</t>
  </si>
  <si>
    <t xml:space="preserve">NOTAS: </t>
  </si>
  <si>
    <t xml:space="preserve">* Todos los valores aqui expresados son mas IVA. </t>
  </si>
  <si>
    <t>* La forma: Adelanto = $0,00 - certificaciones quincenales contra avance ajustables por el indice general de la construcción de la CAC. Mes base Agosto 25 = $17187,60</t>
  </si>
  <si>
    <t xml:space="preserve">* Validez del presupeusto: 10 dias. </t>
  </si>
  <si>
    <t>* Inicio de tareas a definir</t>
  </si>
  <si>
    <t xml:space="preserve">*Duración de trabajos: 18 meses. </t>
  </si>
  <si>
    <t>*Los computos de la estructura son estimados, una vez obtenido el calculo estructural correspondiente se actualizara el presupuesto</t>
  </si>
  <si>
    <t>Sin más saludo muy atentamente.</t>
  </si>
  <si>
    <t>Ing. Nicolás Patalano.</t>
  </si>
  <si>
    <t>Pilar, 12 de septiembre de 2025,</t>
  </si>
  <si>
    <t>PLANILLA DE RESUMÉN DE PRESUPUESTO</t>
  </si>
  <si>
    <t>TC =</t>
  </si>
  <si>
    <t xml:space="preserve">M. O. </t>
  </si>
  <si>
    <t>SUBTOTAL</t>
  </si>
  <si>
    <t>SUP</t>
  </si>
  <si>
    <t>VALOR / m ($)</t>
  </si>
  <si>
    <t>VALOR / m (u$u)</t>
  </si>
  <si>
    <t xml:space="preserve">1- TAREAS PRELIMINARES	</t>
  </si>
  <si>
    <t>SUP TOTAL</t>
  </si>
  <si>
    <t>INTERIOR</t>
  </si>
  <si>
    <t>7m3 x 3</t>
  </si>
  <si>
    <t>PB+PA+TERRAZA</t>
  </si>
  <si>
    <t>INTERIOR + EXTERIOR</t>
  </si>
  <si>
    <t xml:space="preserve">INTERIOR </t>
  </si>
  <si>
    <t>TOTAL =</t>
  </si>
  <si>
    <t>TOTAL (u$u) =</t>
  </si>
  <si>
    <t>Código</t>
  </si>
  <si>
    <t>Descripción</t>
  </si>
  <si>
    <t>Unidad</t>
  </si>
  <si>
    <t>Cantidad</t>
  </si>
  <si>
    <t>Desperdicio</t>
  </si>
  <si>
    <t>Cantidad + Desperdicio</t>
  </si>
  <si>
    <t>Precio Unitario</t>
  </si>
  <si>
    <t>Subtotal</t>
  </si>
  <si>
    <t>TOTAL MATERIALES</t>
  </si>
  <si>
    <t xml:space="preserve">TOTAL x </t>
  </si>
  <si>
    <t>MANO DE OBRA - PERSONAS</t>
  </si>
  <si>
    <t>Dias</t>
  </si>
  <si>
    <t>mo-ca</t>
  </si>
  <si>
    <t>mo-of</t>
  </si>
  <si>
    <t>mo-ay</t>
  </si>
  <si>
    <t>PICADO DE INSTALACIONES SANITARIAS</t>
  </si>
  <si>
    <t>TOTAL</t>
  </si>
  <si>
    <t>MANO DE OBRA - EQUIPOS</t>
  </si>
  <si>
    <t>e-vol</t>
  </si>
  <si>
    <t>PARA LOSA DE FUNDACION EXISTENTE</t>
  </si>
  <si>
    <t>PARA COLUMAS, VIGAS EN PB Y LOSA SOBRE PB</t>
  </si>
  <si>
    <t>PARA INSTALACONES SANITARIAS</t>
  </si>
  <si>
    <t>MANO DE OBRA - MATERIALES</t>
  </si>
  <si>
    <t>APUNTALAR TODA LA LOSA</t>
  </si>
  <si>
    <t>MANO DE OBRA - SUBCONTRATOS</t>
  </si>
  <si>
    <t>REFERENCIA: VIVIENDAS</t>
  </si>
  <si>
    <t>BASES + TRONCO</t>
  </si>
  <si>
    <t>5 bases excentricas 1x1</t>
  </si>
  <si>
    <t>100x100X30</t>
  </si>
  <si>
    <t>9 bases medianera</t>
  </si>
  <si>
    <t>60x120*30</t>
  </si>
  <si>
    <t>TRONCOS</t>
  </si>
  <si>
    <t>columnas medianera</t>
  </si>
  <si>
    <t>20x65</t>
  </si>
  <si>
    <t>TRONCO MED</t>
  </si>
  <si>
    <t>columnas excentricas</t>
  </si>
  <si>
    <t>30x30</t>
  </si>
  <si>
    <t>TRONCO EX</t>
  </si>
  <si>
    <t>TENSORES</t>
  </si>
  <si>
    <t>TENSORES CALCULADOS COMO VIGAS DE ENCADENADO</t>
  </si>
  <si>
    <t>28M DE TENSORES</t>
  </si>
  <si>
    <t xml:space="preserve"> 1/2 dia x base y 3 dias totales de tensores</t>
  </si>
  <si>
    <t>dis</t>
  </si>
  <si>
    <t>M3 DE TOSCA X BASE + ESPONJAMIENTO</t>
  </si>
  <si>
    <t>M3 DE H30 TENSORES + BASES EN PLATEA</t>
  </si>
  <si>
    <t>M2 DE MALLA</t>
  </si>
  <si>
    <t>m5,5</t>
  </si>
  <si>
    <t>M3 HORMIGON</t>
  </si>
  <si>
    <t>YPF DA 49000 PERO TIENE CONSUMIBLES</t>
  </si>
  <si>
    <t>Carpinteria</t>
  </si>
  <si>
    <t>IDEM YPF</t>
  </si>
  <si>
    <t>Armadura + llenado</t>
  </si>
  <si>
    <t xml:space="preserve">Armadura + llenado </t>
  </si>
  <si>
    <t>pun</t>
  </si>
  <si>
    <t>YPF DA 6500 PERO TIENE LOS CONSUMIBLES ARRIBA</t>
  </si>
  <si>
    <t>CHAMUYO</t>
  </si>
  <si>
    <t>m8</t>
  </si>
  <si>
    <t>CALCULADO A MANO. ME DA MUCHO MAS QUE YPF</t>
  </si>
  <si>
    <t>YPF DA 18.000</t>
  </si>
  <si>
    <t>vi-eps</t>
  </si>
  <si>
    <t>CASA 43,000 + 16.000 CONSUMIBLES</t>
  </si>
  <si>
    <t>4,800 MAS QUE YPF</t>
  </si>
  <si>
    <t>Cantidad + Desperdicio)</t>
  </si>
  <si>
    <t>MATERIAL PARA TERMINAR DE LLENAR LA COLUMNA</t>
  </si>
  <si>
    <t>1 COLUMNA X BOLSA</t>
  </si>
  <si>
    <t>MAS DIAS X SIKA GROUT</t>
  </si>
  <si>
    <t>SACANDO EL SIKA:</t>
  </si>
  <si>
    <t>MAT + CONSUMIBLES YPF 175,000</t>
  </si>
  <si>
    <t>MAT + CONSUMIBLES CASA LUGONES 160,000</t>
  </si>
  <si>
    <t>165000 YPF</t>
  </si>
  <si>
    <t>84000 YPF</t>
  </si>
  <si>
    <t>10000 YPF</t>
  </si>
  <si>
    <t>MENOS QUE EN PB PORQUE ACA NO TENGO SIKA GROUT</t>
  </si>
  <si>
    <t>MAT + CONSUMIBLES CASA LUGONES 145,000</t>
  </si>
  <si>
    <t>REUTILIZO FENOLICOS Y COLUMNAS SON EN MEDIANERA</t>
  </si>
  <si>
    <t>refuerzo</t>
  </si>
  <si>
    <t>estribos</t>
  </si>
  <si>
    <t>armadura</t>
  </si>
  <si>
    <t>YPF MAT + CONSUMIBLES 56.000</t>
  </si>
  <si>
    <t>CASA MAT + CONSUMIBLES 53.000</t>
  </si>
  <si>
    <t>M.O. IDEM YPF</t>
  </si>
  <si>
    <t>LOSA CON VIGUETAS Y MAMPOSTERIA PORTANTE</t>
  </si>
  <si>
    <t>YPF DA 28.000</t>
  </si>
  <si>
    <t>ACA 59.000 CON CONSUMIBLES</t>
  </si>
  <si>
    <t>YPF 28.000</t>
  </si>
  <si>
    <t>ACA 43.000</t>
  </si>
  <si>
    <t>YPF 12,000</t>
  </si>
  <si>
    <t>HIERROS SACADOS DE LAGARTOS (ESCALERA QUE NO SE HIZO)</t>
  </si>
  <si>
    <t>1.167.000 EN YPF HORMIGON VISTO</t>
  </si>
  <si>
    <t>1.800.000 EN YPF HORMIGON VISTO</t>
  </si>
  <si>
    <t>CALCULADO DE MAS X 2 ITEMS SIGUIENTES</t>
  </si>
  <si>
    <t>1 of + 1 ay = 10m2 x dia</t>
  </si>
  <si>
    <t>4 personas = 20m2 x dia</t>
  </si>
  <si>
    <t>grueso</t>
  </si>
  <si>
    <t>fino</t>
  </si>
  <si>
    <t>ESPESOR (M)</t>
  </si>
  <si>
    <t>M3</t>
  </si>
  <si>
    <t>EN YPF 17,000</t>
  </si>
  <si>
    <t>SE REVOCAN APROX 15M2 X DIA (1 OF Y 1 AY)</t>
  </si>
  <si>
    <t>AGREGAR ANDAMIOS</t>
  </si>
  <si>
    <t>cer</t>
  </si>
  <si>
    <t>4 p: 2 of + 2 ay 200 m2 x dia</t>
  </si>
  <si>
    <t>EN YPF 17.000</t>
  </si>
  <si>
    <t>EN YPF 13,000</t>
  </si>
  <si>
    <t>el desperdicio es para codos y cuplas</t>
  </si>
  <si>
    <t>CAMARAS DE INSPECCION</t>
  </si>
  <si>
    <t>4 DIAS DE CANERIA</t>
  </si>
  <si>
    <t>3 DIAS DE CAMARAS DE INSPECCION</t>
  </si>
  <si>
    <t xml:space="preserve">80M la cantidad de metros  de canos necesarios pero calculado en 110 </t>
  </si>
  <si>
    <t>6 CANOS 110 MAS POR LAS 6 LLAVES DE PASO (SALE MASO MENOS LO MISMO)</t>
  </si>
  <si>
    <t xml:space="preserve">1 DIA X PISO </t>
  </si>
  <si>
    <t xml:space="preserve">30M la cantidad de metros  de canos necesarios pero calculado en 110 </t>
  </si>
  <si>
    <t>36M DE CANO</t>
  </si>
  <si>
    <t>SON 3 BAJADAS + 2 BDA EN PATIOS PB</t>
  </si>
  <si>
    <t>duchas + griferia</t>
  </si>
  <si>
    <t>bacha bano + griferia</t>
  </si>
  <si>
    <t>bacha cocina + griferia</t>
  </si>
  <si>
    <t>inodoro</t>
  </si>
  <si>
    <t>bidet + griferia</t>
  </si>
  <si>
    <t>radiadores</t>
  </si>
  <si>
    <t>caldera</t>
  </si>
  <si>
    <t>instalacion caneria de agua (50m aprox)</t>
  </si>
  <si>
    <t>INCLUYE ZOCALOS</t>
  </si>
  <si>
    <t>68.500 en viviendas (piso muy caro)</t>
  </si>
  <si>
    <t>RP-cer</t>
  </si>
  <si>
    <t>M LINEALES</t>
  </si>
  <si>
    <t>chapa galvanizada prepintada blanca</t>
  </si>
  <si>
    <t>perfiles omega</t>
  </si>
  <si>
    <t>tornillos, SELLADORES, ZINGUERIA</t>
  </si>
  <si>
    <t>precio hugo</t>
  </si>
  <si>
    <t>2m de h</t>
  </si>
  <si>
    <t>cada 2.5 un cano vertical. son 13 x2m de h= 26m de cano</t>
  </si>
  <si>
    <t>M.D.O.herrero</t>
  </si>
  <si>
    <t>idem nativas</t>
  </si>
  <si>
    <t>referencia guardia p chico</t>
  </si>
  <si>
    <t>ar</t>
  </si>
  <si>
    <t>cem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</si>
</sst>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$-2C0A]\ * #,##0.00_-;\-[$$-2C0A]\ * #,##0.00_-;_-[$$-2C0A]\ * &quot;-&quot;??_-;_-@"/>
    <numFmt numFmtId="165" formatCode="d/m/yyyy"/>
    <numFmt numFmtId="166" formatCode="dd/mm/yyyy"/>
    <numFmt numFmtId="167" formatCode="[$usd]#,##0.00"/>
    <numFmt numFmtId="168" formatCode="_-[$$-409]* #,##0.00_ ;_-[$$-409]* \-#,##0.00\ ;_-[$$-409]* &quot;-&quot;??_ ;_-@_ "/>
    <numFmt numFmtId="169" formatCode="[$ $]#,##0.00"/>
    <numFmt numFmtId="170" formatCode="dd/mm/yy"/>
    <numFmt numFmtId="171" formatCode="d/m/yy"/>
    <numFmt numFmtId="172" formatCode="d.m"/>
    <numFmt numFmtId="173" formatCode="[$u$u]#,##0.00"/>
  </numFmts>
  <fonts count="22">
    <font>
      <sz val="11.0"/>
      <color theme="1"/>
      <name val="Calibri"/>
      <scheme val="minor"/>
    </font>
    <font>
      <b/>
      <sz val="22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999999"/>
      <name val="Calibri"/>
    </font>
    <font>
      <sz val="11.0"/>
      <color rgb="FF0563C1"/>
      <name val="Calibri"/>
    </font>
    <font>
      <u/>
      <sz val="11.0"/>
      <color rgb="FF0000FF"/>
      <name val="Calibri"/>
    </font>
    <font>
      <b/>
      <sz val="11.0"/>
      <color rgb="FF757070"/>
      <name val="Calibri"/>
    </font>
    <font>
      <sz val="11.0"/>
      <color rgb="FFA5A5A5"/>
      <name val="Calibri"/>
    </font>
    <font>
      <sz val="11.0"/>
      <color rgb="FF757070"/>
      <name val="Calibri"/>
    </font>
    <font>
      <sz val="11.0"/>
      <color rgb="FFBFBFBF"/>
      <name val="Calibri"/>
    </font>
    <font>
      <color theme="1"/>
      <name val="Calibri"/>
    </font>
    <font/>
    <font>
      <sz val="11.0"/>
      <color theme="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20.0"/>
      <color theme="1"/>
      <name val="Calibri"/>
    </font>
    <font>
      <color theme="1"/>
      <name val="Calibri"/>
      <scheme val="minor"/>
    </font>
    <font>
      <sz val="18.0"/>
      <color rgb="FFBDD6EE"/>
      <name val="Calibri"/>
    </font>
    <font>
      <b/>
      <sz val="8.0"/>
      <color rgb="FFFFFFFF"/>
      <name val="Calibri"/>
    </font>
    <font>
      <b/>
      <sz val="11.0"/>
      <color rgb="FFFFFFF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44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/>
      <top/>
    </border>
    <border>
      <left/>
      <right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5" numFmtId="165" xfId="0" applyAlignment="1" applyFill="1" applyFont="1" applyNumberFormat="1">
      <alignment horizontal="right" vertical="bottom"/>
    </xf>
    <xf borderId="0" fillId="5" fontId="2" numFmtId="0" xfId="0" applyAlignment="1" applyFill="1" applyFont="1">
      <alignment vertical="bottom"/>
    </xf>
    <xf borderId="0" fillId="5" fontId="2" numFmtId="164" xfId="0" applyAlignment="1" applyFont="1" applyNumberFormat="1">
      <alignment vertical="bottom"/>
    </xf>
    <xf borderId="0" fillId="5" fontId="4" numFmtId="164" xfId="0" applyAlignment="1" applyFont="1" applyNumberFormat="1">
      <alignment horizontal="right" vertical="bottom"/>
    </xf>
    <xf borderId="0" fillId="5" fontId="5" numFmtId="0" xfId="0" applyAlignment="1" applyFont="1">
      <alignment vertical="bottom"/>
    </xf>
    <xf borderId="0" fillId="5" fontId="5" numFmtId="165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4" fontId="5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" numFmtId="165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0" fontId="2" numFmtId="168" xfId="0" applyAlignment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2" numFmtId="169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169" xfId="0" applyAlignment="1" applyFont="1" applyNumberFormat="1">
      <alignment vertical="bottom"/>
    </xf>
    <xf borderId="0" fillId="7" fontId="2" numFmtId="0" xfId="0" applyAlignment="1" applyFill="1" applyFont="1">
      <alignment vertical="bottom"/>
    </xf>
    <xf borderId="0" fillId="7" fontId="4" numFmtId="164" xfId="0" applyAlignment="1" applyFont="1" applyNumberFormat="1">
      <alignment vertical="bottom"/>
    </xf>
    <xf borderId="0" fillId="7" fontId="2" numFmtId="164" xfId="0" applyAlignment="1" applyFont="1" applyNumberFormat="1">
      <alignment vertical="bottom"/>
    </xf>
    <xf borderId="0" fillId="7" fontId="2" numFmtId="165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0" fillId="7" fontId="2" numFmtId="169" xfId="0" applyAlignment="1" applyFont="1" applyNumberFormat="1">
      <alignment vertical="bottom"/>
    </xf>
    <xf borderId="0" fillId="7" fontId="4" numFmtId="164" xfId="0" applyAlignment="1" applyFont="1" applyNumberFormat="1">
      <alignment horizontal="right" vertical="bottom"/>
    </xf>
    <xf borderId="0" fillId="7" fontId="5" numFmtId="164" xfId="0" applyAlignment="1" applyFont="1" applyNumberFormat="1">
      <alignment vertical="bottom"/>
    </xf>
    <xf borderId="0" fillId="7" fontId="5" numFmtId="165" xfId="0" applyAlignment="1" applyFont="1" applyNumberFormat="1">
      <alignment horizontal="right" vertical="bottom"/>
    </xf>
    <xf borderId="0" fillId="7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8" fontId="2" numFmtId="164" xfId="0" applyAlignment="1" applyFill="1" applyFont="1" applyNumberFormat="1">
      <alignment horizontal="right" vertical="bottom"/>
    </xf>
    <xf borderId="0" fillId="8" fontId="4" numFmtId="16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center" vertical="bottom"/>
    </xf>
    <xf borderId="0" fillId="5" fontId="2" numFmtId="169" xfId="0" applyAlignment="1" applyFont="1" applyNumberFormat="1">
      <alignment vertical="bottom"/>
    </xf>
    <xf borderId="0" fillId="5" fontId="2" numFmtId="9" xfId="0" applyAlignment="1" applyFont="1" applyNumberFormat="1">
      <alignment vertical="bottom"/>
    </xf>
    <xf borderId="0" fillId="5" fontId="2" numFmtId="164" xfId="0" applyAlignment="1" applyFont="1" applyNumberFormat="1">
      <alignment horizontal="center" vertical="bottom"/>
    </xf>
    <xf borderId="0" fillId="5" fontId="4" numFmtId="169" xfId="0" applyAlignment="1" applyFont="1" applyNumberFormat="1">
      <alignment horizontal="right" vertical="bottom"/>
    </xf>
    <xf borderId="0" fillId="8" fontId="2" numFmtId="0" xfId="0" applyAlignment="1" applyFont="1">
      <alignment vertical="bottom"/>
    </xf>
    <xf borderId="0" fillId="0" fontId="4" numFmtId="169" xfId="0" applyAlignment="1" applyFont="1" applyNumberFormat="1">
      <alignment horizontal="right" vertical="bottom"/>
    </xf>
    <xf borderId="0" fillId="9" fontId="4" numFmtId="164" xfId="0" applyAlignment="1" applyFill="1" applyFont="1" applyNumberFormat="1">
      <alignment horizontal="right" vertical="bottom"/>
    </xf>
    <xf borderId="0" fillId="5" fontId="2" numFmtId="0" xfId="0" applyAlignment="1" applyFont="1">
      <alignment horizontal="right" vertical="bottom"/>
    </xf>
    <xf borderId="0" fillId="6" fontId="7" numFmtId="0" xfId="0" applyAlignment="1" applyFont="1">
      <alignment vertical="bottom"/>
    </xf>
    <xf borderId="0" fillId="7" fontId="4" numFmtId="169" xfId="0" applyAlignment="1" applyFont="1" applyNumberFormat="1">
      <alignment vertical="bottom"/>
    </xf>
    <xf borderId="0" fillId="7" fontId="2" numFmtId="9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2" numFmtId="169" xfId="0" applyAlignment="1" applyFont="1" applyNumberFormat="1">
      <alignment horizontal="right" vertical="bottom"/>
    </xf>
    <xf borderId="0" fillId="6" fontId="2" numFmtId="0" xfId="0" applyAlignment="1" applyFont="1">
      <alignment horizontal="right"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0" fontId="2" numFmtId="170" xfId="0" applyAlignment="1" applyFont="1" applyNumberFormat="1">
      <alignment horizontal="right" vertical="bottom"/>
    </xf>
    <xf borderId="0" fillId="10" fontId="2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2" numFmtId="170" xfId="0" applyAlignment="1" applyFont="1" applyNumberFormat="1">
      <alignment vertical="bottom"/>
    </xf>
    <xf borderId="0" fillId="0" fontId="2" numFmtId="171" xfId="0" applyAlignment="1" applyFont="1" applyNumberFormat="1">
      <alignment vertical="bottom"/>
    </xf>
    <xf borderId="0" fillId="11" fontId="2" numFmtId="0" xfId="0" applyAlignment="1" applyFill="1" applyFont="1">
      <alignment horizontal="right" vertical="bottom"/>
    </xf>
    <xf borderId="0" fillId="0" fontId="8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horizontal="right" vertical="bottom"/>
    </xf>
    <xf borderId="3" fillId="0" fontId="9" numFmtId="0" xfId="0" applyAlignment="1" applyBorder="1" applyFont="1">
      <alignment vertical="bottom"/>
    </xf>
    <xf borderId="4" fillId="0" fontId="10" numFmtId="16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1" numFmtId="164" xfId="0" applyAlignment="1" applyBorder="1" applyFont="1" applyNumberFormat="1">
      <alignment horizontal="right" vertical="bottom"/>
    </xf>
    <xf borderId="5" fillId="0" fontId="11" numFmtId="0" xfId="0" applyAlignment="1" applyBorder="1" applyFont="1">
      <alignment vertical="bottom"/>
    </xf>
    <xf borderId="6" fillId="0" fontId="11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6" fillId="0" fontId="4" numFmtId="164" xfId="0" applyAlignment="1" applyBorder="1" applyFont="1" applyNumberFormat="1">
      <alignment horizontal="right" vertical="bottom"/>
    </xf>
    <xf borderId="0" fillId="0" fontId="12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2" fontId="1" numFmtId="0" xfId="0" applyBorder="1" applyFont="1"/>
    <xf borderId="1" fillId="2" fontId="3" numFmtId="0" xfId="0" applyBorder="1" applyFont="1"/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2" numFmtId="2" xfId="0" applyAlignment="1" applyBorder="1" applyFont="1" applyNumberFormat="1">
      <alignment horizontal="center" vertical="center"/>
    </xf>
    <xf borderId="10" fillId="12" fontId="2" numFmtId="0" xfId="0" applyAlignment="1" applyBorder="1" applyFill="1" applyFont="1">
      <alignment horizontal="center"/>
    </xf>
    <xf borderId="11" fillId="0" fontId="13" numFmtId="0" xfId="0" applyBorder="1" applyFont="1"/>
    <xf borderId="12" fillId="0" fontId="13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13" numFmtId="0" xfId="0" applyBorder="1" applyFont="1"/>
    <xf borderId="15" fillId="0" fontId="13" numFmtId="0" xfId="0" applyBorder="1" applyFont="1"/>
    <xf borderId="16" fillId="0" fontId="13" numFmtId="0" xfId="0" applyBorder="1" applyFont="1"/>
    <xf borderId="17" fillId="0" fontId="2" numFmtId="0" xfId="0" applyAlignment="1" applyBorder="1" applyFont="1">
      <alignment horizontal="center"/>
    </xf>
    <xf borderId="18" fillId="0" fontId="13" numFmtId="0" xfId="0" applyBorder="1" applyFont="1"/>
    <xf borderId="19" fillId="0" fontId="13" numFmtId="0" xfId="0" applyBorder="1" applyFont="1"/>
    <xf borderId="20" fillId="0" fontId="2" numFmtId="0" xfId="0" applyAlignment="1" applyBorder="1" applyFont="1">
      <alignment horizontal="center" shrinkToFit="0" wrapText="1"/>
    </xf>
    <xf borderId="21" fillId="0" fontId="13" numFmtId="0" xfId="0" applyBorder="1" applyFont="1"/>
    <xf borderId="22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0" fillId="13" fontId="14" numFmtId="0" xfId="0" applyAlignment="1" applyBorder="1" applyFill="1" applyFont="1">
      <alignment horizontal="left" vertical="center"/>
    </xf>
    <xf borderId="27" fillId="0" fontId="2" numFmtId="172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horizontal="left" shrinkToFit="0" vertical="center" wrapText="1"/>
    </xf>
    <xf borderId="27" fillId="0" fontId="2" numFmtId="2" xfId="0" applyAlignment="1" applyBorder="1" applyFont="1" applyNumberFormat="1">
      <alignment horizontal="center" vertical="center"/>
    </xf>
    <xf borderId="27" fillId="14" fontId="2" numFmtId="164" xfId="0" applyBorder="1" applyFill="1" applyFont="1" applyNumberFormat="1"/>
    <xf borderId="27" fillId="0" fontId="2" numFmtId="164" xfId="0" applyBorder="1" applyFont="1" applyNumberFormat="1"/>
    <xf borderId="27" fillId="0" fontId="2" numFmtId="0" xfId="0" applyAlignment="1" applyBorder="1" applyFont="1">
      <alignment shrinkToFit="0" wrapText="1"/>
    </xf>
    <xf borderId="20" fillId="13" fontId="3" numFmtId="0" xfId="0" applyAlignment="1" applyBorder="1" applyFont="1">
      <alignment horizontal="left" vertical="center"/>
    </xf>
    <xf borderId="18" fillId="13" fontId="3" numFmtId="0" xfId="0" applyAlignment="1" applyBorder="1" applyFont="1">
      <alignment horizontal="left" vertical="center"/>
    </xf>
    <xf borderId="27" fillId="5" fontId="2" numFmtId="0" xfId="0" applyAlignment="1" applyBorder="1" applyFont="1">
      <alignment horizontal="left" shrinkToFit="0" vertical="center" wrapText="1"/>
    </xf>
    <xf borderId="27" fillId="15" fontId="2" numFmtId="164" xfId="0" applyBorder="1" applyFill="1" applyFont="1" applyNumberFormat="1"/>
    <xf borderId="27" fillId="0" fontId="2" numFmtId="164" xfId="0" applyAlignment="1" applyBorder="1" applyFont="1" applyNumberFormat="1">
      <alignment horizontal="right" vertical="bottom"/>
    </xf>
    <xf borderId="27" fillId="0" fontId="2" numFmtId="164" xfId="0" applyAlignment="1" applyBorder="1" applyFont="1" applyNumberFormat="1">
      <alignment horizontal="center" vertical="bottom"/>
    </xf>
    <xf borderId="27" fillId="0" fontId="2" numFmtId="164" xfId="0" applyAlignment="1" applyBorder="1" applyFont="1" applyNumberFormat="1">
      <alignment vertical="bottom"/>
    </xf>
    <xf borderId="20" fillId="13" fontId="3" numFmtId="0" xfId="0" applyAlignment="1" applyBorder="1" applyFont="1">
      <alignment horizontal="left" shrinkToFit="0" vertical="center" wrapText="1"/>
    </xf>
    <xf borderId="20" fillId="16" fontId="3" numFmtId="0" xfId="0" applyAlignment="1" applyBorder="1" applyFill="1" applyFont="1">
      <alignment horizontal="left" shrinkToFit="0" vertical="center" wrapText="1"/>
    </xf>
    <xf borderId="27" fillId="17" fontId="2" numFmtId="0" xfId="0" applyAlignment="1" applyBorder="1" applyFill="1" applyFont="1">
      <alignment horizontal="left" shrinkToFit="0" vertical="center" wrapText="1"/>
    </xf>
    <xf borderId="27" fillId="4" fontId="2" numFmtId="0" xfId="0" applyAlignment="1" applyBorder="1" applyFont="1">
      <alignment horizontal="center"/>
    </xf>
    <xf borderId="27" fillId="4" fontId="2" numFmtId="2" xfId="0" applyAlignment="1" applyBorder="1" applyFont="1" applyNumberFormat="1">
      <alignment horizontal="center" vertical="center"/>
    </xf>
    <xf borderId="27" fillId="5" fontId="2" numFmtId="164" xfId="0" applyBorder="1" applyFont="1" applyNumberFormat="1"/>
    <xf borderId="27" fillId="0" fontId="15" numFmtId="0" xfId="0" applyAlignment="1" applyBorder="1" applyFont="1">
      <alignment horizontal="left" shrinkToFit="0" vertical="center" wrapText="1"/>
    </xf>
    <xf borderId="27" fillId="14" fontId="2" numFmtId="164" xfId="0" applyAlignment="1" applyBorder="1" applyFont="1" applyNumberFormat="1">
      <alignment vertical="bottom"/>
    </xf>
    <xf borderId="27" fillId="5" fontId="2" numFmtId="164" xfId="0" applyAlignment="1" applyBorder="1" applyFont="1" applyNumberFormat="1">
      <alignment vertical="bottom"/>
    </xf>
    <xf borderId="27" fillId="18" fontId="2" numFmtId="164" xfId="0" applyAlignment="1" applyBorder="1" applyFill="1" applyFont="1" applyNumberFormat="1">
      <alignment vertical="bottom"/>
    </xf>
    <xf borderId="18" fillId="13" fontId="3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shrinkToFit="0" wrapText="1"/>
    </xf>
    <xf borderId="31" fillId="19" fontId="2" numFmtId="164" xfId="0" applyBorder="1" applyFill="1" applyFont="1" applyNumberFormat="1"/>
    <xf borderId="0" fillId="0" fontId="2" numFmtId="164" xfId="0" applyFont="1" applyNumberFormat="1"/>
    <xf borderId="31" fillId="0" fontId="2" numFmtId="164" xfId="0" applyBorder="1" applyFont="1" applyNumberFormat="1"/>
    <xf borderId="1" fillId="15" fontId="2" numFmtId="0" xfId="0" applyBorder="1" applyFont="1"/>
    <xf borderId="1" fillId="15" fontId="2" numFmtId="164" xfId="0" applyBorder="1" applyFont="1" applyNumberFormat="1"/>
    <xf borderId="0" fillId="0" fontId="2" numFmtId="9" xfId="0" applyFont="1" applyNumberFormat="1"/>
    <xf borderId="0" fillId="0" fontId="12" numFmtId="164" xfId="0" applyFont="1" applyNumberFormat="1"/>
    <xf borderId="0" fillId="0" fontId="2" numFmtId="9" xfId="0" applyAlignment="1" applyFont="1" applyNumberFormat="1">
      <alignment readingOrder="0"/>
    </xf>
    <xf borderId="0" fillId="0" fontId="17" numFmtId="0" xfId="0" applyAlignment="1" applyFont="1">
      <alignment vertical="center"/>
    </xf>
    <xf borderId="0" fillId="0" fontId="4" numFmtId="0" xfId="0" applyAlignment="1" applyFont="1">
      <alignment vertical="bottom"/>
    </xf>
    <xf borderId="27" fillId="13" fontId="14" numFmtId="0" xfId="0" applyAlignment="1" applyBorder="1" applyFont="1">
      <alignment horizontal="center" vertical="center"/>
    </xf>
    <xf borderId="27" fillId="13" fontId="14" numFmtId="2" xfId="0" applyAlignment="1" applyBorder="1" applyFont="1" applyNumberFormat="1">
      <alignment horizontal="center" vertical="center"/>
    </xf>
    <xf borderId="27" fillId="0" fontId="2" numFmtId="172" xfId="0" applyAlignment="1" applyBorder="1" applyFont="1" applyNumberFormat="1">
      <alignment horizontal="left" vertical="center"/>
    </xf>
    <xf borderId="19" fillId="16" fontId="14" numFmtId="164" xfId="0" applyAlignment="1" applyBorder="1" applyFont="1" applyNumberFormat="1">
      <alignment horizontal="left" vertical="center"/>
    </xf>
    <xf borderId="20" fillId="16" fontId="14" numFmtId="0" xfId="0" applyAlignment="1" applyBorder="1" applyFont="1">
      <alignment horizontal="left" vertical="center"/>
    </xf>
    <xf borderId="19" fillId="16" fontId="14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vertical="center"/>
    </xf>
    <xf borderId="20" fillId="2" fontId="14" numFmtId="0" xfId="0" applyAlignment="1" applyBorder="1" applyFont="1">
      <alignment horizontal="left" vertical="center"/>
    </xf>
    <xf borderId="0" fillId="0" fontId="2" numFmtId="0" xfId="0" applyAlignment="1" applyFont="1">
      <alignment vertical="bottom"/>
    </xf>
    <xf borderId="32" fillId="0" fontId="4" numFmtId="0" xfId="0" applyAlignment="1" applyBorder="1" applyFont="1">
      <alignment vertical="bottom"/>
    </xf>
    <xf borderId="33" fillId="0" fontId="2" numFmtId="0" xfId="0" applyAlignment="1" applyBorder="1" applyFont="1">
      <alignment vertical="bottom"/>
    </xf>
    <xf borderId="34" fillId="0" fontId="2" numFmtId="0" xfId="0" applyAlignment="1" applyBorder="1" applyFont="1">
      <alignment vertical="bottom"/>
    </xf>
    <xf borderId="35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36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173" xfId="0" applyAlignment="1" applyFont="1" applyNumberFormat="1">
      <alignment vertical="bottom"/>
    </xf>
    <xf borderId="37" fillId="2" fontId="1" numFmtId="0" xfId="0" applyAlignment="1" applyBorder="1" applyFont="1">
      <alignment vertical="bottom"/>
    </xf>
    <xf borderId="37" fillId="2" fontId="2" numFmtId="0" xfId="0" applyAlignment="1" applyBorder="1" applyFont="1">
      <alignment vertical="bottom"/>
    </xf>
    <xf borderId="38" fillId="2" fontId="2" numFmtId="4" xfId="0" applyAlignment="1" applyBorder="1" applyFont="1" applyNumberFormat="1">
      <alignment vertical="bottom"/>
    </xf>
    <xf borderId="38" fillId="2" fontId="2" numFmtId="169" xfId="0" applyAlignment="1" applyBorder="1" applyFont="1" applyNumberFormat="1">
      <alignment vertical="bottom"/>
    </xf>
    <xf borderId="38" fillId="2" fontId="2" numFmtId="173" xfId="0" applyAlignment="1" applyBorder="1" applyFont="1" applyNumberFormat="1">
      <alignment vertical="bottom"/>
    </xf>
    <xf borderId="0" fillId="8" fontId="4" numFmtId="173" xfId="0" applyAlignment="1" applyFont="1" applyNumberFormat="1">
      <alignment horizontal="center" vertical="bottom"/>
    </xf>
    <xf borderId="0" fillId="8" fontId="4" numFmtId="169" xfId="0" applyAlignment="1" applyFont="1" applyNumberFormat="1">
      <alignment horizontal="center" readingOrder="0" vertical="bottom"/>
    </xf>
    <xf borderId="27" fillId="0" fontId="4" numFmtId="0" xfId="0" applyAlignment="1" applyBorder="1" applyFont="1">
      <alignment horizontal="center" vertical="bottom"/>
    </xf>
    <xf borderId="27" fillId="0" fontId="4" numFmtId="0" xfId="0" applyAlignment="1" applyBorder="1" applyFont="1">
      <alignment horizontal="center" shrinkToFit="0" vertical="bottom" wrapText="1"/>
    </xf>
    <xf borderId="27" fillId="0" fontId="4" numFmtId="4" xfId="0" applyAlignment="1" applyBorder="1" applyFont="1" applyNumberFormat="1">
      <alignment horizontal="center" vertical="bottom"/>
    </xf>
    <xf borderId="27" fillId="0" fontId="4" numFmtId="169" xfId="0" applyAlignment="1" applyBorder="1" applyFont="1" applyNumberFormat="1">
      <alignment horizontal="center" vertical="bottom"/>
    </xf>
    <xf borderId="27" fillId="0" fontId="4" numFmtId="173" xfId="0" applyAlignment="1" applyBorder="1" applyFont="1" applyNumberFormat="1">
      <alignment horizontal="center" vertical="bottom"/>
    </xf>
    <xf borderId="39" fillId="20" fontId="2" numFmtId="0" xfId="0" applyBorder="1" applyFill="1" applyFont="1"/>
    <xf borderId="40" fillId="0" fontId="13" numFmtId="0" xfId="0" applyBorder="1" applyFont="1"/>
    <xf borderId="40" fillId="20" fontId="2" numFmtId="0" xfId="0" applyAlignment="1" applyBorder="1" applyFont="1">
      <alignment vertical="bottom"/>
    </xf>
    <xf borderId="27" fillId="0" fontId="2" numFmtId="4" xfId="0" applyAlignment="1" applyBorder="1" applyFont="1" applyNumberFormat="1">
      <alignment horizontal="right" vertical="bottom"/>
    </xf>
    <xf borderId="27" fillId="0" fontId="2" numFmtId="169" xfId="0" applyAlignment="1" applyBorder="1" applyFont="1" applyNumberFormat="1">
      <alignment horizontal="right" vertical="bottom"/>
    </xf>
    <xf borderId="27" fillId="0" fontId="2" numFmtId="173" xfId="0" applyAlignment="1" applyBorder="1" applyFont="1" applyNumberFormat="1">
      <alignment horizontal="right" vertical="bottom"/>
    </xf>
    <xf borderId="41" fillId="20" fontId="2" numFmtId="0" xfId="0" applyAlignment="1" applyBorder="1" applyFont="1">
      <alignment vertical="bottom"/>
    </xf>
    <xf borderId="0" fillId="20" fontId="2" numFmtId="0" xfId="0" applyAlignment="1" applyFont="1">
      <alignment vertical="bottom"/>
    </xf>
    <xf borderId="22" fillId="20" fontId="2" numFmtId="0" xfId="0" applyAlignment="1" applyBorder="1" applyFont="1">
      <alignment vertical="bottom"/>
    </xf>
    <xf borderId="18" fillId="20" fontId="2" numFmtId="0" xfId="0" applyAlignment="1" applyBorder="1" applyFont="1">
      <alignment vertical="bottom"/>
    </xf>
    <xf borderId="41" fillId="0" fontId="2" numFmtId="0" xfId="0" applyAlignment="1" applyBorder="1" applyFont="1">
      <alignment vertical="bottom"/>
    </xf>
    <xf borderId="0" fillId="0" fontId="2" numFmtId="173" xfId="0" applyAlignment="1" applyFont="1" applyNumberFormat="1">
      <alignment horizontal="right" vertical="bottom"/>
    </xf>
    <xf borderId="27" fillId="4" fontId="2" numFmtId="169" xfId="0" applyAlignment="1" applyBorder="1" applyFont="1" applyNumberFormat="1">
      <alignment horizontal="right" vertical="bottom"/>
    </xf>
    <xf borderId="22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27" fillId="0" fontId="2" numFmtId="4" xfId="0" applyAlignment="1" applyBorder="1" applyFont="1" applyNumberFormat="1">
      <alignment vertical="bottom"/>
    </xf>
    <xf borderId="0" fillId="8" fontId="4" numFmtId="173" xfId="0" applyAlignment="1" applyFont="1" applyNumberFormat="1">
      <alignment horizontal="right" vertical="bottom"/>
    </xf>
    <xf borderId="0" fillId="0" fontId="18" numFmtId="4" xfId="0" applyFont="1" applyNumberFormat="1"/>
    <xf borderId="0" fillId="0" fontId="18" numFmtId="0" xfId="0" applyFont="1"/>
    <xf borderId="1" fillId="2" fontId="19" numFmtId="172" xfId="0" applyAlignment="1" applyBorder="1" applyFont="1" applyNumberFormat="1">
      <alignment horizontal="left" vertical="center"/>
    </xf>
    <xf borderId="42" fillId="2" fontId="20" numFmtId="0" xfId="0" applyAlignment="1" applyBorder="1" applyFont="1">
      <alignment horizontal="left" shrinkToFit="0" vertical="center" wrapText="1"/>
    </xf>
    <xf borderId="43" fillId="0" fontId="13" numFmtId="0" xfId="0" applyBorder="1" applyFont="1"/>
    <xf borderId="0" fillId="2" fontId="2" numFmtId="0" xfId="0" applyFont="1"/>
    <xf borderId="1" fillId="2" fontId="20" numFmtId="2" xfId="0" applyAlignment="1" applyBorder="1" applyFont="1" applyNumberFormat="1">
      <alignment shrinkToFit="0" vertical="center" wrapText="1"/>
    </xf>
    <xf borderId="1" fillId="2" fontId="20" numFmtId="0" xfId="0" applyAlignment="1" applyBorder="1" applyFont="1">
      <alignment horizontal="left" shrinkToFit="0" vertical="center" wrapText="1"/>
    </xf>
    <xf borderId="1" fillId="2" fontId="21" numFmtId="0" xfId="0" applyBorder="1" applyFont="1"/>
    <xf borderId="1" fillId="2" fontId="3" numFmtId="0" xfId="0" applyAlignment="1" applyBorder="1" applyFont="1">
      <alignment horizontal="left"/>
    </xf>
    <xf borderId="42" fillId="2" fontId="3" numFmtId="0" xfId="0" applyAlignment="1" applyBorder="1" applyFont="1">
      <alignment horizontal="center"/>
    </xf>
    <xf borderId="1" fillId="14" fontId="2" numFmtId="0" xfId="0" applyBorder="1" applyFont="1"/>
    <xf borderId="1" fillId="14" fontId="2" numFmtId="2" xfId="0" applyBorder="1" applyFont="1" applyNumberFormat="1"/>
    <xf borderId="1" fillId="14" fontId="2" numFmtId="9" xfId="0" applyBorder="1" applyFont="1" applyNumberFormat="1"/>
    <xf borderId="0" fillId="0" fontId="2" numFmtId="2" xfId="0" applyAlignment="1" applyFont="1" applyNumberFormat="1">
      <alignment horizontal="right" vertical="bottom"/>
    </xf>
    <xf borderId="1" fillId="20" fontId="4" numFmtId="0" xfId="0" applyBorder="1" applyFont="1"/>
    <xf borderId="1" fillId="20" fontId="2" numFmtId="0" xfId="0" applyBorder="1" applyFont="1"/>
    <xf borderId="1" fillId="20" fontId="4" numFmtId="164" xfId="0" applyBorder="1" applyFont="1" applyNumberFormat="1"/>
    <xf borderId="1" fillId="3" fontId="4" numFmtId="0" xfId="0" applyBorder="1" applyFont="1"/>
    <xf borderId="1" fillId="3" fontId="2" numFmtId="0" xfId="0" applyBorder="1" applyFont="1"/>
    <xf borderId="1" fillId="3" fontId="4" numFmtId="0" xfId="0" applyAlignment="1" applyBorder="1" applyFont="1">
      <alignment horizontal="right"/>
    </xf>
    <xf borderId="1" fillId="3" fontId="4" numFmtId="164" xfId="0" applyBorder="1" applyFont="1" applyNumberFormat="1"/>
    <xf borderId="0" fillId="0" fontId="2" numFmtId="1" xfId="0" applyAlignment="1" applyFont="1" applyNumberFormat="1">
      <alignment horizontal="right" vertical="bottom"/>
    </xf>
    <xf borderId="1" fillId="14" fontId="2" numFmtId="0" xfId="0" applyAlignment="1" applyBorder="1" applyFont="1">
      <alignment vertical="bottom"/>
    </xf>
    <xf borderId="1" fillId="4" fontId="2" numFmtId="2" xfId="0" applyBorder="1" applyFont="1" applyNumberFormat="1"/>
    <xf borderId="0" fillId="0" fontId="21" numFmtId="0" xfId="0" applyFont="1"/>
    <xf borderId="0" fillId="0" fontId="3" numFmtId="0" xfId="0" applyFont="1"/>
    <xf borderId="0" fillId="0" fontId="3" numFmtId="164" xfId="0" applyFont="1" applyNumberFormat="1"/>
    <xf borderId="0" fillId="0" fontId="3" numFmtId="9" xfId="0" applyFont="1" applyNumberFormat="1"/>
    <xf borderId="0" fillId="0" fontId="2" numFmtId="164" xfId="0" applyAlignment="1" applyFont="1" applyNumberFormat="1">
      <alignment shrinkToFit="0" wrapText="1"/>
    </xf>
    <xf borderId="1" fillId="14" fontId="2" numFmtId="2" xfId="0" applyAlignment="1" applyBorder="1" applyFont="1" applyNumberFormat="1">
      <alignment horizontal="right" vertical="bottom"/>
    </xf>
    <xf borderId="1" fillId="14" fontId="2" numFmtId="9" xfId="0" applyAlignment="1" applyBorder="1" applyFont="1" applyNumberFormat="1">
      <alignment horizontal="right" vertical="bottom"/>
    </xf>
    <xf borderId="1" fillId="14" fontId="2" numFmtId="0" xfId="0" applyAlignment="1" applyBorder="1" applyFont="1">
      <alignment horizontal="right" vertical="bottom"/>
    </xf>
    <xf borderId="0" fillId="4" fontId="12" numFmtId="0" xfId="0" applyFont="1"/>
    <xf borderId="0" fillId="0" fontId="12" numFmtId="0" xfId="0" applyAlignment="1" applyFont="1">
      <alignment horizontal="center"/>
    </xf>
    <xf borderId="0" fillId="5" fontId="12" numFmtId="0" xfId="0" applyFont="1"/>
    <xf borderId="1" fillId="4" fontId="2" numFmtId="2" xfId="0" applyAlignment="1" applyBorder="1" applyFont="1" applyNumberFormat="1">
      <alignment horizontal="right" vertical="bottom"/>
    </xf>
    <xf borderId="0" fillId="4" fontId="2" numFmtId="0" xfId="0" applyFont="1"/>
    <xf borderId="1" fillId="14" fontId="2" numFmtId="2" xfId="0" applyAlignment="1" applyBorder="1" applyFont="1" applyNumberFormat="1">
      <alignment vertical="bottom"/>
    </xf>
    <xf borderId="0" fillId="21" fontId="12" numFmtId="0" xfId="0" applyFill="1" applyFont="1"/>
    <xf borderId="0" fillId="10" fontId="12" numFmtId="0" xfId="0" applyFont="1"/>
    <xf borderId="0" fillId="0" fontId="12" numFmtId="0" xfId="0" applyAlignment="1" applyFont="1">
      <alignment vertical="center"/>
    </xf>
    <xf borderId="1" fillId="14" fontId="2" numFmtId="9" xfId="0" applyAlignment="1" applyBorder="1" applyFont="1" applyNumberFormat="1">
      <alignment vertical="bottom"/>
    </xf>
    <xf borderId="1" fillId="22" fontId="2" numFmtId="2" xfId="0" applyAlignment="1" applyBorder="1" applyFill="1" applyFont="1" applyNumberFormat="1">
      <alignment horizontal="right" vertical="bottom"/>
    </xf>
    <xf borderId="0" fillId="0" fontId="2" numFmtId="2" xfId="0" applyFont="1" applyNumberFormat="1"/>
    <xf borderId="37" fillId="20" fontId="4" numFmtId="0" xfId="0" applyBorder="1" applyFont="1"/>
    <xf borderId="37" fillId="20" fontId="2" numFmtId="0" xfId="0" applyBorder="1" applyFont="1"/>
    <xf borderId="37" fillId="20" fontId="4" numFmtId="164" xfId="0" applyBorder="1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Font="1" applyNumberFormat="1"/>
    <xf borderId="42" fillId="2" fontId="21" numFmtId="0" xfId="0" applyBorder="1" applyFont="1"/>
    <xf borderId="0" fillId="2" fontId="2" numFmtId="2" xfId="0" applyFont="1" applyNumberFormat="1"/>
    <xf borderId="1" fillId="2" fontId="20" numFmtId="164" xfId="0" applyAlignment="1" applyBorder="1" applyFont="1" applyNumberFormat="1">
      <alignment horizontal="left" shrinkToFit="0" vertical="center" wrapText="1"/>
    </xf>
    <xf borderId="0" fillId="2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customschemas.google.com/relationships/workbookmetadata" Target="metadata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0</xdr:row>
      <xdr:rowOff>0</xdr:rowOff>
    </xdr:from>
    <xdr:ext cx="5619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1266825</xdr:colOff>
      <xdr:row>0</xdr:row>
      <xdr:rowOff>47625</xdr:rowOff>
    </xdr:from>
    <xdr:ext cx="14192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mercialcmp.com.ar/perfil-drywall-omega-70mm-x-12-5mm-x-2-6m.html?queryID=9869822eab3037cb8d79c0bb442ee14e&amp;objectID=23423&amp;indexName=magento2_comercialcmp_products" TargetMode="External"/><Relationship Id="rId2" Type="http://schemas.openxmlformats.org/officeDocument/2006/relationships/hyperlink" Target="https://www.mercadolibre.com.ar/perfil-ipe-220--nuevo--barra-de-12-mts--prilux/up/MLAU2311175764" TargetMode="External"/><Relationship Id="rId3" Type="http://schemas.openxmlformats.org/officeDocument/2006/relationships/hyperlink" Target="https://www.climatecnica.com/caldera-mural-orbis-tto.72.1375.html" TargetMode="External"/><Relationship Id="rId4" Type="http://schemas.openxmlformats.org/officeDocument/2006/relationships/hyperlink" Target="https://tienda.prontodistribuidora.com.ar/climatizacion/radiadores/?srsltid=AfmBOoqMEEVBU0ypNjvDh-F_heUg12V1yleSBqa5zB11e47hKtpU5ljI&amp;utm_source=chatgpt.com&amp;mpage=3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7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8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2.86"/>
    <col customWidth="1" min="3" max="3" width="13.29"/>
    <col customWidth="1" min="4" max="4" width="14.71"/>
    <col customWidth="1" min="5" max="5" width="13.71"/>
    <col customWidth="1" min="6" max="6" width="8.71"/>
    <col customWidth="1" min="7" max="7" width="22.29"/>
    <col customWidth="1" min="8" max="8" width="8.71"/>
    <col customWidth="1" min="9" max="9" width="16.43"/>
    <col customWidth="1" min="10" max="10" width="10.57"/>
    <col customWidth="1" min="11" max="11" width="18.71"/>
    <col customWidth="1" min="12" max="1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2"/>
      <c r="I3" s="4" t="s">
        <v>8</v>
      </c>
      <c r="J3" s="4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10</v>
      </c>
      <c r="B4" s="5" t="s">
        <v>11</v>
      </c>
      <c r="C4" s="5" t="s">
        <v>12</v>
      </c>
      <c r="D4" s="6">
        <v>29403.0</v>
      </c>
      <c r="E4" s="7">
        <f>D4/1.21</f>
        <v>24300</v>
      </c>
      <c r="F4" s="8"/>
      <c r="G4" s="8"/>
      <c r="H4" s="3"/>
      <c r="I4" s="9" t="s">
        <v>13</v>
      </c>
      <c r="J4" s="10">
        <v>45406.0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14</v>
      </c>
      <c r="B5" s="11" t="s">
        <v>15</v>
      </c>
      <c r="C5" s="11" t="s">
        <v>12</v>
      </c>
      <c r="D5" s="12"/>
      <c r="E5" s="13">
        <v>31040.0</v>
      </c>
      <c r="F5" s="12"/>
      <c r="G5" s="12"/>
      <c r="H5" s="11"/>
      <c r="I5" s="14" t="s">
        <v>13</v>
      </c>
      <c r="J5" s="15">
        <v>45824.0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16</v>
      </c>
      <c r="B6" s="5" t="s">
        <v>17</v>
      </c>
      <c r="C6" s="5" t="s">
        <v>12</v>
      </c>
      <c r="D6" s="6">
        <v>58995.0</v>
      </c>
      <c r="E6" s="7">
        <f>D6/1.21</f>
        <v>48756.19835</v>
      </c>
      <c r="F6" s="8"/>
      <c r="G6" s="8"/>
      <c r="H6" s="3"/>
      <c r="I6" s="9" t="s">
        <v>13</v>
      </c>
      <c r="J6" s="10">
        <v>45406.0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18</v>
      </c>
      <c r="B7" s="11" t="s">
        <v>19</v>
      </c>
      <c r="C7" s="11" t="s">
        <v>12</v>
      </c>
      <c r="D7" s="12"/>
      <c r="E7" s="13">
        <v>74566.0</v>
      </c>
      <c r="F7" s="12"/>
      <c r="G7" s="12"/>
      <c r="H7" s="11"/>
      <c r="I7" s="14" t="s">
        <v>13</v>
      </c>
      <c r="J7" s="15">
        <v>45824.0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1" t="s">
        <v>20</v>
      </c>
      <c r="B8" s="11" t="s">
        <v>21</v>
      </c>
      <c r="C8" s="11" t="s">
        <v>12</v>
      </c>
      <c r="D8" s="16">
        <v>60000.0</v>
      </c>
      <c r="E8" s="13">
        <f>D8/1.21</f>
        <v>49586.77686</v>
      </c>
      <c r="F8" s="12"/>
      <c r="G8" s="12"/>
      <c r="H8" s="11"/>
      <c r="I8" s="14" t="s">
        <v>13</v>
      </c>
      <c r="J8" s="15">
        <v>45777.0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1" t="s">
        <v>22</v>
      </c>
      <c r="B9" s="11" t="s">
        <v>23</v>
      </c>
      <c r="C9" s="11" t="s">
        <v>24</v>
      </c>
      <c r="D9" s="12"/>
      <c r="E9" s="13">
        <v>5050.0</v>
      </c>
      <c r="F9" s="12"/>
      <c r="G9" s="12"/>
      <c r="H9" s="11"/>
      <c r="I9" s="14" t="s">
        <v>13</v>
      </c>
      <c r="J9" s="15">
        <v>45890.0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1" t="s">
        <v>25</v>
      </c>
      <c r="B10" s="11" t="s">
        <v>26</v>
      </c>
      <c r="C10" s="11" t="s">
        <v>24</v>
      </c>
      <c r="D10" s="12"/>
      <c r="E10" s="13">
        <v>31900.0</v>
      </c>
      <c r="F10" s="12"/>
      <c r="G10" s="12"/>
      <c r="H10" s="11"/>
      <c r="I10" s="14" t="s">
        <v>13</v>
      </c>
      <c r="J10" s="15">
        <v>45890.0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1" t="s">
        <v>27</v>
      </c>
      <c r="B11" s="11" t="s">
        <v>28</v>
      </c>
      <c r="C11" s="11" t="s">
        <v>24</v>
      </c>
      <c r="D11" s="16">
        <v>6500.0</v>
      </c>
      <c r="E11" s="13">
        <f t="shared" ref="E11:E13" si="1">D11/1.21</f>
        <v>5371.900826</v>
      </c>
      <c r="F11" s="12"/>
      <c r="G11" s="12"/>
      <c r="H11" s="11"/>
      <c r="I11" s="14" t="s">
        <v>29</v>
      </c>
      <c r="J11" s="15">
        <v>45785.0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30</v>
      </c>
      <c r="B12" s="11" t="s">
        <v>31</v>
      </c>
      <c r="C12" s="11" t="s">
        <v>24</v>
      </c>
      <c r="D12" s="16">
        <v>8500.0</v>
      </c>
      <c r="E12" s="13">
        <f t="shared" si="1"/>
        <v>7024.793388</v>
      </c>
      <c r="F12" s="12"/>
      <c r="G12" s="12"/>
      <c r="H12" s="11"/>
      <c r="I12" s="14" t="s">
        <v>29</v>
      </c>
      <c r="J12" s="15">
        <v>45785.0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32</v>
      </c>
      <c r="B13" s="11" t="s">
        <v>33</v>
      </c>
      <c r="C13" s="11" t="s">
        <v>24</v>
      </c>
      <c r="D13" s="16">
        <v>45000.0</v>
      </c>
      <c r="E13" s="13">
        <f t="shared" si="1"/>
        <v>37190.08264</v>
      </c>
      <c r="F13" s="12"/>
      <c r="G13" s="12"/>
      <c r="H13" s="11"/>
      <c r="I13" s="14" t="s">
        <v>13</v>
      </c>
      <c r="J13" s="15">
        <v>45771.0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34</v>
      </c>
      <c r="B14" s="11" t="s">
        <v>35</v>
      </c>
      <c r="C14" s="11" t="s">
        <v>24</v>
      </c>
      <c r="D14" s="12"/>
      <c r="E14" s="13">
        <v>1377.0</v>
      </c>
      <c r="F14" s="12"/>
      <c r="G14" s="12"/>
      <c r="H14" s="11"/>
      <c r="I14" s="14" t="s">
        <v>13</v>
      </c>
      <c r="J14" s="15">
        <v>45824.0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1" t="s">
        <v>36</v>
      </c>
      <c r="B15" s="11" t="s">
        <v>37</v>
      </c>
      <c r="C15" s="11" t="s">
        <v>24</v>
      </c>
      <c r="D15" s="12"/>
      <c r="E15" s="13">
        <v>1110.2</v>
      </c>
      <c r="F15" s="12"/>
      <c r="G15" s="12"/>
      <c r="H15" s="11"/>
      <c r="I15" s="14" t="s">
        <v>13</v>
      </c>
      <c r="J15" s="15">
        <v>45824.0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38</v>
      </c>
      <c r="B16" s="5" t="s">
        <v>39</v>
      </c>
      <c r="C16" s="5" t="s">
        <v>24</v>
      </c>
      <c r="D16" s="8"/>
      <c r="E16" s="7">
        <v>598.0</v>
      </c>
      <c r="F16" s="8"/>
      <c r="G16" s="8"/>
      <c r="H16" s="3"/>
      <c r="I16" s="9" t="s">
        <v>13</v>
      </c>
      <c r="J16" s="17">
        <v>45478.0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40</v>
      </c>
      <c r="B17" s="11" t="s">
        <v>41</v>
      </c>
      <c r="C17" s="11" t="s">
        <v>24</v>
      </c>
      <c r="D17" s="12"/>
      <c r="E17" s="13">
        <v>726.0</v>
      </c>
      <c r="F17" s="12"/>
      <c r="G17" s="12"/>
      <c r="H17" s="11"/>
      <c r="I17" s="14" t="s">
        <v>13</v>
      </c>
      <c r="J17" s="15">
        <v>45824.0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42</v>
      </c>
      <c r="B18" s="11" t="s">
        <v>43</v>
      </c>
      <c r="C18" s="11" t="s">
        <v>24</v>
      </c>
      <c r="D18" s="12"/>
      <c r="E18" s="13">
        <v>568.7</v>
      </c>
      <c r="F18" s="12"/>
      <c r="G18" s="12"/>
      <c r="H18" s="11"/>
      <c r="I18" s="14" t="s">
        <v>13</v>
      </c>
      <c r="J18" s="15">
        <v>45824.0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44</v>
      </c>
      <c r="B19" s="11" t="s">
        <v>45</v>
      </c>
      <c r="C19" s="11" t="s">
        <v>24</v>
      </c>
      <c r="D19" s="12"/>
      <c r="E19" s="13">
        <v>190.61</v>
      </c>
      <c r="F19" s="12"/>
      <c r="G19" s="12"/>
      <c r="H19" s="11"/>
      <c r="I19" s="14" t="s">
        <v>13</v>
      </c>
      <c r="J19" s="15">
        <v>45824.0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46</v>
      </c>
      <c r="B20" s="11" t="s">
        <v>47</v>
      </c>
      <c r="C20" s="11" t="s">
        <v>24</v>
      </c>
      <c r="D20" s="16">
        <v>240.0</v>
      </c>
      <c r="E20" s="13">
        <f>D20/1.21</f>
        <v>198.3471074</v>
      </c>
      <c r="F20" s="12"/>
      <c r="G20" s="12"/>
      <c r="H20" s="11"/>
      <c r="I20" s="14" t="s">
        <v>13</v>
      </c>
      <c r="J20" s="15">
        <v>45771.0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48</v>
      </c>
      <c r="B21" s="11" t="s">
        <v>49</v>
      </c>
      <c r="C21" s="11" t="s">
        <v>50</v>
      </c>
      <c r="D21" s="12"/>
      <c r="E21" s="13">
        <v>37600.0</v>
      </c>
      <c r="F21" s="12"/>
      <c r="G21" s="12"/>
      <c r="H21" s="11"/>
      <c r="I21" s="14" t="s">
        <v>13</v>
      </c>
      <c r="J21" s="15">
        <v>45824.0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51</v>
      </c>
      <c r="B22" s="11" t="s">
        <v>52</v>
      </c>
      <c r="C22" s="11" t="s">
        <v>50</v>
      </c>
      <c r="D22" s="12"/>
      <c r="E22" s="13">
        <v>22500.0</v>
      </c>
      <c r="F22" s="12"/>
      <c r="G22" s="12"/>
      <c r="H22" s="11"/>
      <c r="I22" s="14" t="s">
        <v>53</v>
      </c>
      <c r="J22" s="15">
        <v>45877.0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54</v>
      </c>
      <c r="B23" s="11" t="s">
        <v>55</v>
      </c>
      <c r="C23" s="11"/>
      <c r="D23" s="12"/>
      <c r="E23" s="13">
        <v>41000.0</v>
      </c>
      <c r="F23" s="12"/>
      <c r="G23" s="12"/>
      <c r="H23" s="11"/>
      <c r="I23" s="14" t="s">
        <v>53</v>
      </c>
      <c r="J23" s="15">
        <v>45877.0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56</v>
      </c>
      <c r="B24" s="5" t="s">
        <v>57</v>
      </c>
      <c r="C24" s="5" t="s">
        <v>24</v>
      </c>
      <c r="D24" s="6">
        <v>13879.0</v>
      </c>
      <c r="E24" s="7">
        <f t="shared" ref="E24:E25" si="2">D24/1.21</f>
        <v>11470.24793</v>
      </c>
      <c r="F24" s="8"/>
      <c r="G24" s="8"/>
      <c r="H24" s="3"/>
      <c r="I24" s="9" t="s">
        <v>13</v>
      </c>
      <c r="J24" s="10">
        <v>45400.0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58</v>
      </c>
      <c r="B25" s="5" t="s">
        <v>59</v>
      </c>
      <c r="C25" s="5" t="s">
        <v>12</v>
      </c>
      <c r="D25" s="6">
        <v>19360.0</v>
      </c>
      <c r="E25" s="7">
        <f t="shared" si="2"/>
        <v>16000</v>
      </c>
      <c r="F25" s="8"/>
      <c r="G25" s="8"/>
      <c r="H25" s="3"/>
      <c r="I25" s="9" t="s">
        <v>13</v>
      </c>
      <c r="J25" s="10">
        <v>45412.0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60</v>
      </c>
      <c r="B26" s="5" t="s">
        <v>61</v>
      </c>
      <c r="C26" s="5" t="s">
        <v>12</v>
      </c>
      <c r="D26" s="8"/>
      <c r="E26" s="7">
        <v>30000.0</v>
      </c>
      <c r="F26" s="8"/>
      <c r="G26" s="8"/>
      <c r="H26" s="3"/>
      <c r="I26" s="9" t="s">
        <v>62</v>
      </c>
      <c r="J26" s="10">
        <v>45498.0</v>
      </c>
      <c r="K26" s="3"/>
      <c r="L26" s="3"/>
      <c r="M26" s="3"/>
      <c r="N26" s="8"/>
      <c r="O26" s="8"/>
      <c r="P26" s="8"/>
      <c r="Q26" s="8"/>
      <c r="R26" s="3"/>
      <c r="S26" s="3"/>
      <c r="T26" s="18"/>
      <c r="U26" s="3"/>
      <c r="V26" s="3"/>
      <c r="W26" s="3"/>
      <c r="X26" s="3"/>
      <c r="Y26" s="3"/>
      <c r="Z26" s="3"/>
    </row>
    <row r="27" ht="14.25" customHeight="1">
      <c r="A27" s="3" t="s">
        <v>63</v>
      </c>
      <c r="B27" s="5" t="s">
        <v>61</v>
      </c>
      <c r="C27" s="5" t="s">
        <v>12</v>
      </c>
      <c r="D27" s="8"/>
      <c r="E27" s="7">
        <v>9500.0</v>
      </c>
      <c r="F27" s="8"/>
      <c r="G27" s="8"/>
      <c r="H27" s="3"/>
      <c r="I27" s="9" t="s">
        <v>62</v>
      </c>
      <c r="J27" s="10">
        <v>45498.0</v>
      </c>
      <c r="K27" s="3"/>
      <c r="L27" s="3"/>
      <c r="M27" s="8"/>
      <c r="N27" s="8"/>
      <c r="O27" s="8"/>
      <c r="P27" s="8"/>
      <c r="Q27" s="8"/>
      <c r="R27" s="3"/>
      <c r="S27" s="18"/>
      <c r="T27" s="18"/>
      <c r="U27" s="3"/>
      <c r="V27" s="3"/>
      <c r="W27" s="3"/>
      <c r="X27" s="3"/>
      <c r="Y27" s="3"/>
      <c r="Z27" s="3"/>
    </row>
    <row r="28" ht="14.25" customHeight="1">
      <c r="A28" s="11" t="s">
        <v>64</v>
      </c>
      <c r="B28" s="11" t="s">
        <v>65</v>
      </c>
      <c r="C28" s="11" t="s">
        <v>12</v>
      </c>
      <c r="D28" s="12"/>
      <c r="E28" s="13">
        <v>33275.0</v>
      </c>
      <c r="F28" s="12"/>
      <c r="G28" s="12"/>
      <c r="H28" s="11"/>
      <c r="I28" s="14" t="s">
        <v>13</v>
      </c>
      <c r="J28" s="15">
        <v>45824.0</v>
      </c>
      <c r="K28" s="3"/>
      <c r="L28" s="3"/>
      <c r="M28" s="8"/>
      <c r="N28" s="8"/>
      <c r="O28" s="8"/>
      <c r="P28" s="8"/>
      <c r="Q28" s="3"/>
      <c r="R28" s="3"/>
      <c r="S28" s="18"/>
      <c r="T28" s="3"/>
      <c r="U28" s="3"/>
      <c r="V28" s="3"/>
      <c r="W28" s="3"/>
      <c r="X28" s="3"/>
      <c r="Y28" s="3"/>
      <c r="Z28" s="3"/>
    </row>
    <row r="29" ht="14.25" customHeight="1">
      <c r="A29" s="11" t="s">
        <v>66</v>
      </c>
      <c r="B29" s="11" t="s">
        <v>67</v>
      </c>
      <c r="C29" s="11" t="s">
        <v>12</v>
      </c>
      <c r="D29" s="12"/>
      <c r="E29" s="13">
        <v>86600.0</v>
      </c>
      <c r="F29" s="12"/>
      <c r="G29" s="12"/>
      <c r="H29" s="11"/>
      <c r="I29" s="14" t="s">
        <v>13</v>
      </c>
      <c r="J29" s="15">
        <v>45890.0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1" t="s">
        <v>68</v>
      </c>
      <c r="B30" s="11" t="s">
        <v>69</v>
      </c>
      <c r="C30" s="11" t="s">
        <v>12</v>
      </c>
      <c r="D30" s="12"/>
      <c r="E30" s="13">
        <v>94400.0</v>
      </c>
      <c r="F30" s="12"/>
      <c r="G30" s="12"/>
      <c r="H30" s="11"/>
      <c r="I30" s="14" t="s">
        <v>13</v>
      </c>
      <c r="J30" s="15">
        <v>45890.0</v>
      </c>
      <c r="K30" s="3"/>
      <c r="L30" s="3"/>
      <c r="M30" s="3"/>
      <c r="N30" s="8"/>
      <c r="O30" s="8"/>
      <c r="P30" s="8"/>
      <c r="Q30" s="8"/>
      <c r="R30" s="3"/>
      <c r="S30" s="3"/>
      <c r="T30" s="18"/>
      <c r="U30" s="3"/>
      <c r="V30" s="3"/>
      <c r="W30" s="3"/>
      <c r="X30" s="3"/>
      <c r="Y30" s="3"/>
      <c r="Z30" s="3"/>
    </row>
    <row r="31" ht="14.25" customHeight="1">
      <c r="A31" s="3" t="s">
        <v>70</v>
      </c>
      <c r="B31" s="5" t="s">
        <v>71</v>
      </c>
      <c r="C31" s="5" t="s">
        <v>72</v>
      </c>
      <c r="D31" s="8"/>
      <c r="E31" s="7">
        <v>3739.67</v>
      </c>
      <c r="F31" s="8"/>
      <c r="G31" s="8"/>
      <c r="H31" s="3"/>
      <c r="I31" s="9" t="s">
        <v>73</v>
      </c>
      <c r="J31" s="10">
        <v>45496.0</v>
      </c>
      <c r="K31" s="3"/>
      <c r="L31" s="3"/>
      <c r="M31" s="3"/>
      <c r="N31" s="8"/>
      <c r="O31" s="8"/>
      <c r="P31" s="8"/>
      <c r="Q31" s="8"/>
      <c r="R31" s="3"/>
      <c r="S31" s="3"/>
      <c r="T31" s="18"/>
      <c r="U31" s="3"/>
      <c r="V31" s="3"/>
      <c r="W31" s="3"/>
      <c r="X31" s="3"/>
      <c r="Y31" s="3"/>
      <c r="Z31" s="3"/>
    </row>
    <row r="32" ht="14.25" customHeight="1">
      <c r="A32" s="3" t="s">
        <v>74</v>
      </c>
      <c r="B32" s="5" t="s">
        <v>75</v>
      </c>
      <c r="C32" s="5" t="s">
        <v>72</v>
      </c>
      <c r="D32" s="8"/>
      <c r="E32" s="7">
        <v>3739.67</v>
      </c>
      <c r="F32" s="8"/>
      <c r="G32" s="8"/>
      <c r="H32" s="3"/>
      <c r="I32" s="9" t="s">
        <v>73</v>
      </c>
      <c r="J32" s="10">
        <v>45496.0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76</v>
      </c>
      <c r="B33" s="5" t="s">
        <v>77</v>
      </c>
      <c r="C33" s="5" t="s">
        <v>72</v>
      </c>
      <c r="D33" s="8"/>
      <c r="E33" s="7">
        <v>4326.45</v>
      </c>
      <c r="F33" s="8"/>
      <c r="G33" s="8"/>
      <c r="H33" s="3"/>
      <c r="I33" s="9" t="s">
        <v>73</v>
      </c>
      <c r="J33" s="10">
        <v>45496.0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78</v>
      </c>
      <c r="B34" s="5" t="s">
        <v>79</v>
      </c>
      <c r="C34" s="5" t="s">
        <v>12</v>
      </c>
      <c r="D34" s="6">
        <v>16500.0</v>
      </c>
      <c r="E34" s="7">
        <f>D34/1.21</f>
        <v>13636.36364</v>
      </c>
      <c r="F34" s="8"/>
      <c r="G34" s="8"/>
      <c r="H34" s="3"/>
      <c r="I34" s="9" t="s">
        <v>13</v>
      </c>
      <c r="J34" s="10">
        <v>45412.0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1" t="s">
        <v>80</v>
      </c>
      <c r="B35" s="11" t="s">
        <v>81</v>
      </c>
      <c r="C35" s="11"/>
      <c r="D35" s="12"/>
      <c r="E35" s="13">
        <v>20000.0</v>
      </c>
      <c r="F35" s="12"/>
      <c r="G35" s="12"/>
      <c r="H35" s="11"/>
      <c r="I35" s="14" t="s">
        <v>29</v>
      </c>
      <c r="J35" s="15">
        <v>45783.0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82</v>
      </c>
      <c r="B36" s="5" t="s">
        <v>83</v>
      </c>
      <c r="C36" s="5" t="s">
        <v>24</v>
      </c>
      <c r="D36" s="8"/>
      <c r="E36" s="7">
        <v>120000.0</v>
      </c>
      <c r="F36" s="8"/>
      <c r="G36" s="8"/>
      <c r="H36" s="3"/>
      <c r="I36" s="3"/>
      <c r="J36" s="1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84</v>
      </c>
      <c r="B37" s="5" t="s">
        <v>85</v>
      </c>
      <c r="C37" s="5" t="s">
        <v>24</v>
      </c>
      <c r="D37" s="8"/>
      <c r="E37" s="7">
        <v>40000.0</v>
      </c>
      <c r="F37" s="8"/>
      <c r="G37" s="8"/>
      <c r="H37" s="3"/>
      <c r="I37" s="3"/>
      <c r="J37" s="1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1" t="s">
        <v>86</v>
      </c>
      <c r="B38" s="11" t="s">
        <v>87</v>
      </c>
      <c r="C38" s="11" t="s">
        <v>24</v>
      </c>
      <c r="D38" s="12"/>
      <c r="E38" s="13">
        <v>34000.0</v>
      </c>
      <c r="F38" s="12"/>
      <c r="G38" s="12"/>
      <c r="H38" s="11"/>
      <c r="I38" s="14" t="s">
        <v>29</v>
      </c>
      <c r="J38" s="15">
        <v>45817.0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1" t="s">
        <v>88</v>
      </c>
      <c r="B39" s="11" t="s">
        <v>89</v>
      </c>
      <c r="C39" s="11" t="s">
        <v>24</v>
      </c>
      <c r="D39" s="12"/>
      <c r="E39" s="13">
        <v>30111.0</v>
      </c>
      <c r="F39" s="12"/>
      <c r="G39" s="12"/>
      <c r="H39" s="11"/>
      <c r="I39" s="14" t="s">
        <v>13</v>
      </c>
      <c r="J39" s="15">
        <v>45824.0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1" t="s">
        <v>90</v>
      </c>
      <c r="B40" s="11" t="s">
        <v>91</v>
      </c>
      <c r="C40" s="11" t="s">
        <v>24</v>
      </c>
      <c r="D40" s="12"/>
      <c r="E40" s="13">
        <v>26000.0</v>
      </c>
      <c r="F40" s="12"/>
      <c r="G40" s="12"/>
      <c r="H40" s="11"/>
      <c r="I40" s="14" t="s">
        <v>29</v>
      </c>
      <c r="J40" s="19" t="s">
        <v>92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1" t="s">
        <v>93</v>
      </c>
      <c r="B41" s="11" t="s">
        <v>94</v>
      </c>
      <c r="C41" s="11" t="s">
        <v>24</v>
      </c>
      <c r="D41" s="12"/>
      <c r="E41" s="13">
        <v>3600.0</v>
      </c>
      <c r="F41" s="12"/>
      <c r="G41" s="12"/>
      <c r="H41" s="11"/>
      <c r="I41" s="14" t="s">
        <v>13</v>
      </c>
      <c r="J41" s="15">
        <v>45824.0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1" t="s">
        <v>95</v>
      </c>
      <c r="B42" s="11" t="s">
        <v>96</v>
      </c>
      <c r="C42" s="11" t="s">
        <v>24</v>
      </c>
      <c r="D42" s="16">
        <f>E42*1.21</f>
        <v>21780</v>
      </c>
      <c r="E42" s="13">
        <v>18000.0</v>
      </c>
      <c r="F42" s="12"/>
      <c r="G42" s="12"/>
      <c r="H42" s="11"/>
      <c r="I42" s="14" t="s">
        <v>97</v>
      </c>
      <c r="J42" s="15">
        <v>45776.0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1" t="s">
        <v>98</v>
      </c>
      <c r="B43" s="11" t="s">
        <v>99</v>
      </c>
      <c r="C43" s="11" t="s">
        <v>24</v>
      </c>
      <c r="D43" s="12"/>
      <c r="E43" s="13">
        <v>13000.0</v>
      </c>
      <c r="F43" s="12"/>
      <c r="G43" s="12"/>
      <c r="H43" s="11"/>
      <c r="I43" s="11"/>
      <c r="J43" s="2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1" t="s">
        <v>100</v>
      </c>
      <c r="B44" s="11" t="s">
        <v>101</v>
      </c>
      <c r="C44" s="11" t="s">
        <v>24</v>
      </c>
      <c r="D44" s="12"/>
      <c r="E44" s="13">
        <v>5000.0</v>
      </c>
      <c r="F44" s="12"/>
      <c r="G44" s="12"/>
      <c r="H44" s="11"/>
      <c r="I44" s="11"/>
      <c r="J44" s="2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1" t="s">
        <v>102</v>
      </c>
      <c r="B45" s="11" t="s">
        <v>103</v>
      </c>
      <c r="C45" s="11" t="s">
        <v>24</v>
      </c>
      <c r="D45" s="12"/>
      <c r="E45" s="13">
        <v>60000.0</v>
      </c>
      <c r="F45" s="12"/>
      <c r="G45" s="12"/>
      <c r="H45" s="11"/>
      <c r="I45" s="14" t="s">
        <v>29</v>
      </c>
      <c r="J45" s="15">
        <v>45824.0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104</v>
      </c>
      <c r="B46" s="5" t="s">
        <v>105</v>
      </c>
      <c r="C46" s="5" t="s">
        <v>106</v>
      </c>
      <c r="D46" s="8"/>
      <c r="E46" s="21">
        <v>43000.0</v>
      </c>
      <c r="F46" s="8"/>
      <c r="G46" s="8"/>
      <c r="H46" s="3"/>
      <c r="I46" s="14" t="s">
        <v>29</v>
      </c>
      <c r="J46" s="15">
        <v>45902.0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8"/>
      <c r="E47" s="8"/>
      <c r="F47" s="8"/>
      <c r="G47" s="8"/>
      <c r="H47" s="3"/>
      <c r="I47" s="3"/>
      <c r="J47" s="1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8"/>
      <c r="E48" s="8"/>
      <c r="F48" s="8"/>
      <c r="G48" s="8"/>
      <c r="H48" s="3"/>
      <c r="I48" s="3"/>
      <c r="J48" s="1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4" t="s">
        <v>1</v>
      </c>
      <c r="B49" s="4" t="s">
        <v>107</v>
      </c>
      <c r="C49" s="2"/>
      <c r="D49" s="22" t="s">
        <v>4</v>
      </c>
      <c r="E49" s="22" t="s">
        <v>5</v>
      </c>
      <c r="F49" s="23"/>
      <c r="G49" s="23"/>
      <c r="H49" s="2"/>
      <c r="I49" s="4" t="s">
        <v>8</v>
      </c>
      <c r="J49" s="24" t="s">
        <v>9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5" t="s">
        <v>108</v>
      </c>
      <c r="B50" s="5" t="s">
        <v>109</v>
      </c>
      <c r="C50" s="5" t="s">
        <v>24</v>
      </c>
      <c r="D50" s="6">
        <v>23200.0</v>
      </c>
      <c r="E50" s="7">
        <f t="shared" ref="E50:E54" si="3">D50/1.21</f>
        <v>19173.55372</v>
      </c>
      <c r="F50" s="8"/>
      <c r="G50" s="8"/>
      <c r="H50" s="3"/>
      <c r="I50" s="9" t="s">
        <v>110</v>
      </c>
      <c r="J50" s="10">
        <v>45399.0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5" t="s">
        <v>111</v>
      </c>
      <c r="B51" s="5" t="s">
        <v>112</v>
      </c>
      <c r="C51" s="5" t="s">
        <v>24</v>
      </c>
      <c r="D51" s="6">
        <v>36200.0</v>
      </c>
      <c r="E51" s="7">
        <f t="shared" si="3"/>
        <v>29917.35537</v>
      </c>
      <c r="F51" s="8"/>
      <c r="G51" s="8"/>
      <c r="H51" s="3"/>
      <c r="I51" s="9" t="s">
        <v>110</v>
      </c>
      <c r="J51" s="10">
        <v>45399.0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5" t="s">
        <v>113</v>
      </c>
      <c r="B52" s="5" t="s">
        <v>114</v>
      </c>
      <c r="C52" s="5" t="s">
        <v>24</v>
      </c>
      <c r="D52" s="6">
        <v>41900.0</v>
      </c>
      <c r="E52" s="7">
        <f t="shared" si="3"/>
        <v>34628.09917</v>
      </c>
      <c r="F52" s="8"/>
      <c r="G52" s="8"/>
      <c r="H52" s="3"/>
      <c r="I52" s="9" t="s">
        <v>110</v>
      </c>
      <c r="J52" s="10">
        <v>45399.0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5" t="s">
        <v>115</v>
      </c>
      <c r="B53" s="5" t="s">
        <v>116</v>
      </c>
      <c r="C53" s="5" t="s">
        <v>24</v>
      </c>
      <c r="D53" s="6">
        <v>22600.0</v>
      </c>
      <c r="E53" s="7">
        <f t="shared" si="3"/>
        <v>18677.68595</v>
      </c>
      <c r="F53" s="8"/>
      <c r="G53" s="8"/>
      <c r="H53" s="3"/>
      <c r="I53" s="9" t="s">
        <v>110</v>
      </c>
      <c r="J53" s="10">
        <v>45399.0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5" t="s">
        <v>117</v>
      </c>
      <c r="B54" s="5" t="s">
        <v>118</v>
      </c>
      <c r="C54" s="5" t="s">
        <v>24</v>
      </c>
      <c r="D54" s="6">
        <v>35800.0</v>
      </c>
      <c r="E54" s="7">
        <f t="shared" si="3"/>
        <v>29586.77686</v>
      </c>
      <c r="F54" s="8"/>
      <c r="G54" s="8"/>
      <c r="H54" s="3"/>
      <c r="I54" s="9" t="s">
        <v>110</v>
      </c>
      <c r="J54" s="10">
        <v>45399.0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1" t="s">
        <v>113</v>
      </c>
      <c r="B55" s="11" t="s">
        <v>119</v>
      </c>
      <c r="C55" s="11" t="s">
        <v>24</v>
      </c>
      <c r="D55" s="16">
        <v>36600.0</v>
      </c>
      <c r="E55" s="13">
        <v>37608.0</v>
      </c>
      <c r="F55" s="12"/>
      <c r="G55" s="12"/>
      <c r="H55" s="11"/>
      <c r="I55" s="14" t="s">
        <v>13</v>
      </c>
      <c r="J55" s="15">
        <v>45824.0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1" t="s">
        <v>120</v>
      </c>
      <c r="B56" s="11" t="s">
        <v>121</v>
      </c>
      <c r="C56" s="11" t="s">
        <v>24</v>
      </c>
      <c r="D56" s="12"/>
      <c r="E56" s="12"/>
      <c r="F56" s="12"/>
      <c r="G56" s="12"/>
      <c r="H56" s="11"/>
      <c r="I56" s="11"/>
      <c r="J56" s="15">
        <v>45798.0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1" t="s">
        <v>122</v>
      </c>
      <c r="B57" s="11" t="s">
        <v>123</v>
      </c>
      <c r="C57" s="11" t="s">
        <v>24</v>
      </c>
      <c r="D57" s="12"/>
      <c r="E57" s="16">
        <v>50000.0</v>
      </c>
      <c r="F57" s="12"/>
      <c r="G57" s="12"/>
      <c r="H57" s="11"/>
      <c r="I57" s="11"/>
      <c r="J57" s="2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1" t="s">
        <v>124</v>
      </c>
      <c r="B58" s="11" t="s">
        <v>125</v>
      </c>
      <c r="C58" s="11" t="s">
        <v>24</v>
      </c>
      <c r="D58" s="12"/>
      <c r="E58" s="12"/>
      <c r="F58" s="12"/>
      <c r="G58" s="12"/>
      <c r="H58" s="11"/>
      <c r="I58" s="14" t="s">
        <v>13</v>
      </c>
      <c r="J58" s="15">
        <v>45768.0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1" t="s">
        <v>126</v>
      </c>
      <c r="B59" s="11" t="s">
        <v>127</v>
      </c>
      <c r="C59" s="11" t="s">
        <v>24</v>
      </c>
      <c r="D59" s="12"/>
      <c r="E59" s="13">
        <v>5250.0</v>
      </c>
      <c r="F59" s="12"/>
      <c r="G59" s="12"/>
      <c r="H59" s="11"/>
      <c r="I59" s="14" t="s">
        <v>13</v>
      </c>
      <c r="J59" s="15">
        <v>45824.0</v>
      </c>
      <c r="K59" s="2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1" t="s">
        <v>128</v>
      </c>
      <c r="B60" s="11" t="s">
        <v>129</v>
      </c>
      <c r="C60" s="11" t="s">
        <v>24</v>
      </c>
      <c r="D60" s="12"/>
      <c r="E60" s="13">
        <v>9050.0</v>
      </c>
      <c r="F60" s="12"/>
      <c r="G60" s="12"/>
      <c r="H60" s="11"/>
      <c r="I60" s="14" t="s">
        <v>13</v>
      </c>
      <c r="J60" s="15">
        <v>45824.0</v>
      </c>
      <c r="K60" s="2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1" t="s">
        <v>130</v>
      </c>
      <c r="B61" s="11" t="s">
        <v>131</v>
      </c>
      <c r="C61" s="11" t="s">
        <v>24</v>
      </c>
      <c r="D61" s="16">
        <v>12100.0</v>
      </c>
      <c r="E61" s="13">
        <f>D61/1.21</f>
        <v>10000</v>
      </c>
      <c r="F61" s="12"/>
      <c r="G61" s="12"/>
      <c r="H61" s="11"/>
      <c r="I61" s="14" t="s">
        <v>13</v>
      </c>
      <c r="J61" s="15">
        <v>45767.0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1" t="s">
        <v>132</v>
      </c>
      <c r="B62" s="11" t="s">
        <v>133</v>
      </c>
      <c r="C62" s="11" t="s">
        <v>24</v>
      </c>
      <c r="D62" s="12"/>
      <c r="E62" s="13">
        <v>20442.5</v>
      </c>
      <c r="F62" s="12"/>
      <c r="G62" s="12"/>
      <c r="H62" s="11"/>
      <c r="I62" s="14" t="s">
        <v>13</v>
      </c>
      <c r="J62" s="15">
        <v>45824.0</v>
      </c>
      <c r="K62" s="2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1" t="s">
        <v>134</v>
      </c>
      <c r="B63" s="11" t="s">
        <v>135</v>
      </c>
      <c r="C63" s="11" t="s">
        <v>24</v>
      </c>
      <c r="D63" s="12"/>
      <c r="E63" s="13">
        <v>36603.12</v>
      </c>
      <c r="F63" s="12"/>
      <c r="G63" s="12"/>
      <c r="H63" s="11"/>
      <c r="I63" s="14" t="s">
        <v>13</v>
      </c>
      <c r="J63" s="15">
        <v>45824.0</v>
      </c>
      <c r="K63" s="2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5" t="s">
        <v>136</v>
      </c>
      <c r="B64" s="5" t="s">
        <v>137</v>
      </c>
      <c r="C64" s="5" t="s">
        <v>24</v>
      </c>
      <c r="D64" s="6">
        <v>48744.82</v>
      </c>
      <c r="E64" s="7">
        <f t="shared" ref="E64:E65" si="4">D64/1.21</f>
        <v>40284.97521</v>
      </c>
      <c r="F64" s="8"/>
      <c r="G64" s="8"/>
      <c r="H64" s="3"/>
      <c r="I64" s="9" t="s">
        <v>110</v>
      </c>
      <c r="J64" s="10">
        <v>45399.0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5" t="s">
        <v>138</v>
      </c>
      <c r="B65" s="5" t="s">
        <v>139</v>
      </c>
      <c r="C65" s="5" t="s">
        <v>24</v>
      </c>
      <c r="D65" s="6">
        <v>83198.48</v>
      </c>
      <c r="E65" s="7">
        <f t="shared" si="4"/>
        <v>68759.07438</v>
      </c>
      <c r="F65" s="8"/>
      <c r="G65" s="8"/>
      <c r="H65" s="3"/>
      <c r="I65" s="9" t="s">
        <v>110</v>
      </c>
      <c r="J65" s="10">
        <v>45399.0</v>
      </c>
      <c r="K65" s="2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5" t="s">
        <v>140</v>
      </c>
      <c r="B66" s="5" t="s">
        <v>141</v>
      </c>
      <c r="C66" s="5" t="s">
        <v>72</v>
      </c>
      <c r="D66" s="8"/>
      <c r="E66" s="7">
        <v>1347.48</v>
      </c>
      <c r="F66" s="8"/>
      <c r="G66" s="8"/>
      <c r="H66" s="3"/>
      <c r="I66" s="9" t="s">
        <v>110</v>
      </c>
      <c r="J66" s="10">
        <v>45399.0</v>
      </c>
      <c r="K66" s="2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5" t="s">
        <v>142</v>
      </c>
      <c r="B67" s="5" t="s">
        <v>143</v>
      </c>
      <c r="C67" s="5" t="s">
        <v>72</v>
      </c>
      <c r="D67" s="8"/>
      <c r="E67" s="7">
        <v>1310.31</v>
      </c>
      <c r="F67" s="8"/>
      <c r="G67" s="8"/>
      <c r="H67" s="3"/>
      <c r="I67" s="9" t="s">
        <v>110</v>
      </c>
      <c r="J67" s="10">
        <v>45399.0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5" t="s">
        <v>144</v>
      </c>
      <c r="B68" s="5" t="s">
        <v>145</v>
      </c>
      <c r="C68" s="5" t="s">
        <v>72</v>
      </c>
      <c r="D68" s="8"/>
      <c r="E68" s="7">
        <v>1310.31</v>
      </c>
      <c r="F68" s="8"/>
      <c r="G68" s="8"/>
      <c r="H68" s="3"/>
      <c r="I68" s="9" t="s">
        <v>110</v>
      </c>
      <c r="J68" s="10">
        <v>45399.0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5" t="s">
        <v>146</v>
      </c>
      <c r="B69" s="5" t="s">
        <v>147</v>
      </c>
      <c r="C69" s="5" t="s">
        <v>72</v>
      </c>
      <c r="D69" s="8"/>
      <c r="E69" s="7">
        <v>1301.01</v>
      </c>
      <c r="F69" s="8"/>
      <c r="G69" s="8"/>
      <c r="H69" s="3"/>
      <c r="I69" s="9" t="s">
        <v>110</v>
      </c>
      <c r="J69" s="10">
        <v>45399.0</v>
      </c>
      <c r="K69" s="2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5" t="s">
        <v>148</v>
      </c>
      <c r="B70" s="5" t="s">
        <v>149</v>
      </c>
      <c r="C70" s="5" t="s">
        <v>72</v>
      </c>
      <c r="D70" s="8"/>
      <c r="E70" s="7">
        <v>1263.84</v>
      </c>
      <c r="F70" s="8"/>
      <c r="G70" s="8"/>
      <c r="H70" s="3"/>
      <c r="I70" s="9" t="s">
        <v>110</v>
      </c>
      <c r="J70" s="10">
        <v>45399.0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5" t="s">
        <v>150</v>
      </c>
      <c r="B71" s="5" t="s">
        <v>151</v>
      </c>
      <c r="C71" s="5" t="s">
        <v>72</v>
      </c>
      <c r="D71" s="8"/>
      <c r="E71" s="7">
        <v>1263.84</v>
      </c>
      <c r="F71" s="8"/>
      <c r="G71" s="8"/>
      <c r="H71" s="3"/>
      <c r="I71" s="9" t="s">
        <v>110</v>
      </c>
      <c r="J71" s="10">
        <v>45399.0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152</v>
      </c>
      <c r="B72" s="5" t="s">
        <v>153</v>
      </c>
      <c r="C72" s="5" t="s">
        <v>72</v>
      </c>
      <c r="D72" s="8"/>
      <c r="E72" s="7">
        <v>1263.84</v>
      </c>
      <c r="F72" s="8"/>
      <c r="G72" s="8"/>
      <c r="H72" s="3"/>
      <c r="I72" s="9" t="s">
        <v>110</v>
      </c>
      <c r="J72" s="10">
        <v>45399.0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5" t="s">
        <v>140</v>
      </c>
      <c r="B73" s="5" t="s">
        <v>141</v>
      </c>
      <c r="C73" s="5" t="s">
        <v>72</v>
      </c>
      <c r="D73" s="8"/>
      <c r="E73" s="7">
        <v>1455.0</v>
      </c>
      <c r="F73" s="8"/>
      <c r="G73" s="8"/>
      <c r="H73" s="3"/>
      <c r="I73" s="9" t="s">
        <v>154</v>
      </c>
      <c r="J73" s="10">
        <v>45407.0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5" t="s">
        <v>142</v>
      </c>
      <c r="B74" s="5" t="s">
        <v>143</v>
      </c>
      <c r="C74" s="5" t="s">
        <v>72</v>
      </c>
      <c r="D74" s="8"/>
      <c r="E74" s="7">
        <v>1374.0</v>
      </c>
      <c r="F74" s="8"/>
      <c r="G74" s="8"/>
      <c r="H74" s="3"/>
      <c r="I74" s="9" t="s">
        <v>154</v>
      </c>
      <c r="J74" s="10">
        <v>45407.0</v>
      </c>
      <c r="K74" s="2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5" t="s">
        <v>144</v>
      </c>
      <c r="B75" s="5" t="s">
        <v>145</v>
      </c>
      <c r="C75" s="5" t="s">
        <v>72</v>
      </c>
      <c r="D75" s="8"/>
      <c r="E75" s="7">
        <v>1374.0</v>
      </c>
      <c r="F75" s="8"/>
      <c r="G75" s="8"/>
      <c r="H75" s="3"/>
      <c r="I75" s="9" t="s">
        <v>154</v>
      </c>
      <c r="J75" s="10">
        <v>45407.0</v>
      </c>
      <c r="K75" s="3"/>
      <c r="L75" s="3" t="s">
        <v>155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5" t="s">
        <v>146</v>
      </c>
      <c r="B76" s="5" t="s">
        <v>147</v>
      </c>
      <c r="C76" s="5" t="s">
        <v>72</v>
      </c>
      <c r="D76" s="8"/>
      <c r="E76" s="7">
        <v>1374.0</v>
      </c>
      <c r="F76" s="8"/>
      <c r="G76" s="8"/>
      <c r="H76" s="3"/>
      <c r="I76" s="9" t="s">
        <v>154</v>
      </c>
      <c r="J76" s="10">
        <v>45407.0</v>
      </c>
      <c r="K76" s="25"/>
      <c r="L76" s="26">
        <v>940.0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5" t="s">
        <v>148</v>
      </c>
      <c r="B77" s="5" t="s">
        <v>149</v>
      </c>
      <c r="C77" s="5" t="s">
        <v>72</v>
      </c>
      <c r="D77" s="8"/>
      <c r="E77" s="7">
        <v>1322.0</v>
      </c>
      <c r="F77" s="8"/>
      <c r="G77" s="8"/>
      <c r="H77" s="3"/>
      <c r="I77" s="9" t="s">
        <v>154</v>
      </c>
      <c r="J77" s="10">
        <v>45407.0</v>
      </c>
      <c r="K77" s="25"/>
      <c r="L77" s="26">
        <v>940.0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5" t="s">
        <v>150</v>
      </c>
      <c r="B78" s="5" t="s">
        <v>151</v>
      </c>
      <c r="C78" s="5" t="s">
        <v>72</v>
      </c>
      <c r="D78" s="8"/>
      <c r="E78" s="7">
        <v>1322.0</v>
      </c>
      <c r="F78" s="8"/>
      <c r="G78" s="8"/>
      <c r="H78" s="3"/>
      <c r="I78" s="9" t="s">
        <v>154</v>
      </c>
      <c r="J78" s="10">
        <v>45407.0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5" t="s">
        <v>152</v>
      </c>
      <c r="B79" s="5" t="s">
        <v>153</v>
      </c>
      <c r="C79" s="5" t="s">
        <v>72</v>
      </c>
      <c r="D79" s="8"/>
      <c r="E79" s="7">
        <v>1322.0</v>
      </c>
      <c r="F79" s="8"/>
      <c r="G79" s="8"/>
      <c r="H79" s="3"/>
      <c r="I79" s="9" t="s">
        <v>154</v>
      </c>
      <c r="J79" s="10">
        <v>45407.0</v>
      </c>
      <c r="K79" s="2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5" t="s">
        <v>156</v>
      </c>
      <c r="B80" s="5" t="s">
        <v>157</v>
      </c>
      <c r="C80" s="5" t="s">
        <v>158</v>
      </c>
      <c r="D80" s="8"/>
      <c r="E80" s="7">
        <v>20410.0</v>
      </c>
      <c r="F80" s="8"/>
      <c r="G80" s="8"/>
      <c r="H80" s="3"/>
      <c r="I80" s="9" t="s">
        <v>154</v>
      </c>
      <c r="J80" s="10">
        <v>45407.0</v>
      </c>
      <c r="K80" s="2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5" t="s">
        <v>159</v>
      </c>
      <c r="B81" s="5" t="s">
        <v>160</v>
      </c>
      <c r="C81" s="5" t="s">
        <v>50</v>
      </c>
      <c r="D81" s="8"/>
      <c r="E81" s="7">
        <v>30000.0</v>
      </c>
      <c r="F81" s="8"/>
      <c r="G81" s="8"/>
      <c r="H81" s="3"/>
      <c r="I81" s="9" t="s">
        <v>53</v>
      </c>
      <c r="J81" s="15">
        <v>45902.0</v>
      </c>
      <c r="K81" s="2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5" t="s">
        <v>161</v>
      </c>
      <c r="B82" s="5" t="s">
        <v>162</v>
      </c>
      <c r="C82" s="5" t="s">
        <v>158</v>
      </c>
      <c r="D82" s="8"/>
      <c r="E82" s="7">
        <v>60000.0</v>
      </c>
      <c r="F82" s="8"/>
      <c r="G82" s="8"/>
      <c r="H82" s="3"/>
      <c r="I82" s="9" t="s">
        <v>53</v>
      </c>
      <c r="J82" s="15">
        <v>45902.0</v>
      </c>
      <c r="K82" s="2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27" t="s">
        <v>24</v>
      </c>
      <c r="D83" s="28"/>
      <c r="E83" s="8"/>
      <c r="F83" s="8"/>
      <c r="G83" s="8"/>
      <c r="H83" s="3"/>
      <c r="I83" s="3"/>
      <c r="J83" s="18"/>
      <c r="K83" s="3" t="s">
        <v>163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8"/>
      <c r="E84" s="8"/>
      <c r="F84" s="8"/>
      <c r="G84" s="8"/>
      <c r="H84" s="3"/>
      <c r="I84" s="3"/>
      <c r="J84" s="18"/>
      <c r="K84" s="29">
        <v>398.0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4" t="s">
        <v>1</v>
      </c>
      <c r="B85" s="4" t="s">
        <v>164</v>
      </c>
      <c r="C85" s="2"/>
      <c r="D85" s="22" t="s">
        <v>4</v>
      </c>
      <c r="E85" s="22" t="s">
        <v>5</v>
      </c>
      <c r="F85" s="23"/>
      <c r="G85" s="23"/>
      <c r="H85" s="2"/>
      <c r="I85" s="4" t="s">
        <v>8</v>
      </c>
      <c r="J85" s="24" t="s">
        <v>9</v>
      </c>
      <c r="K85" s="30">
        <v>317.0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1" t="s">
        <v>165</v>
      </c>
      <c r="B86" s="11" t="s">
        <v>166</v>
      </c>
      <c r="C86" s="11" t="s">
        <v>24</v>
      </c>
      <c r="D86" s="12"/>
      <c r="E86" s="13">
        <v>200000.0</v>
      </c>
      <c r="F86" s="12"/>
      <c r="G86" s="12"/>
      <c r="H86" s="11"/>
      <c r="I86" s="14" t="s">
        <v>29</v>
      </c>
      <c r="J86" s="15">
        <v>45797.0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1" t="s">
        <v>167</v>
      </c>
      <c r="B87" s="11" t="s">
        <v>168</v>
      </c>
      <c r="C87" s="11" t="s">
        <v>24</v>
      </c>
      <c r="D87" s="12"/>
      <c r="E87" s="13">
        <v>600000.0</v>
      </c>
      <c r="F87" s="12"/>
      <c r="G87" s="12"/>
      <c r="H87" s="11"/>
      <c r="I87" s="14" t="s">
        <v>29</v>
      </c>
      <c r="J87" s="15">
        <v>45799.0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1" t="s">
        <v>169</v>
      </c>
      <c r="B88" s="11" t="s">
        <v>170</v>
      </c>
      <c r="C88" s="11" t="s">
        <v>24</v>
      </c>
      <c r="D88" s="12"/>
      <c r="E88" s="13">
        <v>1000000.0</v>
      </c>
      <c r="F88" s="12"/>
      <c r="G88" s="12"/>
      <c r="H88" s="11"/>
      <c r="I88" s="14" t="s">
        <v>29</v>
      </c>
      <c r="J88" s="15">
        <v>45797.0</v>
      </c>
      <c r="K88" s="2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1" t="s">
        <v>171</v>
      </c>
      <c r="B89" s="11" t="s">
        <v>172</v>
      </c>
      <c r="C89" s="11" t="s">
        <v>24</v>
      </c>
      <c r="D89" s="12"/>
      <c r="E89" s="13">
        <v>12000.0</v>
      </c>
      <c r="F89" s="12"/>
      <c r="G89" s="12"/>
      <c r="H89" s="11"/>
      <c r="I89" s="14" t="s">
        <v>29</v>
      </c>
      <c r="J89" s="15">
        <v>45797.0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1" t="s">
        <v>173</v>
      </c>
      <c r="B90" s="11" t="s">
        <v>174</v>
      </c>
      <c r="C90" s="11" t="s">
        <v>24</v>
      </c>
      <c r="D90" s="12"/>
      <c r="E90" s="13">
        <v>150000.0</v>
      </c>
      <c r="F90" s="12"/>
      <c r="G90" s="12"/>
      <c r="H90" s="11"/>
      <c r="I90" s="14" t="s">
        <v>29</v>
      </c>
      <c r="J90" s="15">
        <v>45797.0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1" t="s">
        <v>175</v>
      </c>
      <c r="B91" s="11" t="s">
        <v>176</v>
      </c>
      <c r="C91" s="11" t="s">
        <v>24</v>
      </c>
      <c r="D91" s="12"/>
      <c r="E91" s="13">
        <v>300000.0</v>
      </c>
      <c r="F91" s="12"/>
      <c r="G91" s="12"/>
      <c r="H91" s="11"/>
      <c r="I91" s="14" t="s">
        <v>29</v>
      </c>
      <c r="J91" s="15">
        <v>45797.0</v>
      </c>
      <c r="K91" s="2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1" t="s">
        <v>177</v>
      </c>
      <c r="B92" s="11" t="s">
        <v>178</v>
      </c>
      <c r="C92" s="11" t="s">
        <v>24</v>
      </c>
      <c r="D92" s="12"/>
      <c r="E92" s="13">
        <v>10000.0</v>
      </c>
      <c r="F92" s="12"/>
      <c r="G92" s="12"/>
      <c r="H92" s="11"/>
      <c r="I92" s="14" t="s">
        <v>29</v>
      </c>
      <c r="J92" s="15">
        <v>45877.0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1" t="s">
        <v>179</v>
      </c>
      <c r="B93" s="11" t="s">
        <v>180</v>
      </c>
      <c r="C93" s="11" t="s">
        <v>24</v>
      </c>
      <c r="D93" s="12"/>
      <c r="E93" s="13">
        <v>360000.0</v>
      </c>
      <c r="F93" s="12"/>
      <c r="G93" s="12"/>
      <c r="H93" s="11"/>
      <c r="I93" s="14" t="s">
        <v>29</v>
      </c>
      <c r="J93" s="15">
        <v>45797.0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1" t="s">
        <v>181</v>
      </c>
      <c r="B94" s="11" t="s">
        <v>182</v>
      </c>
      <c r="C94" s="11" t="s">
        <v>24</v>
      </c>
      <c r="D94" s="12"/>
      <c r="E94" s="13">
        <v>211000.0</v>
      </c>
      <c r="F94" s="12"/>
      <c r="G94" s="12"/>
      <c r="H94" s="11"/>
      <c r="I94" s="14" t="s">
        <v>29</v>
      </c>
      <c r="J94" s="15">
        <v>45797.0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1" t="s">
        <v>183</v>
      </c>
      <c r="B95" s="11" t="s">
        <v>184</v>
      </c>
      <c r="C95" s="11" t="s">
        <v>24</v>
      </c>
      <c r="D95" s="12"/>
      <c r="E95" s="13">
        <v>26000.0</v>
      </c>
      <c r="F95" s="12"/>
      <c r="G95" s="12"/>
      <c r="H95" s="11"/>
      <c r="I95" s="14" t="s">
        <v>29</v>
      </c>
      <c r="J95" s="15">
        <v>45797.0</v>
      </c>
      <c r="K95" s="2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5" t="s">
        <v>185</v>
      </c>
      <c r="B96" s="5" t="s">
        <v>186</v>
      </c>
      <c r="C96" s="5" t="s">
        <v>24</v>
      </c>
      <c r="D96" s="8"/>
      <c r="E96" s="7">
        <v>98608.68</v>
      </c>
      <c r="F96" s="8"/>
      <c r="G96" s="8"/>
      <c r="H96" s="3"/>
      <c r="I96" s="9" t="s">
        <v>187</v>
      </c>
      <c r="J96" s="10">
        <v>45496.0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5" t="s">
        <v>167</v>
      </c>
      <c r="B97" s="5" t="s">
        <v>188</v>
      </c>
      <c r="C97" s="5" t="s">
        <v>24</v>
      </c>
      <c r="D97" s="8"/>
      <c r="E97" s="7">
        <v>143129.81</v>
      </c>
      <c r="F97" s="8"/>
      <c r="G97" s="8"/>
      <c r="H97" s="3"/>
      <c r="I97" s="9" t="s">
        <v>187</v>
      </c>
      <c r="J97" s="10">
        <v>45496.0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1" t="s">
        <v>189</v>
      </c>
      <c r="B98" s="11" t="s">
        <v>190</v>
      </c>
      <c r="C98" s="11" t="s">
        <v>24</v>
      </c>
      <c r="D98" s="12"/>
      <c r="E98" s="13">
        <v>20000.0</v>
      </c>
      <c r="F98" s="12"/>
      <c r="G98" s="12"/>
      <c r="H98" s="11"/>
      <c r="I98" s="14" t="s">
        <v>29</v>
      </c>
      <c r="J98" s="15">
        <v>45825.0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5" t="s">
        <v>191</v>
      </c>
      <c r="B99" s="5" t="s">
        <v>192</v>
      </c>
      <c r="C99" s="5" t="s">
        <v>158</v>
      </c>
      <c r="D99" s="8"/>
      <c r="E99" s="7">
        <v>4487.71</v>
      </c>
      <c r="F99" s="8"/>
      <c r="G99" s="8"/>
      <c r="H99" s="3"/>
      <c r="I99" s="9" t="s">
        <v>193</v>
      </c>
      <c r="J99" s="10">
        <v>45432.0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5" t="s">
        <v>194</v>
      </c>
      <c r="B100" s="5" t="s">
        <v>195</v>
      </c>
      <c r="C100" s="5" t="s">
        <v>158</v>
      </c>
      <c r="D100" s="6">
        <v>480.0</v>
      </c>
      <c r="E100" s="7">
        <f t="shared" ref="E100:E102" si="5">D100/1.21</f>
        <v>396.6942149</v>
      </c>
      <c r="F100" s="8"/>
      <c r="G100" s="8"/>
      <c r="H100" s="3"/>
      <c r="I100" s="9" t="s">
        <v>193</v>
      </c>
      <c r="J100" s="10">
        <v>45432.0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5" t="s">
        <v>196</v>
      </c>
      <c r="B101" s="5" t="s">
        <v>197</v>
      </c>
      <c r="C101" s="5" t="s">
        <v>24</v>
      </c>
      <c r="D101" s="6">
        <v>32000.0</v>
      </c>
      <c r="E101" s="7">
        <f t="shared" si="5"/>
        <v>26446.28099</v>
      </c>
      <c r="F101" s="8"/>
      <c r="G101" s="8"/>
      <c r="H101" s="3"/>
      <c r="I101" s="9" t="s">
        <v>198</v>
      </c>
      <c r="J101" s="10">
        <v>45432.0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5" t="s">
        <v>199</v>
      </c>
      <c r="B102" s="5" t="s">
        <v>197</v>
      </c>
      <c r="C102" s="5" t="s">
        <v>24</v>
      </c>
      <c r="D102" s="6">
        <v>40000.0</v>
      </c>
      <c r="E102" s="7">
        <f t="shared" si="5"/>
        <v>33057.85124</v>
      </c>
      <c r="F102" s="8"/>
      <c r="G102" s="8"/>
      <c r="H102" s="3"/>
      <c r="I102" s="9" t="s">
        <v>198</v>
      </c>
      <c r="J102" s="10">
        <v>45432.0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5" t="s">
        <v>200</v>
      </c>
      <c r="B103" s="5" t="s">
        <v>201</v>
      </c>
      <c r="C103" s="5"/>
      <c r="D103" s="8"/>
      <c r="E103" s="7">
        <v>150000.0</v>
      </c>
      <c r="F103" s="8"/>
      <c r="G103" s="8"/>
      <c r="H103" s="3"/>
      <c r="I103" s="14" t="s">
        <v>202</v>
      </c>
      <c r="J103" s="15">
        <v>45893.0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1" t="s">
        <v>203</v>
      </c>
      <c r="B104" s="11" t="s">
        <v>204</v>
      </c>
      <c r="C104" s="11"/>
      <c r="D104" s="12"/>
      <c r="E104" s="13">
        <v>450000.0</v>
      </c>
      <c r="F104" s="12"/>
      <c r="G104" s="12"/>
      <c r="H104" s="12"/>
      <c r="I104" s="14" t="s">
        <v>29</v>
      </c>
      <c r="J104" s="15">
        <v>45819.0</v>
      </c>
      <c r="K104" s="3"/>
      <c r="L104" s="3"/>
      <c r="M104" s="3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11" t="s">
        <v>205</v>
      </c>
      <c r="B105" s="11" t="s">
        <v>206</v>
      </c>
      <c r="C105" s="11" t="s">
        <v>24</v>
      </c>
      <c r="D105" s="12"/>
      <c r="E105" s="13">
        <v>6000.0</v>
      </c>
      <c r="F105" s="12"/>
      <c r="G105" s="12"/>
      <c r="H105" s="12"/>
      <c r="I105" s="14" t="s">
        <v>29</v>
      </c>
      <c r="J105" s="15">
        <v>45797.0</v>
      </c>
      <c r="K105" s="3"/>
      <c r="L105" s="3"/>
      <c r="M105" s="3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11" t="s">
        <v>207</v>
      </c>
      <c r="B106" s="11" t="s">
        <v>208</v>
      </c>
      <c r="C106" s="11" t="s">
        <v>24</v>
      </c>
      <c r="D106" s="12"/>
      <c r="E106" s="13">
        <v>7500.0</v>
      </c>
      <c r="F106" s="12"/>
      <c r="G106" s="12"/>
      <c r="H106" s="12"/>
      <c r="I106" s="14" t="s">
        <v>187</v>
      </c>
      <c r="J106" s="15">
        <v>45797.0</v>
      </c>
      <c r="K106" s="3"/>
      <c r="L106" s="3"/>
      <c r="M106" s="3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11" t="s">
        <v>209</v>
      </c>
      <c r="B107" s="11" t="s">
        <v>210</v>
      </c>
      <c r="C107" s="11" t="s">
        <v>24</v>
      </c>
      <c r="D107" s="12"/>
      <c r="E107" s="13">
        <v>13800.0</v>
      </c>
      <c r="F107" s="12"/>
      <c r="G107" s="12"/>
      <c r="H107" s="20"/>
      <c r="I107" s="14" t="s">
        <v>187</v>
      </c>
      <c r="J107" s="15">
        <v>45797.0</v>
      </c>
      <c r="K107" s="3"/>
      <c r="L107" s="3"/>
      <c r="M107" s="3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5" t="s">
        <v>211</v>
      </c>
      <c r="B108" s="5" t="s">
        <v>210</v>
      </c>
      <c r="C108" s="5"/>
      <c r="D108" s="8"/>
      <c r="E108" s="8"/>
      <c r="F108" s="8"/>
      <c r="G108" s="8"/>
      <c r="H108" s="18"/>
      <c r="I108" s="3"/>
      <c r="J108" s="18"/>
      <c r="K108" s="3"/>
      <c r="L108" s="3"/>
      <c r="M108" s="3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5" t="s">
        <v>212</v>
      </c>
      <c r="B109" s="5" t="s">
        <v>213</v>
      </c>
      <c r="C109" s="5" t="s">
        <v>24</v>
      </c>
      <c r="D109" s="8"/>
      <c r="E109" s="7">
        <v>18676.0</v>
      </c>
      <c r="F109" s="8"/>
      <c r="G109" s="8"/>
      <c r="H109" s="18"/>
      <c r="I109" s="9" t="s">
        <v>214</v>
      </c>
      <c r="J109" s="10">
        <v>45485.0</v>
      </c>
      <c r="K109" s="3"/>
      <c r="L109" s="3"/>
      <c r="M109" s="3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5" t="s">
        <v>215</v>
      </c>
      <c r="B110" s="5" t="s">
        <v>216</v>
      </c>
      <c r="C110" s="5" t="s">
        <v>24</v>
      </c>
      <c r="D110" s="8"/>
      <c r="E110" s="7">
        <v>27745.0</v>
      </c>
      <c r="F110" s="8"/>
      <c r="G110" s="8"/>
      <c r="H110" s="18"/>
      <c r="I110" s="9" t="s">
        <v>214</v>
      </c>
      <c r="J110" s="10">
        <v>45485.0</v>
      </c>
      <c r="K110" s="3"/>
      <c r="L110" s="3"/>
      <c r="M110" s="3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5" t="s">
        <v>217</v>
      </c>
      <c r="B111" s="5" t="s">
        <v>218</v>
      </c>
      <c r="C111" s="5" t="s">
        <v>24</v>
      </c>
      <c r="D111" s="8"/>
      <c r="E111" s="7">
        <f>398*940</f>
        <v>374120</v>
      </c>
      <c r="F111" s="8"/>
      <c r="G111" s="8"/>
      <c r="H111" s="18"/>
      <c r="I111" s="9" t="s">
        <v>193</v>
      </c>
      <c r="J111" s="10">
        <v>45432.0</v>
      </c>
      <c r="K111" s="3"/>
      <c r="L111" s="3"/>
      <c r="M111" s="3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5" t="s">
        <v>219</v>
      </c>
      <c r="B112" s="5" t="s">
        <v>220</v>
      </c>
      <c r="C112" s="5" t="s">
        <v>24</v>
      </c>
      <c r="D112" s="32">
        <v>67640.0</v>
      </c>
      <c r="E112" s="7">
        <f t="shared" ref="E112:E119" si="6">D112/1.21</f>
        <v>55900.82645</v>
      </c>
      <c r="F112" s="8"/>
      <c r="G112" s="8"/>
      <c r="H112" s="18"/>
      <c r="I112" s="9" t="s">
        <v>214</v>
      </c>
      <c r="J112" s="10">
        <v>45485.0</v>
      </c>
      <c r="K112" s="3"/>
      <c r="L112" s="3"/>
      <c r="M112" s="3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5" t="s">
        <v>221</v>
      </c>
      <c r="B113" s="5" t="s">
        <v>222</v>
      </c>
      <c r="C113" s="5" t="s">
        <v>24</v>
      </c>
      <c r="D113" s="6">
        <v>17800.0</v>
      </c>
      <c r="E113" s="7">
        <f t="shared" si="6"/>
        <v>14710.7438</v>
      </c>
      <c r="F113" s="8"/>
      <c r="G113" s="8"/>
      <c r="H113" s="18"/>
      <c r="I113" s="9" t="s">
        <v>193</v>
      </c>
      <c r="J113" s="10">
        <v>45432.0</v>
      </c>
      <c r="K113" s="3"/>
      <c r="L113" s="3"/>
      <c r="M113" s="3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5" t="s">
        <v>223</v>
      </c>
      <c r="B114" s="5" t="s">
        <v>224</v>
      </c>
      <c r="C114" s="5" t="s">
        <v>24</v>
      </c>
      <c r="D114" s="6">
        <v>21000.0</v>
      </c>
      <c r="E114" s="7">
        <f t="shared" si="6"/>
        <v>17355.3719</v>
      </c>
      <c r="F114" s="8"/>
      <c r="G114" s="8"/>
      <c r="H114" s="18"/>
      <c r="I114" s="9" t="s">
        <v>193</v>
      </c>
      <c r="J114" s="10">
        <v>45432.0</v>
      </c>
      <c r="K114" s="3"/>
      <c r="L114" s="3"/>
      <c r="M114" s="3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3" t="s">
        <v>225</v>
      </c>
      <c r="B115" s="33" t="s">
        <v>226</v>
      </c>
      <c r="C115" s="33"/>
      <c r="D115" s="6">
        <v>25000.0</v>
      </c>
      <c r="E115" s="7">
        <f t="shared" si="6"/>
        <v>20661.15702</v>
      </c>
      <c r="F115" s="8"/>
      <c r="G115" s="8"/>
      <c r="H115" s="18"/>
      <c r="I115" s="3"/>
      <c r="J115" s="18"/>
      <c r="K115" s="3"/>
      <c r="L115" s="3"/>
      <c r="M115" s="3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3" t="s">
        <v>227</v>
      </c>
      <c r="B116" s="33" t="s">
        <v>228</v>
      </c>
      <c r="C116" s="33"/>
      <c r="D116" s="6">
        <v>40000.0</v>
      </c>
      <c r="E116" s="7">
        <f t="shared" si="6"/>
        <v>33057.85124</v>
      </c>
      <c r="F116" s="8"/>
      <c r="G116" s="8"/>
      <c r="H116" s="18"/>
      <c r="I116" s="3"/>
      <c r="J116" s="18"/>
      <c r="K116" s="3"/>
      <c r="L116" s="3"/>
      <c r="M116" s="3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3" t="s">
        <v>229</v>
      </c>
      <c r="B117" s="33" t="s">
        <v>230</v>
      </c>
      <c r="C117" s="33"/>
      <c r="D117" s="6">
        <v>150000.0</v>
      </c>
      <c r="E117" s="7">
        <f t="shared" si="6"/>
        <v>123966.9421</v>
      </c>
      <c r="F117" s="8"/>
      <c r="G117" s="8"/>
      <c r="H117" s="18"/>
      <c r="I117" s="3"/>
      <c r="J117" s="18"/>
      <c r="K117" s="3"/>
      <c r="L117" s="3"/>
      <c r="M117" s="3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3" t="s">
        <v>231</v>
      </c>
      <c r="B118" s="33" t="s">
        <v>232</v>
      </c>
      <c r="C118" s="33"/>
      <c r="D118" s="6">
        <v>16000.0</v>
      </c>
      <c r="E118" s="7">
        <f t="shared" si="6"/>
        <v>13223.1405</v>
      </c>
      <c r="F118" s="8"/>
      <c r="G118" s="8"/>
      <c r="H118" s="18"/>
      <c r="I118" s="3"/>
      <c r="J118" s="18"/>
      <c r="K118" s="3"/>
      <c r="L118" s="3"/>
      <c r="M118" s="3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3" t="s">
        <v>233</v>
      </c>
      <c r="B119" s="33" t="s">
        <v>234</v>
      </c>
      <c r="C119" s="33" t="s">
        <v>24</v>
      </c>
      <c r="D119" s="6">
        <v>39000.0</v>
      </c>
      <c r="E119" s="7">
        <f t="shared" si="6"/>
        <v>32231.40496</v>
      </c>
      <c r="F119" s="8"/>
      <c r="G119" s="8"/>
      <c r="H119" s="18"/>
      <c r="I119" s="9" t="s">
        <v>193</v>
      </c>
      <c r="J119" s="10">
        <v>45432.0</v>
      </c>
      <c r="K119" s="3"/>
      <c r="L119" s="3"/>
      <c r="M119" s="3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5" t="s">
        <v>235</v>
      </c>
      <c r="B120" s="5" t="s">
        <v>236</v>
      </c>
      <c r="C120" s="5" t="s">
        <v>24</v>
      </c>
      <c r="D120" s="8"/>
      <c r="E120" s="7">
        <v>65200.0</v>
      </c>
      <c r="F120" s="8"/>
      <c r="G120" s="8"/>
      <c r="H120" s="18"/>
      <c r="I120" s="9" t="s">
        <v>193</v>
      </c>
      <c r="J120" s="34">
        <v>45877.0</v>
      </c>
      <c r="K120" s="3"/>
      <c r="L120" s="3"/>
      <c r="M120" s="3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5" t="s">
        <v>237</v>
      </c>
      <c r="B121" s="5" t="s">
        <v>238</v>
      </c>
      <c r="C121" s="5"/>
      <c r="D121" s="8"/>
      <c r="E121" s="7">
        <v>135607.0</v>
      </c>
      <c r="F121" s="8"/>
      <c r="G121" s="8"/>
      <c r="H121" s="18"/>
      <c r="I121" s="9" t="s">
        <v>214</v>
      </c>
      <c r="J121" s="34">
        <v>45889.0</v>
      </c>
      <c r="K121" s="3"/>
      <c r="L121" s="3"/>
      <c r="M121" s="3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5" t="s">
        <v>239</v>
      </c>
      <c r="B122" s="5" t="s">
        <v>240</v>
      </c>
      <c r="C122" s="5"/>
      <c r="D122" s="8"/>
      <c r="E122" s="7">
        <v>195628.0</v>
      </c>
      <c r="F122" s="8"/>
      <c r="G122" s="8"/>
      <c r="H122" s="18"/>
      <c r="I122" s="9" t="s">
        <v>214</v>
      </c>
      <c r="J122" s="34">
        <v>45889.0</v>
      </c>
      <c r="K122" s="3"/>
      <c r="L122" s="3"/>
      <c r="M122" s="3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5"/>
      <c r="B123" s="5"/>
      <c r="C123" s="5"/>
      <c r="D123" s="8"/>
      <c r="E123" s="8"/>
      <c r="F123" s="8"/>
      <c r="G123" s="8"/>
      <c r="H123" s="18"/>
      <c r="I123" s="3"/>
      <c r="J123" s="18"/>
      <c r="K123" s="3"/>
      <c r="L123" s="3"/>
      <c r="M123" s="3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"/>
      <c r="B124" s="3"/>
      <c r="C124" s="3"/>
      <c r="D124" s="35"/>
      <c r="E124" s="8"/>
      <c r="F124" s="8"/>
      <c r="G124" s="8"/>
      <c r="H124" s="18"/>
      <c r="I124" s="3"/>
      <c r="J124" s="18"/>
      <c r="K124" s="3"/>
      <c r="L124" s="3"/>
      <c r="M124" s="3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4" t="s">
        <v>1</v>
      </c>
      <c r="B125" s="4" t="s">
        <v>241</v>
      </c>
      <c r="C125" s="2"/>
      <c r="D125" s="22" t="s">
        <v>4</v>
      </c>
      <c r="E125" s="22" t="s">
        <v>5</v>
      </c>
      <c r="F125" s="23"/>
      <c r="G125" s="23"/>
      <c r="H125" s="36"/>
      <c r="I125" s="4" t="s">
        <v>8</v>
      </c>
      <c r="J125" s="24" t="s">
        <v>9</v>
      </c>
      <c r="K125" s="3"/>
      <c r="L125" s="3"/>
      <c r="M125" s="3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11" t="s">
        <v>242</v>
      </c>
      <c r="B126" s="11" t="s">
        <v>243</v>
      </c>
      <c r="C126" s="11" t="s">
        <v>24</v>
      </c>
      <c r="D126" s="12"/>
      <c r="E126" s="13">
        <v>600000.0</v>
      </c>
      <c r="F126" s="12"/>
      <c r="G126" s="12"/>
      <c r="H126" s="20"/>
      <c r="I126" s="14" t="s">
        <v>244</v>
      </c>
      <c r="J126" s="15">
        <v>45797.0</v>
      </c>
      <c r="K126" s="3"/>
      <c r="L126" s="3"/>
      <c r="M126" s="3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"/>
      <c r="B127" s="3"/>
      <c r="C127" s="3"/>
      <c r="D127" s="35"/>
      <c r="E127" s="8"/>
      <c r="F127" s="8"/>
      <c r="G127" s="8"/>
      <c r="H127" s="18"/>
      <c r="I127" s="3"/>
      <c r="J127" s="18"/>
      <c r="K127" s="3"/>
      <c r="L127" s="3"/>
      <c r="M127" s="3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"/>
      <c r="B128" s="3"/>
      <c r="C128" s="3"/>
      <c r="D128" s="35"/>
      <c r="E128" s="8"/>
      <c r="F128" s="8"/>
      <c r="G128" s="8"/>
      <c r="H128" s="18"/>
      <c r="I128" s="3"/>
      <c r="J128" s="18"/>
      <c r="K128" s="3"/>
      <c r="L128" s="3"/>
      <c r="M128" s="3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4" t="s">
        <v>1</v>
      </c>
      <c r="B129" s="4" t="s">
        <v>245</v>
      </c>
      <c r="C129" s="2"/>
      <c r="D129" s="37" t="s">
        <v>4</v>
      </c>
      <c r="E129" s="22" t="s">
        <v>5</v>
      </c>
      <c r="F129" s="23"/>
      <c r="G129" s="23"/>
      <c r="H129" s="36"/>
      <c r="I129" s="4" t="s">
        <v>8</v>
      </c>
      <c r="J129" s="24" t="s">
        <v>9</v>
      </c>
      <c r="K129" s="3"/>
      <c r="L129" s="3"/>
      <c r="M129" s="3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5" t="s">
        <v>246</v>
      </c>
      <c r="B130" s="5" t="s">
        <v>247</v>
      </c>
      <c r="C130" s="5" t="s">
        <v>248</v>
      </c>
      <c r="D130" s="6">
        <v>54637.0</v>
      </c>
      <c r="E130" s="7">
        <f t="shared" ref="E130:E133" si="7">D130/1.21</f>
        <v>45154.54545</v>
      </c>
      <c r="F130" s="8"/>
      <c r="G130" s="8"/>
      <c r="H130" s="18"/>
      <c r="I130" s="9" t="s">
        <v>249</v>
      </c>
      <c r="J130" s="10">
        <v>45407.0</v>
      </c>
      <c r="K130" s="3"/>
      <c r="L130" s="3"/>
      <c r="M130" s="3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5" t="s">
        <v>250</v>
      </c>
      <c r="B131" s="5" t="s">
        <v>251</v>
      </c>
      <c r="C131" s="5" t="s">
        <v>252</v>
      </c>
      <c r="D131" s="6">
        <v>312104.0</v>
      </c>
      <c r="E131" s="7">
        <f t="shared" si="7"/>
        <v>257937.1901</v>
      </c>
      <c r="F131" s="8"/>
      <c r="G131" s="8"/>
      <c r="H131" s="18"/>
      <c r="I131" s="9" t="s">
        <v>249</v>
      </c>
      <c r="J131" s="10">
        <v>45407.0</v>
      </c>
      <c r="K131" s="3"/>
      <c r="L131" s="3"/>
      <c r="M131" s="3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5" t="s">
        <v>253</v>
      </c>
      <c r="B132" s="5" t="s">
        <v>254</v>
      </c>
      <c r="C132" s="5" t="s">
        <v>24</v>
      </c>
      <c r="D132" s="6">
        <v>98500.0</v>
      </c>
      <c r="E132" s="7">
        <f t="shared" si="7"/>
        <v>81404.95868</v>
      </c>
      <c r="F132" s="8"/>
      <c r="G132" s="8"/>
      <c r="H132" s="18"/>
      <c r="I132" s="9" t="s">
        <v>249</v>
      </c>
      <c r="J132" s="10">
        <v>45412.0</v>
      </c>
      <c r="K132" s="3"/>
      <c r="L132" s="3"/>
      <c r="M132" s="3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5" t="s">
        <v>255</v>
      </c>
      <c r="B133" s="5" t="s">
        <v>256</v>
      </c>
      <c r="C133" s="5" t="s">
        <v>24</v>
      </c>
      <c r="D133" s="6">
        <v>147500.0</v>
      </c>
      <c r="E133" s="7">
        <f t="shared" si="7"/>
        <v>121900.8264</v>
      </c>
      <c r="F133" s="8"/>
      <c r="G133" s="8"/>
      <c r="H133" s="18"/>
      <c r="I133" s="9" t="s">
        <v>249</v>
      </c>
      <c r="J133" s="10">
        <v>45413.0</v>
      </c>
      <c r="K133" s="3"/>
      <c r="L133" s="3"/>
      <c r="M133" s="3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11" t="s">
        <v>257</v>
      </c>
      <c r="B134" s="11" t="s">
        <v>258</v>
      </c>
      <c r="C134" s="11" t="s">
        <v>24</v>
      </c>
      <c r="D134" s="16">
        <v>65000.0</v>
      </c>
      <c r="E134" s="13">
        <v>81655.0</v>
      </c>
      <c r="F134" s="12"/>
      <c r="G134" s="12"/>
      <c r="H134" s="20"/>
      <c r="I134" s="14" t="s">
        <v>13</v>
      </c>
      <c r="J134" s="15">
        <v>45771.0</v>
      </c>
      <c r="K134" s="3"/>
      <c r="L134" s="3"/>
      <c r="M134" s="3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11" t="s">
        <v>259</v>
      </c>
      <c r="B135" s="11" t="s">
        <v>260</v>
      </c>
      <c r="C135" s="11"/>
      <c r="D135" s="12"/>
      <c r="E135" s="13">
        <v>38100.0</v>
      </c>
      <c r="F135" s="12"/>
      <c r="G135" s="12"/>
      <c r="H135" s="20"/>
      <c r="I135" s="14" t="s">
        <v>13</v>
      </c>
      <c r="J135" s="15">
        <v>45824.0</v>
      </c>
      <c r="K135" s="3"/>
      <c r="L135" s="3"/>
      <c r="M135" s="3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5" t="s">
        <v>261</v>
      </c>
      <c r="B136" s="5" t="s">
        <v>262</v>
      </c>
      <c r="C136" s="5" t="s">
        <v>24</v>
      </c>
      <c r="D136" s="8"/>
      <c r="E136" s="7">
        <v>18760.0</v>
      </c>
      <c r="F136" s="8"/>
      <c r="G136" s="8"/>
      <c r="H136" s="18"/>
      <c r="I136" s="9" t="s">
        <v>249</v>
      </c>
      <c r="J136" s="10">
        <v>45483.0</v>
      </c>
      <c r="K136" s="3"/>
      <c r="L136" s="3"/>
      <c r="M136" s="3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11" t="s">
        <v>263</v>
      </c>
      <c r="B137" s="11" t="s">
        <v>264</v>
      </c>
      <c r="C137" s="11" t="s">
        <v>24</v>
      </c>
      <c r="D137" s="16">
        <f t="shared" ref="D137:D140" si="8">E137*1.21</f>
        <v>22990</v>
      </c>
      <c r="E137" s="13">
        <v>19000.0</v>
      </c>
      <c r="F137" s="12"/>
      <c r="G137" s="12"/>
      <c r="H137" s="20"/>
      <c r="I137" s="14" t="s">
        <v>249</v>
      </c>
      <c r="J137" s="15">
        <v>45824.0</v>
      </c>
      <c r="K137" s="3"/>
      <c r="L137" s="3"/>
      <c r="M137" s="3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11" t="s">
        <v>265</v>
      </c>
      <c r="B138" s="11" t="s">
        <v>266</v>
      </c>
      <c r="C138" s="11" t="s">
        <v>24</v>
      </c>
      <c r="D138" s="16">
        <f t="shared" si="8"/>
        <v>39034.6</v>
      </c>
      <c r="E138" s="13">
        <v>32260.0</v>
      </c>
      <c r="F138" s="12"/>
      <c r="G138" s="12"/>
      <c r="H138" s="20"/>
      <c r="I138" s="14" t="s">
        <v>249</v>
      </c>
      <c r="J138" s="15">
        <v>45825.0</v>
      </c>
      <c r="K138" s="3"/>
      <c r="L138" s="3"/>
      <c r="M138" s="3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11" t="s">
        <v>267</v>
      </c>
      <c r="B139" s="11" t="s">
        <v>268</v>
      </c>
      <c r="C139" s="11" t="s">
        <v>24</v>
      </c>
      <c r="D139" s="16">
        <f t="shared" si="8"/>
        <v>88693</v>
      </c>
      <c r="E139" s="13">
        <v>73300.0</v>
      </c>
      <c r="F139" s="12"/>
      <c r="G139" s="12"/>
      <c r="H139" s="20"/>
      <c r="I139" s="14" t="s">
        <v>249</v>
      </c>
      <c r="J139" s="15">
        <v>45826.0</v>
      </c>
      <c r="K139" s="3"/>
      <c r="L139" s="3"/>
      <c r="M139" s="3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11" t="s">
        <v>269</v>
      </c>
      <c r="B140" s="11" t="s">
        <v>270</v>
      </c>
      <c r="C140" s="11" t="s">
        <v>24</v>
      </c>
      <c r="D140" s="16">
        <f t="shared" si="8"/>
        <v>81977.5</v>
      </c>
      <c r="E140" s="13">
        <v>67750.0</v>
      </c>
      <c r="F140" s="12"/>
      <c r="G140" s="12"/>
      <c r="H140" s="20"/>
      <c r="I140" s="14" t="s">
        <v>249</v>
      </c>
      <c r="J140" s="15">
        <v>45827.0</v>
      </c>
      <c r="K140" s="3"/>
      <c r="L140" s="3"/>
      <c r="M140" s="3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11" t="s">
        <v>271</v>
      </c>
      <c r="B141" s="11" t="s">
        <v>272</v>
      </c>
      <c r="C141" s="11" t="s">
        <v>24</v>
      </c>
      <c r="D141" s="12"/>
      <c r="E141" s="13">
        <v>50000.0</v>
      </c>
      <c r="F141" s="12"/>
      <c r="G141" s="12"/>
      <c r="H141" s="20"/>
      <c r="I141" s="14" t="s">
        <v>29</v>
      </c>
      <c r="J141" s="15">
        <v>45824.0</v>
      </c>
      <c r="K141" s="3"/>
      <c r="L141" s="3"/>
      <c r="M141" s="3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8" t="s">
        <v>273</v>
      </c>
      <c r="B142" s="38" t="s">
        <v>274</v>
      </c>
      <c r="C142" s="38"/>
      <c r="D142" s="12"/>
      <c r="E142" s="39">
        <v>60000.0</v>
      </c>
      <c r="F142" s="40"/>
      <c r="G142" s="40"/>
      <c r="H142" s="41"/>
      <c r="I142" s="14" t="s">
        <v>29</v>
      </c>
      <c r="J142" s="15">
        <v>45901.0</v>
      </c>
      <c r="K142" s="3"/>
      <c r="L142" s="3"/>
      <c r="M142" s="3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"/>
      <c r="B143" s="3"/>
      <c r="C143" s="3"/>
      <c r="D143" s="35"/>
      <c r="E143" s="8"/>
      <c r="F143" s="8"/>
      <c r="G143" s="8"/>
      <c r="H143" s="18"/>
      <c r="I143" s="3"/>
      <c r="J143" s="18"/>
      <c r="K143" s="3"/>
      <c r="L143" s="3"/>
      <c r="M143" s="3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4" t="s">
        <v>1</v>
      </c>
      <c r="B144" s="4" t="s">
        <v>275</v>
      </c>
      <c r="C144" s="2"/>
      <c r="D144" s="37" t="s">
        <v>4</v>
      </c>
      <c r="E144" s="22" t="s">
        <v>5</v>
      </c>
      <c r="F144" s="23"/>
      <c r="G144" s="23"/>
      <c r="H144" s="36"/>
      <c r="I144" s="4" t="s">
        <v>8</v>
      </c>
      <c r="J144" s="24" t="s">
        <v>9</v>
      </c>
      <c r="K144" s="3"/>
      <c r="L144" s="3"/>
      <c r="M144" s="3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11" t="s">
        <v>276</v>
      </c>
      <c r="B145" s="11" t="s">
        <v>277</v>
      </c>
      <c r="C145" s="11" t="s">
        <v>24</v>
      </c>
      <c r="D145" s="12"/>
      <c r="E145" s="13">
        <v>55260.0</v>
      </c>
      <c r="F145" s="12"/>
      <c r="G145" s="12"/>
      <c r="H145" s="20"/>
      <c r="I145" s="14" t="s">
        <v>13</v>
      </c>
      <c r="J145" s="15">
        <v>45800.0</v>
      </c>
      <c r="K145" s="3"/>
      <c r="L145" s="3"/>
      <c r="M145" s="3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5" t="s">
        <v>278</v>
      </c>
      <c r="B146" s="5" t="s">
        <v>279</v>
      </c>
      <c r="C146" s="5" t="s">
        <v>24</v>
      </c>
      <c r="D146" s="35"/>
      <c r="E146" s="7">
        <v>45454.0</v>
      </c>
      <c r="F146" s="8"/>
      <c r="G146" s="8"/>
      <c r="H146" s="18"/>
      <c r="I146" s="9" t="s">
        <v>249</v>
      </c>
      <c r="J146" s="10">
        <v>45407.0</v>
      </c>
      <c r="K146" s="3"/>
      <c r="L146" s="3"/>
      <c r="M146" s="3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5" t="s">
        <v>280</v>
      </c>
      <c r="B147" s="5" t="s">
        <v>281</v>
      </c>
      <c r="C147" s="5" t="s">
        <v>24</v>
      </c>
      <c r="D147" s="35"/>
      <c r="E147" s="7">
        <v>37025.0</v>
      </c>
      <c r="F147" s="8"/>
      <c r="G147" s="8"/>
      <c r="H147" s="18"/>
      <c r="I147" s="9" t="s">
        <v>282</v>
      </c>
      <c r="J147" s="10">
        <v>45407.0</v>
      </c>
      <c r="K147" s="3"/>
      <c r="L147" s="3"/>
      <c r="M147" s="3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5" t="s">
        <v>283</v>
      </c>
      <c r="B148" s="5" t="s">
        <v>284</v>
      </c>
      <c r="C148" s="5" t="s">
        <v>24</v>
      </c>
      <c r="D148" s="35"/>
      <c r="E148" s="7">
        <v>32400.0</v>
      </c>
      <c r="F148" s="8"/>
      <c r="G148" s="8"/>
      <c r="H148" s="18"/>
      <c r="I148" s="9" t="s">
        <v>282</v>
      </c>
      <c r="J148" s="10">
        <v>45407.0</v>
      </c>
      <c r="K148" s="3"/>
      <c r="L148" s="3"/>
      <c r="M148" s="3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11" t="s">
        <v>285</v>
      </c>
      <c r="B149" s="11" t="s">
        <v>286</v>
      </c>
      <c r="C149" s="11" t="s">
        <v>24</v>
      </c>
      <c r="D149" s="12"/>
      <c r="E149" s="13">
        <v>26320.0</v>
      </c>
      <c r="F149" s="12"/>
      <c r="G149" s="12"/>
      <c r="H149" s="20"/>
      <c r="I149" s="14" t="s">
        <v>13</v>
      </c>
      <c r="J149" s="15">
        <v>45824.0</v>
      </c>
      <c r="K149" s="3"/>
      <c r="L149" s="3"/>
      <c r="M149" s="3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11" t="s">
        <v>287</v>
      </c>
      <c r="B150" s="11" t="s">
        <v>288</v>
      </c>
      <c r="C150" s="11" t="s">
        <v>24</v>
      </c>
      <c r="D150" s="12"/>
      <c r="E150" s="13">
        <v>3000.0</v>
      </c>
      <c r="F150" s="12"/>
      <c r="G150" s="12"/>
      <c r="H150" s="11"/>
      <c r="I150" s="14" t="s">
        <v>29</v>
      </c>
      <c r="J150" s="15">
        <v>45901.0</v>
      </c>
      <c r="K150" s="3"/>
      <c r="L150" s="3"/>
      <c r="M150" s="3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11" t="s">
        <v>289</v>
      </c>
      <c r="B151" s="11" t="s">
        <v>290</v>
      </c>
      <c r="C151" s="11" t="s">
        <v>24</v>
      </c>
      <c r="D151" s="12"/>
      <c r="E151" s="13">
        <v>6500.0</v>
      </c>
      <c r="F151" s="12"/>
      <c r="G151" s="12"/>
      <c r="H151" s="11"/>
      <c r="I151" s="14" t="s">
        <v>29</v>
      </c>
      <c r="J151" s="15">
        <v>45793.0</v>
      </c>
      <c r="K151" s="3"/>
      <c r="L151" s="3"/>
      <c r="M151" s="3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11" t="s">
        <v>291</v>
      </c>
      <c r="B152" s="11" t="s">
        <v>292</v>
      </c>
      <c r="C152" s="11" t="s">
        <v>24</v>
      </c>
      <c r="D152" s="12"/>
      <c r="E152" s="13">
        <v>6900.0</v>
      </c>
      <c r="F152" s="12"/>
      <c r="G152" s="12"/>
      <c r="H152" s="11"/>
      <c r="I152" s="14" t="s">
        <v>293</v>
      </c>
      <c r="J152" s="15">
        <v>45897.0</v>
      </c>
      <c r="K152" s="3"/>
      <c r="L152" s="3"/>
      <c r="M152" s="3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11" t="s">
        <v>294</v>
      </c>
      <c r="B153" s="11" t="s">
        <v>295</v>
      </c>
      <c r="C153" s="11" t="s">
        <v>24</v>
      </c>
      <c r="D153" s="12"/>
      <c r="E153" s="13">
        <v>2900.0</v>
      </c>
      <c r="F153" s="12"/>
      <c r="G153" s="12"/>
      <c r="H153" s="11"/>
      <c r="I153" s="14" t="s">
        <v>13</v>
      </c>
      <c r="J153" s="15">
        <v>45797.0</v>
      </c>
      <c r="K153" s="3"/>
      <c r="L153" s="3"/>
      <c r="M153" s="3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"/>
      <c r="B154" s="3"/>
      <c r="C154" s="3"/>
      <c r="D154" s="35"/>
      <c r="E154" s="8"/>
      <c r="F154" s="8"/>
      <c r="G154" s="8"/>
      <c r="H154" s="3"/>
      <c r="I154" s="3"/>
      <c r="J154" s="18"/>
      <c r="K154" s="3"/>
      <c r="L154" s="3"/>
      <c r="M154" s="3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4" t="s">
        <v>1</v>
      </c>
      <c r="B155" s="4" t="s">
        <v>296</v>
      </c>
      <c r="C155" s="2"/>
      <c r="D155" s="37" t="s">
        <v>4</v>
      </c>
      <c r="E155" s="22" t="s">
        <v>5</v>
      </c>
      <c r="F155" s="42"/>
      <c r="G155" s="23"/>
      <c r="H155" s="2"/>
      <c r="I155" s="4" t="s">
        <v>8</v>
      </c>
      <c r="J155" s="24" t="s">
        <v>9</v>
      </c>
      <c r="K155" s="3"/>
      <c r="L155" s="3"/>
      <c r="M155" s="3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8" t="s">
        <v>297</v>
      </c>
      <c r="B156" s="38" t="s">
        <v>298</v>
      </c>
      <c r="C156" s="38" t="s">
        <v>24</v>
      </c>
      <c r="D156" s="43">
        <v>13500.0</v>
      </c>
      <c r="E156" s="44">
        <f t="shared" ref="E156:E160" si="9">D156-(D156*0.21)</f>
        <v>10665</v>
      </c>
      <c r="F156" s="40"/>
      <c r="G156" s="45" t="s">
        <v>299</v>
      </c>
      <c r="H156" s="46">
        <v>45397.0</v>
      </c>
      <c r="I156" s="47" t="s">
        <v>300</v>
      </c>
      <c r="J156" s="46">
        <v>45901.0</v>
      </c>
      <c r="K156" s="3"/>
      <c r="L156" s="3"/>
      <c r="M156" s="3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5" t="s">
        <v>301</v>
      </c>
      <c r="B157" s="5" t="s">
        <v>302</v>
      </c>
      <c r="C157" s="5" t="s">
        <v>24</v>
      </c>
      <c r="D157" s="35"/>
      <c r="E157" s="7">
        <f t="shared" si="9"/>
        <v>0</v>
      </c>
      <c r="F157" s="8"/>
      <c r="G157" s="48" t="s">
        <v>299</v>
      </c>
      <c r="H157" s="34">
        <v>45397.0</v>
      </c>
      <c r="I157" s="9" t="s">
        <v>299</v>
      </c>
      <c r="J157" s="10">
        <v>45397.0</v>
      </c>
      <c r="K157" s="3"/>
      <c r="L157" s="3"/>
      <c r="M157" s="3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8" t="s">
        <v>303</v>
      </c>
      <c r="B158" s="38" t="s">
        <v>304</v>
      </c>
      <c r="C158" s="38" t="s">
        <v>24</v>
      </c>
      <c r="D158" s="43">
        <v>2900.0</v>
      </c>
      <c r="E158" s="44">
        <f t="shared" si="9"/>
        <v>2291</v>
      </c>
      <c r="F158" s="40"/>
      <c r="G158" s="45" t="s">
        <v>299</v>
      </c>
      <c r="H158" s="46">
        <v>45397.0</v>
      </c>
      <c r="I158" s="47" t="s">
        <v>300</v>
      </c>
      <c r="J158" s="46">
        <v>45901.0</v>
      </c>
      <c r="K158" s="3"/>
      <c r="L158" s="3"/>
      <c r="M158" s="3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5" t="s">
        <v>305</v>
      </c>
      <c r="B159" s="5" t="s">
        <v>306</v>
      </c>
      <c r="C159" s="5" t="s">
        <v>24</v>
      </c>
      <c r="D159" s="35"/>
      <c r="E159" s="7">
        <f t="shared" si="9"/>
        <v>0</v>
      </c>
      <c r="F159" s="8"/>
      <c r="G159" s="48" t="s">
        <v>299</v>
      </c>
      <c r="H159" s="34">
        <v>45397.0</v>
      </c>
      <c r="I159" s="9" t="s">
        <v>299</v>
      </c>
      <c r="J159" s="10">
        <v>45397.0</v>
      </c>
      <c r="K159" s="3"/>
      <c r="L159" s="3"/>
      <c r="M159" s="3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8" t="s">
        <v>307</v>
      </c>
      <c r="B160" s="38" t="s">
        <v>308</v>
      </c>
      <c r="C160" s="38" t="s">
        <v>24</v>
      </c>
      <c r="D160" s="43">
        <v>3800.0</v>
      </c>
      <c r="E160" s="44">
        <f t="shared" si="9"/>
        <v>3002</v>
      </c>
      <c r="F160" s="40"/>
      <c r="G160" s="45" t="s">
        <v>299</v>
      </c>
      <c r="H160" s="46">
        <v>45397.0</v>
      </c>
      <c r="I160" s="47" t="s">
        <v>299</v>
      </c>
      <c r="J160" s="46">
        <v>45901.0</v>
      </c>
      <c r="K160" s="3"/>
      <c r="L160" s="3"/>
      <c r="M160" s="3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5" t="s">
        <v>309</v>
      </c>
      <c r="B161" s="5" t="s">
        <v>310</v>
      </c>
      <c r="C161" s="5" t="s">
        <v>24</v>
      </c>
      <c r="D161" s="35"/>
      <c r="E161" s="7">
        <v>1.0</v>
      </c>
      <c r="F161" s="8"/>
      <c r="G161" s="48" t="s">
        <v>299</v>
      </c>
      <c r="H161" s="34">
        <v>45397.0</v>
      </c>
      <c r="I161" s="9" t="s">
        <v>299</v>
      </c>
      <c r="J161" s="10">
        <v>45397.0</v>
      </c>
      <c r="K161" s="3"/>
      <c r="L161" s="3"/>
      <c r="M161" s="3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5" t="s">
        <v>311</v>
      </c>
      <c r="B162" s="5" t="s">
        <v>312</v>
      </c>
      <c r="C162" s="5" t="s">
        <v>24</v>
      </c>
      <c r="D162" s="35"/>
      <c r="E162" s="7">
        <v>1.0</v>
      </c>
      <c r="F162" s="8"/>
      <c r="G162" s="8"/>
      <c r="H162" s="18"/>
      <c r="I162" s="3"/>
      <c r="J162" s="18"/>
      <c r="K162" s="3"/>
      <c r="L162" s="3"/>
      <c r="M162" s="3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8" t="s">
        <v>313</v>
      </c>
      <c r="B163" s="38" t="s">
        <v>314</v>
      </c>
      <c r="C163" s="38" t="s">
        <v>24</v>
      </c>
      <c r="D163" s="43"/>
      <c r="E163" s="44">
        <v>45.0</v>
      </c>
      <c r="F163" s="40"/>
      <c r="G163" s="45" t="s">
        <v>299</v>
      </c>
      <c r="H163" s="46">
        <v>45397.0</v>
      </c>
      <c r="I163" s="47" t="s">
        <v>315</v>
      </c>
      <c r="J163" s="46">
        <v>45901.0</v>
      </c>
      <c r="K163" s="3"/>
      <c r="L163" s="3"/>
      <c r="M163" s="3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8" t="s">
        <v>316</v>
      </c>
      <c r="B164" s="38" t="s">
        <v>317</v>
      </c>
      <c r="C164" s="38" t="s">
        <v>24</v>
      </c>
      <c r="D164" s="43"/>
      <c r="E164" s="44">
        <v>16.0</v>
      </c>
      <c r="F164" s="40"/>
      <c r="G164" s="45" t="s">
        <v>299</v>
      </c>
      <c r="H164" s="46">
        <v>45397.0</v>
      </c>
      <c r="I164" s="47" t="s">
        <v>315</v>
      </c>
      <c r="J164" s="46">
        <v>45901.0</v>
      </c>
      <c r="K164" s="3"/>
      <c r="L164" s="3"/>
      <c r="M164" s="3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8" t="s">
        <v>318</v>
      </c>
      <c r="B165" s="38" t="s">
        <v>319</v>
      </c>
      <c r="C165" s="38" t="s">
        <v>24</v>
      </c>
      <c r="D165" s="43"/>
      <c r="E165" s="44">
        <v>35500.0</v>
      </c>
      <c r="F165" s="40"/>
      <c r="G165" s="45" t="s">
        <v>299</v>
      </c>
      <c r="H165" s="46">
        <v>45397.0</v>
      </c>
      <c r="I165" s="47" t="s">
        <v>315</v>
      </c>
      <c r="J165" s="46">
        <v>45901.0</v>
      </c>
      <c r="K165" s="3"/>
      <c r="L165" s="3"/>
      <c r="M165" s="3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8" t="s">
        <v>320</v>
      </c>
      <c r="B166" s="38" t="s">
        <v>321</v>
      </c>
      <c r="C166" s="38" t="s">
        <v>24</v>
      </c>
      <c r="D166" s="43"/>
      <c r="E166" s="44">
        <v>10500.0</v>
      </c>
      <c r="F166" s="40"/>
      <c r="G166" s="45" t="s">
        <v>299</v>
      </c>
      <c r="H166" s="46">
        <v>45397.0</v>
      </c>
      <c r="I166" s="47" t="s">
        <v>315</v>
      </c>
      <c r="J166" s="46">
        <v>45901.0</v>
      </c>
      <c r="K166" s="3"/>
      <c r="L166" s="3"/>
      <c r="M166" s="3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8" t="s">
        <v>322</v>
      </c>
      <c r="B167" s="38" t="s">
        <v>323</v>
      </c>
      <c r="C167" s="38" t="s">
        <v>24</v>
      </c>
      <c r="D167" s="43"/>
      <c r="E167" s="44">
        <v>25974.02</v>
      </c>
      <c r="F167" s="40"/>
      <c r="G167" s="45" t="s">
        <v>299</v>
      </c>
      <c r="H167" s="46">
        <v>45397.0</v>
      </c>
      <c r="I167" s="47" t="s">
        <v>315</v>
      </c>
      <c r="J167" s="46">
        <v>45901.0</v>
      </c>
      <c r="K167" s="3"/>
      <c r="L167" s="3"/>
      <c r="M167" s="3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8" t="s">
        <v>324</v>
      </c>
      <c r="B168" s="38" t="s">
        <v>325</v>
      </c>
      <c r="C168" s="38" t="s">
        <v>24</v>
      </c>
      <c r="D168" s="43"/>
      <c r="E168" s="44">
        <v>85.12</v>
      </c>
      <c r="F168" s="40"/>
      <c r="G168" s="45" t="s">
        <v>299</v>
      </c>
      <c r="H168" s="46">
        <v>45397.0</v>
      </c>
      <c r="I168" s="47" t="s">
        <v>315</v>
      </c>
      <c r="J168" s="46">
        <v>45901.0</v>
      </c>
      <c r="K168" s="3"/>
      <c r="L168" s="3"/>
      <c r="M168" s="3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5" t="s">
        <v>326</v>
      </c>
      <c r="B169" s="5" t="s">
        <v>327</v>
      </c>
      <c r="C169" s="5" t="s">
        <v>24</v>
      </c>
      <c r="D169" s="35"/>
      <c r="E169" s="7">
        <v>3553.72</v>
      </c>
      <c r="F169" s="8"/>
      <c r="G169" s="48" t="s">
        <v>299</v>
      </c>
      <c r="H169" s="34">
        <v>45397.0</v>
      </c>
      <c r="I169" s="3"/>
      <c r="J169" s="18"/>
      <c r="K169" s="3"/>
      <c r="L169" s="3"/>
      <c r="M169" s="3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5" t="s">
        <v>328</v>
      </c>
      <c r="B170" s="5" t="s">
        <v>329</v>
      </c>
      <c r="C170" s="5" t="s">
        <v>24</v>
      </c>
      <c r="D170" s="35"/>
      <c r="E170" s="7">
        <v>7933.88</v>
      </c>
      <c r="F170" s="8"/>
      <c r="G170" s="48" t="s">
        <v>299</v>
      </c>
      <c r="H170" s="34">
        <v>45400.0</v>
      </c>
      <c r="I170" s="3"/>
      <c r="J170" s="18"/>
      <c r="K170" s="3"/>
      <c r="L170" s="3"/>
      <c r="M170" s="3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5" t="s">
        <v>330</v>
      </c>
      <c r="B171" s="5" t="s">
        <v>331</v>
      </c>
      <c r="C171" s="5" t="s">
        <v>24</v>
      </c>
      <c r="D171" s="35"/>
      <c r="E171" s="8"/>
      <c r="F171" s="8"/>
      <c r="G171" s="8"/>
      <c r="H171" s="18"/>
      <c r="I171" s="9" t="s">
        <v>299</v>
      </c>
      <c r="J171" s="10">
        <v>45397.0</v>
      </c>
      <c r="K171" s="3"/>
      <c r="L171" s="3"/>
      <c r="M171" s="3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5" t="s">
        <v>332</v>
      </c>
      <c r="B172" s="5" t="s">
        <v>333</v>
      </c>
      <c r="C172" s="5" t="s">
        <v>24</v>
      </c>
      <c r="D172" s="35"/>
      <c r="E172" s="8"/>
      <c r="F172" s="8"/>
      <c r="G172" s="8"/>
      <c r="H172" s="18"/>
      <c r="I172" s="9" t="s">
        <v>299</v>
      </c>
      <c r="J172" s="10">
        <v>45397.0</v>
      </c>
      <c r="K172" s="3"/>
      <c r="L172" s="3"/>
      <c r="M172" s="3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5" t="s">
        <v>334</v>
      </c>
      <c r="B173" s="5" t="s">
        <v>335</v>
      </c>
      <c r="C173" s="5" t="s">
        <v>24</v>
      </c>
      <c r="D173" s="35"/>
      <c r="E173" s="8"/>
      <c r="F173" s="8"/>
      <c r="G173" s="8"/>
      <c r="H173" s="18"/>
      <c r="I173" s="9" t="s">
        <v>299</v>
      </c>
      <c r="J173" s="10">
        <v>45397.0</v>
      </c>
      <c r="K173" s="3"/>
      <c r="L173" s="3"/>
      <c r="M173" s="3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5" t="s">
        <v>336</v>
      </c>
      <c r="B174" s="5" t="s">
        <v>337</v>
      </c>
      <c r="C174" s="5" t="s">
        <v>24</v>
      </c>
      <c r="D174" s="3"/>
      <c r="E174" s="8"/>
      <c r="F174" s="8"/>
      <c r="G174" s="8"/>
      <c r="H174" s="18"/>
      <c r="I174" s="9" t="s">
        <v>299</v>
      </c>
      <c r="J174" s="10">
        <v>45397.0</v>
      </c>
      <c r="K174" s="3"/>
      <c r="L174" s="3"/>
      <c r="M174" s="3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5" t="s">
        <v>338</v>
      </c>
      <c r="B175" s="5" t="s">
        <v>339</v>
      </c>
      <c r="C175" s="5" t="s">
        <v>158</v>
      </c>
      <c r="D175" s="35"/>
      <c r="E175" s="8"/>
      <c r="F175" s="8"/>
      <c r="G175" s="8"/>
      <c r="H175" s="18"/>
      <c r="I175" s="9" t="s">
        <v>299</v>
      </c>
      <c r="J175" s="10">
        <v>45397.0</v>
      </c>
      <c r="K175" s="3"/>
      <c r="L175" s="3"/>
      <c r="M175" s="3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5" t="s">
        <v>324</v>
      </c>
      <c r="B176" s="5" t="s">
        <v>340</v>
      </c>
      <c r="C176" s="5" t="s">
        <v>24</v>
      </c>
      <c r="D176" s="35"/>
      <c r="E176" s="8"/>
      <c r="F176" s="8"/>
      <c r="G176" s="8"/>
      <c r="H176" s="18"/>
      <c r="I176" s="9" t="s">
        <v>299</v>
      </c>
      <c r="J176" s="10">
        <v>45397.0</v>
      </c>
      <c r="K176" s="3"/>
      <c r="L176" s="3"/>
      <c r="M176" s="3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5" t="s">
        <v>341</v>
      </c>
      <c r="B177" s="5" t="s">
        <v>342</v>
      </c>
      <c r="C177" s="5" t="s">
        <v>24</v>
      </c>
      <c r="D177" s="35"/>
      <c r="E177" s="8"/>
      <c r="F177" s="8"/>
      <c r="G177" s="8"/>
      <c r="H177" s="18"/>
      <c r="I177" s="9" t="s">
        <v>299</v>
      </c>
      <c r="J177" s="10">
        <v>45397.0</v>
      </c>
      <c r="K177" s="3"/>
      <c r="L177" s="3"/>
      <c r="M177" s="3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5" t="s">
        <v>343</v>
      </c>
      <c r="B178" s="5" t="s">
        <v>344</v>
      </c>
      <c r="C178" s="5" t="s">
        <v>50</v>
      </c>
      <c r="D178" s="35"/>
      <c r="E178" s="8"/>
      <c r="F178" s="8"/>
      <c r="G178" s="8"/>
      <c r="H178" s="18"/>
      <c r="I178" s="9" t="s">
        <v>299</v>
      </c>
      <c r="J178" s="10">
        <v>45397.0</v>
      </c>
      <c r="K178" s="3"/>
      <c r="L178" s="3"/>
      <c r="M178" s="3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"/>
      <c r="B179" s="3"/>
      <c r="C179" s="3"/>
      <c r="D179" s="3"/>
      <c r="E179" s="8"/>
      <c r="F179" s="49"/>
      <c r="G179" s="8"/>
      <c r="H179" s="3"/>
      <c r="I179" s="3"/>
      <c r="J179" s="18"/>
      <c r="K179" s="3"/>
      <c r="L179" s="3"/>
      <c r="M179" s="3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"/>
      <c r="B180" s="3"/>
      <c r="C180" s="3"/>
      <c r="D180" s="35"/>
      <c r="E180" s="8"/>
      <c r="F180" s="49"/>
      <c r="G180" s="8"/>
      <c r="H180" s="3"/>
      <c r="I180" s="3"/>
      <c r="J180" s="18"/>
      <c r="K180" s="3"/>
      <c r="L180" s="3"/>
      <c r="M180" s="3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4" t="s">
        <v>1</v>
      </c>
      <c r="B181" s="4" t="s">
        <v>345</v>
      </c>
      <c r="C181" s="2"/>
      <c r="D181" s="37" t="s">
        <v>4</v>
      </c>
      <c r="E181" s="22" t="s">
        <v>5</v>
      </c>
      <c r="F181" s="42"/>
      <c r="G181" s="23"/>
      <c r="H181" s="2"/>
      <c r="I181" s="4" t="s">
        <v>8</v>
      </c>
      <c r="J181" s="24" t="s">
        <v>9</v>
      </c>
      <c r="K181" s="3"/>
      <c r="L181" s="3"/>
      <c r="M181" s="3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" t="s">
        <v>346</v>
      </c>
      <c r="B182" s="3" t="s">
        <v>347</v>
      </c>
      <c r="C182" s="3" t="s">
        <v>24</v>
      </c>
      <c r="D182" s="50">
        <v>1.0</v>
      </c>
      <c r="E182" s="51">
        <f t="shared" ref="E182:E189" si="10">D182/1.21</f>
        <v>0.826446281</v>
      </c>
      <c r="F182" s="49"/>
      <c r="G182" s="8"/>
      <c r="H182" s="3"/>
      <c r="I182" s="3"/>
      <c r="J182" s="18"/>
      <c r="K182" s="3"/>
      <c r="L182" s="3"/>
      <c r="M182" s="3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" t="s">
        <v>348</v>
      </c>
      <c r="B183" s="3" t="s">
        <v>349</v>
      </c>
      <c r="C183" s="3" t="s">
        <v>24</v>
      </c>
      <c r="D183" s="6">
        <v>69219.5</v>
      </c>
      <c r="E183" s="7">
        <f t="shared" si="10"/>
        <v>57206.19835</v>
      </c>
      <c r="F183" s="49"/>
      <c r="G183" s="8"/>
      <c r="H183" s="3"/>
      <c r="I183" s="9" t="s">
        <v>299</v>
      </c>
      <c r="J183" s="34">
        <v>45687.0</v>
      </c>
      <c r="K183" s="3"/>
      <c r="L183" s="3"/>
      <c r="M183" s="3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" t="s">
        <v>350</v>
      </c>
      <c r="B184" s="3" t="s">
        <v>351</v>
      </c>
      <c r="C184" s="3" t="s">
        <v>24</v>
      </c>
      <c r="D184" s="6">
        <v>77872.0</v>
      </c>
      <c r="E184" s="7">
        <f t="shared" si="10"/>
        <v>64357.02479</v>
      </c>
      <c r="F184" s="49"/>
      <c r="G184" s="8"/>
      <c r="H184" s="3"/>
      <c r="I184" s="9" t="s">
        <v>299</v>
      </c>
      <c r="J184" s="34">
        <v>45687.0</v>
      </c>
      <c r="K184" s="3"/>
      <c r="L184" s="3"/>
      <c r="M184" s="3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" t="s">
        <v>352</v>
      </c>
      <c r="B185" s="3" t="s">
        <v>353</v>
      </c>
      <c r="C185" s="3" t="s">
        <v>24</v>
      </c>
      <c r="D185" s="6">
        <v>16622.0</v>
      </c>
      <c r="E185" s="7">
        <f t="shared" si="10"/>
        <v>13737.19008</v>
      </c>
      <c r="F185" s="49"/>
      <c r="G185" s="8"/>
      <c r="H185" s="3"/>
      <c r="I185" s="9" t="s">
        <v>299</v>
      </c>
      <c r="J185" s="34">
        <v>45687.0</v>
      </c>
      <c r="K185" s="3"/>
      <c r="L185" s="3"/>
      <c r="M185" s="3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" t="s">
        <v>354</v>
      </c>
      <c r="B186" s="3" t="s">
        <v>355</v>
      </c>
      <c r="C186" s="3" t="s">
        <v>24</v>
      </c>
      <c r="D186" s="6">
        <v>20315.5</v>
      </c>
      <c r="E186" s="7">
        <f t="shared" si="10"/>
        <v>16789.66942</v>
      </c>
      <c r="F186" s="49"/>
      <c r="G186" s="8"/>
      <c r="H186" s="3"/>
      <c r="I186" s="9" t="s">
        <v>299</v>
      </c>
      <c r="J186" s="34">
        <v>45687.0</v>
      </c>
      <c r="K186" s="3"/>
      <c r="L186" s="3"/>
      <c r="M186" s="3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" t="s">
        <v>356</v>
      </c>
      <c r="B187" s="3" t="s">
        <v>357</v>
      </c>
      <c r="C187" s="3" t="s">
        <v>24</v>
      </c>
      <c r="D187" s="6">
        <v>46553.0</v>
      </c>
      <c r="E187" s="7">
        <f t="shared" si="10"/>
        <v>38473.55372</v>
      </c>
      <c r="F187" s="49"/>
      <c r="G187" s="8"/>
      <c r="H187" s="3"/>
      <c r="I187" s="9" t="s">
        <v>299</v>
      </c>
      <c r="J187" s="34">
        <v>45687.0</v>
      </c>
      <c r="K187" s="3"/>
      <c r="L187" s="3"/>
      <c r="M187" s="3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" t="s">
        <v>358</v>
      </c>
      <c r="B188" s="3" t="s">
        <v>359</v>
      </c>
      <c r="C188" s="3" t="s">
        <v>24</v>
      </c>
      <c r="D188" s="6">
        <v>10235.5</v>
      </c>
      <c r="E188" s="7">
        <f t="shared" si="10"/>
        <v>8459.090909</v>
      </c>
      <c r="F188" s="49"/>
      <c r="G188" s="8"/>
      <c r="H188" s="3"/>
      <c r="I188" s="9" t="s">
        <v>299</v>
      </c>
      <c r="J188" s="34">
        <v>45687.0</v>
      </c>
      <c r="K188" s="3"/>
      <c r="L188" s="3"/>
      <c r="M188" s="3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" t="s">
        <v>360</v>
      </c>
      <c r="B189" s="3" t="s">
        <v>361</v>
      </c>
      <c r="C189" s="3" t="s">
        <v>24</v>
      </c>
      <c r="D189" s="6">
        <v>48647.0</v>
      </c>
      <c r="E189" s="7">
        <f t="shared" si="10"/>
        <v>40204.13223</v>
      </c>
      <c r="F189" s="49"/>
      <c r="G189" s="8"/>
      <c r="H189" s="3"/>
      <c r="I189" s="9" t="s">
        <v>299</v>
      </c>
      <c r="J189" s="34">
        <v>45687.0</v>
      </c>
      <c r="K189" s="3"/>
      <c r="L189" s="3"/>
      <c r="M189" s="3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"/>
      <c r="B190" s="3"/>
      <c r="C190" s="3"/>
      <c r="D190" s="8"/>
      <c r="E190" s="8"/>
      <c r="F190" s="49"/>
      <c r="G190" s="8"/>
      <c r="H190" s="3"/>
      <c r="I190" s="3"/>
      <c r="J190" s="18"/>
      <c r="K190" s="3"/>
      <c r="L190" s="3"/>
      <c r="M190" s="3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"/>
      <c r="B191" s="3"/>
      <c r="C191" s="3"/>
      <c r="D191" s="8"/>
      <c r="E191" s="8"/>
      <c r="F191" s="49"/>
      <c r="G191" s="8"/>
      <c r="H191" s="3"/>
      <c r="I191" s="3"/>
      <c r="J191" s="18"/>
      <c r="K191" s="3"/>
      <c r="L191" s="3"/>
      <c r="M191" s="3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4" t="s">
        <v>1</v>
      </c>
      <c r="B192" s="4" t="s">
        <v>362</v>
      </c>
      <c r="C192" s="2"/>
      <c r="D192" s="37" t="s">
        <v>4</v>
      </c>
      <c r="E192" s="22" t="s">
        <v>5</v>
      </c>
      <c r="F192" s="42"/>
      <c r="G192" s="23"/>
      <c r="H192" s="2"/>
      <c r="I192" s="4" t="s">
        <v>8</v>
      </c>
      <c r="J192" s="24" t="s">
        <v>9</v>
      </c>
      <c r="K192" s="3"/>
      <c r="L192" s="3"/>
      <c r="M192" s="3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" t="s">
        <v>363</v>
      </c>
      <c r="B193" s="3" t="s">
        <v>364</v>
      </c>
      <c r="C193" s="3" t="s">
        <v>50</v>
      </c>
      <c r="D193" s="6">
        <v>1.0</v>
      </c>
      <c r="E193" s="7">
        <v>1.0</v>
      </c>
      <c r="F193" s="49"/>
      <c r="G193" s="8"/>
      <c r="H193" s="3"/>
      <c r="I193" s="3"/>
      <c r="J193" s="18"/>
      <c r="K193" s="3"/>
      <c r="L193" s="3"/>
      <c r="M193" s="3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"/>
      <c r="B194" s="3"/>
      <c r="C194" s="3"/>
      <c r="D194" s="8"/>
      <c r="E194" s="8"/>
      <c r="F194" s="49"/>
      <c r="G194" s="8"/>
      <c r="H194" s="3"/>
      <c r="I194" s="3"/>
      <c r="J194" s="18"/>
      <c r="K194" s="3"/>
      <c r="L194" s="3"/>
      <c r="M194" s="3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"/>
      <c r="B195" s="3"/>
      <c r="C195" s="3"/>
      <c r="D195" s="8"/>
      <c r="E195" s="8"/>
      <c r="F195" s="49"/>
      <c r="G195" s="8"/>
      <c r="H195" s="3"/>
      <c r="I195" s="3"/>
      <c r="J195" s="18"/>
      <c r="K195" s="3"/>
      <c r="L195" s="3"/>
      <c r="M195" s="3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4" t="s">
        <v>1</v>
      </c>
      <c r="B196" s="4" t="s">
        <v>365</v>
      </c>
      <c r="C196" s="2"/>
      <c r="D196" s="2"/>
      <c r="E196" s="22" t="s">
        <v>4</v>
      </c>
      <c r="F196" s="42"/>
      <c r="G196" s="52" t="s">
        <v>366</v>
      </c>
      <c r="H196" s="2"/>
      <c r="I196" s="4" t="s">
        <v>8</v>
      </c>
      <c r="J196" s="24" t="s">
        <v>9</v>
      </c>
      <c r="K196" s="3"/>
      <c r="L196" s="3"/>
      <c r="M196" s="3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11" t="s">
        <v>367</v>
      </c>
      <c r="B197" s="11" t="s">
        <v>368</v>
      </c>
      <c r="C197" s="11" t="s">
        <v>24</v>
      </c>
      <c r="D197" s="53"/>
      <c r="E197" s="13">
        <v>150000.0</v>
      </c>
      <c r="F197" s="54"/>
      <c r="G197" s="55" t="s">
        <v>369</v>
      </c>
      <c r="H197" s="11"/>
      <c r="I197" s="14" t="s">
        <v>29</v>
      </c>
      <c r="J197" s="15">
        <v>45789.0</v>
      </c>
      <c r="K197" s="3"/>
      <c r="L197" s="3"/>
      <c r="M197" s="3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5" t="s">
        <v>370</v>
      </c>
      <c r="B198" s="5" t="s">
        <v>371</v>
      </c>
      <c r="C198" s="5"/>
      <c r="D198" s="8"/>
      <c r="E198" s="7">
        <f>D198/1.21</f>
        <v>0</v>
      </c>
      <c r="F198" s="49"/>
      <c r="G198" s="8"/>
      <c r="H198" s="3"/>
      <c r="I198" s="9" t="s">
        <v>372</v>
      </c>
      <c r="J198" s="10">
        <v>45422.0</v>
      </c>
      <c r="K198" s="3"/>
      <c r="L198" s="3"/>
      <c r="M198" s="3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5" t="s">
        <v>373</v>
      </c>
      <c r="B199" s="5" t="s">
        <v>374</v>
      </c>
      <c r="C199" s="5" t="s">
        <v>24</v>
      </c>
      <c r="D199" s="8"/>
      <c r="E199" s="7">
        <v>22636.36</v>
      </c>
      <c r="F199" s="49"/>
      <c r="G199" s="8"/>
      <c r="H199" s="3"/>
      <c r="I199" s="9" t="s">
        <v>375</v>
      </c>
      <c r="J199" s="10">
        <v>45407.0</v>
      </c>
      <c r="K199" s="3"/>
      <c r="L199" s="3"/>
      <c r="M199" s="3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11" t="s">
        <v>376</v>
      </c>
      <c r="B200" s="11" t="s">
        <v>377</v>
      </c>
      <c r="C200" s="11" t="s">
        <v>24</v>
      </c>
      <c r="D200" s="53"/>
      <c r="E200" s="56">
        <v>30000.0</v>
      </c>
      <c r="F200" s="54"/>
      <c r="G200" s="55" t="s">
        <v>378</v>
      </c>
      <c r="H200" s="11"/>
      <c r="I200" s="14" t="s">
        <v>29</v>
      </c>
      <c r="J200" s="15">
        <v>45789.0</v>
      </c>
      <c r="K200" s="3"/>
      <c r="L200" s="3"/>
      <c r="M200" s="3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11" t="s">
        <v>379</v>
      </c>
      <c r="B201" s="11" t="s">
        <v>380</v>
      </c>
      <c r="C201" s="11" t="s">
        <v>24</v>
      </c>
      <c r="D201" s="53"/>
      <c r="E201" s="56">
        <v>150000.0</v>
      </c>
      <c r="F201" s="54"/>
      <c r="G201" s="55" t="s">
        <v>369</v>
      </c>
      <c r="H201" s="11"/>
      <c r="I201" s="14" t="s">
        <v>29</v>
      </c>
      <c r="J201" s="15">
        <v>45789.0</v>
      </c>
      <c r="K201" s="3"/>
      <c r="L201" s="3"/>
      <c r="M201" s="3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5" t="s">
        <v>381</v>
      </c>
      <c r="B202" s="5" t="s">
        <v>382</v>
      </c>
      <c r="C202" s="5" t="s">
        <v>24</v>
      </c>
      <c r="D202" s="8"/>
      <c r="E202" s="7">
        <v>5900.0</v>
      </c>
      <c r="F202" s="49"/>
      <c r="G202" s="8"/>
      <c r="H202" s="3"/>
      <c r="I202" s="9" t="s">
        <v>372</v>
      </c>
      <c r="J202" s="10">
        <v>45422.0</v>
      </c>
      <c r="K202" s="3"/>
      <c r="L202" s="3"/>
      <c r="M202" s="3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5" t="s">
        <v>383</v>
      </c>
      <c r="B203" s="5" t="s">
        <v>384</v>
      </c>
      <c r="C203" s="5" t="s">
        <v>24</v>
      </c>
      <c r="D203" s="8"/>
      <c r="E203" s="7">
        <v>3600.0</v>
      </c>
      <c r="F203" s="49"/>
      <c r="G203" s="8"/>
      <c r="H203" s="3"/>
      <c r="I203" s="9" t="s">
        <v>372</v>
      </c>
      <c r="J203" s="10">
        <v>45422.0</v>
      </c>
      <c r="K203" s="3"/>
      <c r="L203" s="3"/>
      <c r="M203" s="3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5" t="s">
        <v>385</v>
      </c>
      <c r="B204" s="5" t="s">
        <v>386</v>
      </c>
      <c r="C204" s="5" t="s">
        <v>24</v>
      </c>
      <c r="D204" s="8"/>
      <c r="E204" s="7">
        <v>9000.0</v>
      </c>
      <c r="F204" s="49"/>
      <c r="G204" s="8"/>
      <c r="H204" s="3"/>
      <c r="I204" s="9" t="s">
        <v>372</v>
      </c>
      <c r="J204" s="10">
        <v>45422.0</v>
      </c>
      <c r="K204" s="3"/>
      <c r="L204" s="3"/>
      <c r="M204" s="3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11" t="s">
        <v>387</v>
      </c>
      <c r="B205" s="11" t="s">
        <v>388</v>
      </c>
      <c r="C205" s="11" t="s">
        <v>24</v>
      </c>
      <c r="D205" s="12"/>
      <c r="E205" s="13">
        <v>700.0</v>
      </c>
      <c r="F205" s="54"/>
      <c r="G205" s="12"/>
      <c r="H205" s="11"/>
      <c r="I205" s="14" t="s">
        <v>29</v>
      </c>
      <c r="J205" s="15">
        <v>45789.0</v>
      </c>
      <c r="K205" s="3"/>
      <c r="L205" s="3"/>
      <c r="M205" s="3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11" t="s">
        <v>389</v>
      </c>
      <c r="B206" s="11" t="s">
        <v>390</v>
      </c>
      <c r="C206" s="11" t="s">
        <v>24</v>
      </c>
      <c r="D206" s="12"/>
      <c r="E206" s="13">
        <v>700.0</v>
      </c>
      <c r="F206" s="54"/>
      <c r="G206" s="12"/>
      <c r="H206" s="11"/>
      <c r="I206" s="14" t="s">
        <v>29</v>
      </c>
      <c r="J206" s="15">
        <v>45789.0</v>
      </c>
      <c r="K206" s="3"/>
      <c r="L206" s="3"/>
      <c r="M206" s="3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5" t="s">
        <v>391</v>
      </c>
      <c r="B207" s="5" t="s">
        <v>392</v>
      </c>
      <c r="C207" s="5" t="s">
        <v>24</v>
      </c>
      <c r="D207" s="8"/>
      <c r="E207" s="7">
        <v>6000.0</v>
      </c>
      <c r="F207" s="49"/>
      <c r="G207" s="8"/>
      <c r="H207" s="3"/>
      <c r="I207" s="3"/>
      <c r="J207" s="18"/>
      <c r="K207" s="3"/>
      <c r="L207" s="3"/>
      <c r="M207" s="3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11" t="s">
        <v>393</v>
      </c>
      <c r="B208" s="11" t="s">
        <v>394</v>
      </c>
      <c r="C208" s="11" t="s">
        <v>24</v>
      </c>
      <c r="D208" s="12"/>
      <c r="E208" s="13">
        <v>10000.0</v>
      </c>
      <c r="F208" s="54"/>
      <c r="G208" s="12"/>
      <c r="H208" s="11"/>
      <c r="I208" s="14" t="s">
        <v>29</v>
      </c>
      <c r="J208" s="15">
        <v>45789.0</v>
      </c>
      <c r="K208" s="3"/>
      <c r="L208" s="3"/>
      <c r="M208" s="3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11" t="s">
        <v>395</v>
      </c>
      <c r="B209" s="11" t="s">
        <v>396</v>
      </c>
      <c r="C209" s="11" t="s">
        <v>24</v>
      </c>
      <c r="D209" s="12"/>
      <c r="E209" s="13">
        <v>40000.0</v>
      </c>
      <c r="F209" s="54"/>
      <c r="G209" s="55" t="s">
        <v>397</v>
      </c>
      <c r="H209" s="11"/>
      <c r="I209" s="14" t="s">
        <v>29</v>
      </c>
      <c r="J209" s="15">
        <v>45789.0</v>
      </c>
      <c r="K209" s="3"/>
      <c r="L209" s="3"/>
      <c r="M209" s="3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5" t="s">
        <v>398</v>
      </c>
      <c r="B210" s="5" t="s">
        <v>399</v>
      </c>
      <c r="C210" s="5" t="s">
        <v>24</v>
      </c>
      <c r="D210" s="8"/>
      <c r="E210" s="7">
        <v>10200.0</v>
      </c>
      <c r="F210" s="49"/>
      <c r="G210" s="8"/>
      <c r="H210" s="3"/>
      <c r="I210" s="3"/>
      <c r="J210" s="18"/>
      <c r="K210" s="3"/>
      <c r="L210" s="3"/>
      <c r="M210" s="3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5" t="s">
        <v>400</v>
      </c>
      <c r="B211" s="5" t="s">
        <v>401</v>
      </c>
      <c r="C211" s="5" t="s">
        <v>24</v>
      </c>
      <c r="D211" s="8"/>
      <c r="E211" s="7">
        <v>13800.0</v>
      </c>
      <c r="F211" s="49"/>
      <c r="G211" s="8"/>
      <c r="H211" s="3"/>
      <c r="I211" s="3"/>
      <c r="J211" s="18"/>
      <c r="K211" s="3"/>
      <c r="L211" s="3"/>
      <c r="M211" s="3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5"/>
      <c r="B212" s="5"/>
      <c r="C212" s="5"/>
      <c r="D212" s="8"/>
      <c r="E212" s="8"/>
      <c r="F212" s="49"/>
      <c r="G212" s="8"/>
      <c r="H212" s="3"/>
      <c r="I212" s="3"/>
      <c r="J212" s="18"/>
      <c r="K212" s="3"/>
      <c r="L212" s="3"/>
      <c r="M212" s="3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11" t="s">
        <v>402</v>
      </c>
      <c r="B213" s="11" t="s">
        <v>403</v>
      </c>
      <c r="C213" s="11" t="s">
        <v>24</v>
      </c>
      <c r="D213" s="12"/>
      <c r="E213" s="13">
        <v>120000.0</v>
      </c>
      <c r="F213" s="54"/>
      <c r="G213" s="55" t="s">
        <v>404</v>
      </c>
      <c r="H213" s="11"/>
      <c r="I213" s="14" t="s">
        <v>29</v>
      </c>
      <c r="J213" s="15">
        <v>45789.0</v>
      </c>
      <c r="K213" s="3"/>
      <c r="L213" s="3"/>
      <c r="M213" s="3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11" t="s">
        <v>405</v>
      </c>
      <c r="B214" s="11" t="s">
        <v>406</v>
      </c>
      <c r="C214" s="11" t="s">
        <v>72</v>
      </c>
      <c r="D214" s="12"/>
      <c r="E214" s="13">
        <v>120000.0</v>
      </c>
      <c r="F214" s="54"/>
      <c r="G214" s="55" t="s">
        <v>407</v>
      </c>
      <c r="H214" s="11"/>
      <c r="I214" s="14" t="s">
        <v>29</v>
      </c>
      <c r="J214" s="15">
        <v>45789.0</v>
      </c>
      <c r="K214" s="3"/>
      <c r="L214" s="3"/>
      <c r="M214" s="3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5"/>
      <c r="B215" s="5" t="s">
        <v>408</v>
      </c>
      <c r="C215" s="5" t="s">
        <v>24</v>
      </c>
      <c r="D215" s="3"/>
      <c r="E215" s="7">
        <v>105181.82</v>
      </c>
      <c r="F215" s="49"/>
      <c r="G215" s="8"/>
      <c r="H215" s="3"/>
      <c r="I215" s="9" t="s">
        <v>375</v>
      </c>
      <c r="J215" s="10">
        <v>45407.0</v>
      </c>
      <c r="K215" s="3"/>
      <c r="L215" s="3"/>
      <c r="M215" s="3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5" t="s">
        <v>409</v>
      </c>
      <c r="B216" s="5" t="s">
        <v>410</v>
      </c>
      <c r="C216" s="5" t="s">
        <v>24</v>
      </c>
      <c r="D216" s="8"/>
      <c r="E216" s="7">
        <v>29818.18</v>
      </c>
      <c r="F216" s="49"/>
      <c r="G216" s="8"/>
      <c r="H216" s="3"/>
      <c r="I216" s="9" t="s">
        <v>375</v>
      </c>
      <c r="J216" s="10">
        <v>45407.0</v>
      </c>
      <c r="K216" s="3"/>
      <c r="L216" s="3"/>
      <c r="M216" s="3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5" t="s">
        <v>411</v>
      </c>
      <c r="B217" s="5" t="s">
        <v>412</v>
      </c>
      <c r="C217" s="5"/>
      <c r="D217" s="8"/>
      <c r="E217" s="7">
        <v>42000.0</v>
      </c>
      <c r="F217" s="49"/>
      <c r="G217" s="8"/>
      <c r="H217" s="3"/>
      <c r="I217" s="3"/>
      <c r="J217" s="15">
        <v>45893.0</v>
      </c>
      <c r="K217" s="3"/>
      <c r="L217" s="3"/>
      <c r="M217" s="3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5" t="s">
        <v>413</v>
      </c>
      <c r="B218" s="5" t="s">
        <v>414</v>
      </c>
      <c r="C218" s="5"/>
      <c r="D218" s="8"/>
      <c r="E218" s="7">
        <v>40.0</v>
      </c>
      <c r="F218" s="49"/>
      <c r="G218" s="8"/>
      <c r="H218" s="3"/>
      <c r="I218" s="9" t="s">
        <v>415</v>
      </c>
      <c r="J218" s="15">
        <v>45893.0</v>
      </c>
      <c r="K218" s="3"/>
      <c r="L218" s="3"/>
      <c r="M218" s="3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5" t="s">
        <v>416</v>
      </c>
      <c r="B219" s="5" t="s">
        <v>417</v>
      </c>
      <c r="C219" s="5"/>
      <c r="D219" s="8"/>
      <c r="E219" s="7">
        <v>8400.0</v>
      </c>
      <c r="F219" s="49"/>
      <c r="G219" s="8"/>
      <c r="H219" s="3"/>
      <c r="I219" s="9" t="s">
        <v>415</v>
      </c>
      <c r="J219" s="15">
        <v>45893.0</v>
      </c>
      <c r="K219" s="3"/>
      <c r="L219" s="3"/>
      <c r="M219" s="3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5" t="s">
        <v>418</v>
      </c>
      <c r="B220" s="5" t="s">
        <v>419</v>
      </c>
      <c r="C220" s="5"/>
      <c r="D220" s="8"/>
      <c r="E220" s="7">
        <f>40+20</f>
        <v>60</v>
      </c>
      <c r="F220" s="49"/>
      <c r="G220" s="8"/>
      <c r="H220" s="3"/>
      <c r="I220" s="9" t="s">
        <v>415</v>
      </c>
      <c r="J220" s="15">
        <v>45893.0</v>
      </c>
      <c r="K220" s="3"/>
      <c r="L220" s="3"/>
      <c r="M220" s="3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"/>
      <c r="B221" s="3"/>
      <c r="C221" s="3"/>
      <c r="D221" s="8"/>
      <c r="E221" s="8"/>
      <c r="F221" s="49"/>
      <c r="G221" s="8"/>
      <c r="H221" s="3"/>
      <c r="I221" s="3"/>
      <c r="J221" s="18"/>
      <c r="K221" s="3"/>
      <c r="L221" s="3"/>
      <c r="M221" s="3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4.25" customHeight="1">
      <c r="A222" s="4" t="s">
        <v>1</v>
      </c>
      <c r="B222" s="4" t="s">
        <v>420</v>
      </c>
      <c r="C222" s="2"/>
      <c r="D222" s="22" t="s">
        <v>4</v>
      </c>
      <c r="E222" s="37" t="s">
        <v>5</v>
      </c>
      <c r="F222" s="42"/>
      <c r="G222" s="23"/>
      <c r="H222" s="2"/>
      <c r="I222" s="4" t="s">
        <v>8</v>
      </c>
      <c r="J222" s="24" t="s">
        <v>9</v>
      </c>
      <c r="K222" s="3"/>
      <c r="L222" s="3"/>
      <c r="M222" s="3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4.25" customHeight="1">
      <c r="A223" s="11" t="s">
        <v>421</v>
      </c>
      <c r="B223" s="11" t="s">
        <v>422</v>
      </c>
      <c r="C223" s="11" t="s">
        <v>50</v>
      </c>
      <c r="D223" s="11"/>
      <c r="E223" s="13">
        <v>45000.0</v>
      </c>
      <c r="F223" s="54"/>
      <c r="G223" s="12"/>
      <c r="H223" s="11"/>
      <c r="I223" s="14" t="s">
        <v>423</v>
      </c>
      <c r="J223" s="15">
        <v>45783.0</v>
      </c>
      <c r="K223" s="3"/>
      <c r="L223" s="3"/>
      <c r="M223" s="3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4.25" customHeight="1">
      <c r="A224" s="11" t="s">
        <v>424</v>
      </c>
      <c r="B224" s="11" t="s">
        <v>425</v>
      </c>
      <c r="C224" s="11"/>
      <c r="D224" s="12"/>
      <c r="E224" s="13">
        <v>30000.0</v>
      </c>
      <c r="F224" s="54"/>
      <c r="G224" s="12"/>
      <c r="H224" s="11"/>
      <c r="I224" s="14" t="s">
        <v>29</v>
      </c>
      <c r="J224" s="15">
        <v>45902.0</v>
      </c>
      <c r="K224" s="3"/>
      <c r="L224" s="3"/>
      <c r="M224" s="3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4.25" customHeight="1">
      <c r="A225" s="11" t="s">
        <v>426</v>
      </c>
      <c r="B225" s="11" t="s">
        <v>427</v>
      </c>
      <c r="C225" s="11" t="s">
        <v>50</v>
      </c>
      <c r="D225" s="12"/>
      <c r="E225" s="13">
        <v>21000.0</v>
      </c>
      <c r="F225" s="54"/>
      <c r="G225" s="12"/>
      <c r="H225" s="11"/>
      <c r="I225" s="14" t="s">
        <v>423</v>
      </c>
      <c r="J225" s="15">
        <v>45785.0</v>
      </c>
      <c r="K225" s="3"/>
      <c r="L225" s="3"/>
      <c r="M225" s="3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4.25" customHeight="1">
      <c r="A226" s="11" t="s">
        <v>428</v>
      </c>
      <c r="B226" s="11" t="s">
        <v>429</v>
      </c>
      <c r="C226" s="11" t="s">
        <v>24</v>
      </c>
      <c r="D226" s="12"/>
      <c r="E226" s="13">
        <v>3000.0</v>
      </c>
      <c r="F226" s="54"/>
      <c r="G226" s="12"/>
      <c r="H226" s="11"/>
      <c r="I226" s="14" t="s">
        <v>29</v>
      </c>
      <c r="J226" s="15">
        <v>45785.0</v>
      </c>
      <c r="K226" s="3"/>
      <c r="L226" s="3"/>
      <c r="M226" s="3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4.25" customHeight="1">
      <c r="A227" s="11" t="s">
        <v>430</v>
      </c>
      <c r="B227" s="11" t="s">
        <v>431</v>
      </c>
      <c r="C227" s="11" t="s">
        <v>24</v>
      </c>
      <c r="D227" s="12"/>
      <c r="E227" s="13">
        <v>8000.0</v>
      </c>
      <c r="F227" s="54"/>
      <c r="G227" s="12"/>
      <c r="H227" s="11"/>
      <c r="I227" s="14" t="s">
        <v>29</v>
      </c>
      <c r="J227" s="15">
        <v>45783.0</v>
      </c>
      <c r="K227" s="3"/>
      <c r="L227" s="3"/>
      <c r="M227" s="3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4.25" customHeight="1">
      <c r="A228" s="11" t="s">
        <v>432</v>
      </c>
      <c r="B228" s="11" t="s">
        <v>433</v>
      </c>
      <c r="C228" s="11" t="s">
        <v>24</v>
      </c>
      <c r="D228" s="11"/>
      <c r="E228" s="13">
        <v>20000.0</v>
      </c>
      <c r="F228" s="54"/>
      <c r="G228" s="12"/>
      <c r="H228" s="11"/>
      <c r="I228" s="14" t="s">
        <v>29</v>
      </c>
      <c r="J228" s="15">
        <v>45783.0</v>
      </c>
      <c r="K228" s="3"/>
      <c r="L228" s="3"/>
      <c r="M228" s="3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4.25" customHeight="1">
      <c r="A229" s="11" t="s">
        <v>434</v>
      </c>
      <c r="B229" s="11" t="s">
        <v>435</v>
      </c>
      <c r="C229" s="11" t="s">
        <v>24</v>
      </c>
      <c r="D229" s="11"/>
      <c r="E229" s="13">
        <v>11000.0</v>
      </c>
      <c r="F229" s="54"/>
      <c r="G229" s="12"/>
      <c r="H229" s="11"/>
      <c r="I229" s="14" t="s">
        <v>29</v>
      </c>
      <c r="J229" s="15">
        <v>45785.0</v>
      </c>
      <c r="K229" s="3"/>
      <c r="L229" s="3"/>
      <c r="M229" s="3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4.25" customHeight="1">
      <c r="A230" s="11" t="s">
        <v>436</v>
      </c>
      <c r="B230" s="11" t="s">
        <v>437</v>
      </c>
      <c r="C230" s="11" t="s">
        <v>24</v>
      </c>
      <c r="D230" s="11"/>
      <c r="E230" s="13">
        <v>21000.0</v>
      </c>
      <c r="F230" s="54"/>
      <c r="G230" s="12"/>
      <c r="H230" s="11"/>
      <c r="I230" s="14" t="s">
        <v>29</v>
      </c>
      <c r="J230" s="15">
        <v>45785.0</v>
      </c>
      <c r="K230" s="3"/>
      <c r="L230" s="3"/>
      <c r="M230" s="3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4.25" customHeight="1">
      <c r="A231" s="11" t="s">
        <v>438</v>
      </c>
      <c r="B231" s="11" t="s">
        <v>439</v>
      </c>
      <c r="C231" s="11" t="s">
        <v>24</v>
      </c>
      <c r="D231" s="11"/>
      <c r="E231" s="13">
        <f>7600*2</f>
        <v>15200</v>
      </c>
      <c r="F231" s="54"/>
      <c r="G231" s="12"/>
      <c r="H231" s="11"/>
      <c r="I231" s="14" t="s">
        <v>29</v>
      </c>
      <c r="J231" s="15">
        <v>45785.0</v>
      </c>
      <c r="K231" s="3"/>
      <c r="L231" s="3"/>
      <c r="M231" s="3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4.25" customHeight="1">
      <c r="A232" s="3"/>
      <c r="B232" s="3"/>
      <c r="C232" s="3"/>
      <c r="D232" s="3"/>
      <c r="E232" s="35"/>
      <c r="F232" s="49"/>
      <c r="G232" s="8"/>
      <c r="H232" s="3"/>
      <c r="I232" s="3"/>
      <c r="J232" s="18"/>
      <c r="K232" s="3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4.25" customHeight="1">
      <c r="A233" s="4" t="s">
        <v>1</v>
      </c>
      <c r="B233" s="4" t="s">
        <v>440</v>
      </c>
      <c r="C233" s="2"/>
      <c r="D233" s="4" t="s">
        <v>4</v>
      </c>
      <c r="E233" s="37" t="s">
        <v>5</v>
      </c>
      <c r="F233" s="42"/>
      <c r="G233" s="23"/>
      <c r="H233" s="2"/>
      <c r="I233" s="4" t="s">
        <v>8</v>
      </c>
      <c r="J233" s="24" t="s">
        <v>9</v>
      </c>
      <c r="K233" s="3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4.25" customHeight="1">
      <c r="A234" s="5" t="s">
        <v>441</v>
      </c>
      <c r="B234" s="57" t="s">
        <v>442</v>
      </c>
      <c r="C234" s="5" t="s">
        <v>24</v>
      </c>
      <c r="D234" s="3"/>
      <c r="E234" s="58">
        <v>17443.18</v>
      </c>
      <c r="F234" s="49"/>
      <c r="G234" s="8"/>
      <c r="H234" s="3"/>
      <c r="I234" s="9" t="s">
        <v>443</v>
      </c>
      <c r="J234" s="10">
        <v>45387.0</v>
      </c>
      <c r="K234" s="3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4.25" customHeight="1">
      <c r="A235" s="11" t="s">
        <v>444</v>
      </c>
      <c r="B235" s="11" t="s">
        <v>445</v>
      </c>
      <c r="C235" s="11" t="s">
        <v>24</v>
      </c>
      <c r="D235" s="11"/>
      <c r="E235" s="56">
        <v>2000000.0</v>
      </c>
      <c r="F235" s="54"/>
      <c r="G235" s="12"/>
      <c r="H235" s="11"/>
      <c r="I235" s="14" t="s">
        <v>62</v>
      </c>
      <c r="J235" s="15">
        <v>45826.0</v>
      </c>
      <c r="K235" s="3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4.25" customHeight="1">
      <c r="A236" s="11" t="s">
        <v>446</v>
      </c>
      <c r="B236" s="11" t="s">
        <v>447</v>
      </c>
      <c r="C236" s="11" t="s">
        <v>24</v>
      </c>
      <c r="D236" s="11"/>
      <c r="E236" s="56">
        <v>30000.0</v>
      </c>
      <c r="F236" s="54"/>
      <c r="G236" s="12"/>
      <c r="H236" s="11"/>
      <c r="I236" s="14" t="s">
        <v>448</v>
      </c>
      <c r="J236" s="15">
        <v>45800.0</v>
      </c>
      <c r="K236" s="3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4.25" customHeight="1">
      <c r="A237" s="11" t="s">
        <v>449</v>
      </c>
      <c r="B237" s="11" t="s">
        <v>450</v>
      </c>
      <c r="C237" s="11" t="s">
        <v>24</v>
      </c>
      <c r="D237" s="11"/>
      <c r="E237" s="56">
        <v>45000.0</v>
      </c>
      <c r="F237" s="54"/>
      <c r="G237" s="12"/>
      <c r="H237" s="11"/>
      <c r="I237" s="14" t="s">
        <v>448</v>
      </c>
      <c r="J237" s="15">
        <v>45747.0</v>
      </c>
      <c r="K237" s="3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4.25" customHeight="1">
      <c r="A238" s="11" t="s">
        <v>451</v>
      </c>
      <c r="B238" s="11" t="s">
        <v>452</v>
      </c>
      <c r="C238" s="11" t="s">
        <v>158</v>
      </c>
      <c r="D238" s="11"/>
      <c r="E238" s="56">
        <v>12000.0</v>
      </c>
      <c r="F238" s="54"/>
      <c r="G238" s="12"/>
      <c r="H238" s="11"/>
      <c r="I238" s="14" t="s">
        <v>453</v>
      </c>
      <c r="J238" s="15">
        <v>45893.0</v>
      </c>
      <c r="K238" s="3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4.25" customHeight="1">
      <c r="A239" s="11" t="s">
        <v>454</v>
      </c>
      <c r="B239" s="11" t="s">
        <v>455</v>
      </c>
      <c r="C239" s="11" t="s">
        <v>106</v>
      </c>
      <c r="D239" s="11"/>
      <c r="E239" s="56">
        <v>3500.0</v>
      </c>
      <c r="F239" s="54"/>
      <c r="G239" s="12"/>
      <c r="H239" s="11"/>
      <c r="I239" s="14" t="s">
        <v>29</v>
      </c>
      <c r="J239" s="15">
        <v>45893.0</v>
      </c>
      <c r="K239" s="3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4.25" customHeight="1">
      <c r="A240" s="3"/>
      <c r="B240" s="27" t="s">
        <v>456</v>
      </c>
      <c r="C240" s="3"/>
      <c r="D240" s="3"/>
      <c r="E240" s="35"/>
      <c r="F240" s="49"/>
      <c r="G240" s="8"/>
      <c r="H240" s="3"/>
      <c r="I240" s="3"/>
      <c r="J240" s="18"/>
      <c r="K240" s="3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4.25" customHeight="1">
      <c r="A241" s="4" t="s">
        <v>1</v>
      </c>
      <c r="B241" s="4" t="s">
        <v>457</v>
      </c>
      <c r="C241" s="2"/>
      <c r="D241" s="4" t="s">
        <v>4</v>
      </c>
      <c r="E241" s="37" t="s">
        <v>5</v>
      </c>
      <c r="F241" s="42"/>
      <c r="G241" s="23"/>
      <c r="H241" s="2"/>
      <c r="I241" s="4" t="s">
        <v>8</v>
      </c>
      <c r="J241" s="24" t="s">
        <v>9</v>
      </c>
      <c r="K241" s="3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4.25" customHeight="1">
      <c r="A242" s="5" t="s">
        <v>458</v>
      </c>
      <c r="B242" s="3" t="s">
        <v>459</v>
      </c>
      <c r="C242" s="5" t="s">
        <v>158</v>
      </c>
      <c r="D242" s="30">
        <v>10150.0</v>
      </c>
      <c r="E242" s="7">
        <f t="shared" ref="E242:E254" si="11">D242/1.21</f>
        <v>8388.429752</v>
      </c>
      <c r="F242" s="49"/>
      <c r="G242" s="8"/>
      <c r="H242" s="3"/>
      <c r="I242" s="9" t="s">
        <v>460</v>
      </c>
      <c r="J242" s="34">
        <v>45588.0</v>
      </c>
      <c r="K242" s="3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4.25" customHeight="1">
      <c r="A243" s="5" t="s">
        <v>461</v>
      </c>
      <c r="B243" s="3" t="s">
        <v>462</v>
      </c>
      <c r="C243" s="5" t="s">
        <v>158</v>
      </c>
      <c r="D243" s="30">
        <v>11750.0</v>
      </c>
      <c r="E243" s="7">
        <f t="shared" si="11"/>
        <v>9710.743802</v>
      </c>
      <c r="F243" s="49"/>
      <c r="G243" s="8"/>
      <c r="H243" s="3"/>
      <c r="I243" s="9" t="s">
        <v>460</v>
      </c>
      <c r="J243" s="34">
        <v>45588.0</v>
      </c>
      <c r="K243" s="3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4.25" customHeight="1">
      <c r="A244" s="5" t="s">
        <v>463</v>
      </c>
      <c r="B244" s="3" t="s">
        <v>464</v>
      </c>
      <c r="C244" s="5" t="s">
        <v>158</v>
      </c>
      <c r="D244" s="30">
        <v>11750.0</v>
      </c>
      <c r="E244" s="7">
        <f t="shared" si="11"/>
        <v>9710.743802</v>
      </c>
      <c r="F244" s="49"/>
      <c r="G244" s="8"/>
      <c r="H244" s="3"/>
      <c r="I244" s="9" t="s">
        <v>460</v>
      </c>
      <c r="J244" s="34">
        <v>45588.0</v>
      </c>
      <c r="K244" s="3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4.25" customHeight="1">
      <c r="A245" s="5" t="s">
        <v>465</v>
      </c>
      <c r="B245" s="3" t="s">
        <v>466</v>
      </c>
      <c r="C245" s="5" t="s">
        <v>158</v>
      </c>
      <c r="D245" s="30">
        <v>10500.0</v>
      </c>
      <c r="E245" s="7">
        <f t="shared" si="11"/>
        <v>8677.68595</v>
      </c>
      <c r="F245" s="49"/>
      <c r="G245" s="8"/>
      <c r="H245" s="3"/>
      <c r="I245" s="9" t="s">
        <v>460</v>
      </c>
      <c r="J245" s="34">
        <v>45588.0</v>
      </c>
      <c r="K245" s="3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4.25" customHeight="1">
      <c r="A246" s="5" t="s">
        <v>467</v>
      </c>
      <c r="B246" s="3" t="s">
        <v>468</v>
      </c>
      <c r="C246" s="5" t="s">
        <v>158</v>
      </c>
      <c r="D246" s="30">
        <v>12100.0</v>
      </c>
      <c r="E246" s="7">
        <f t="shared" si="11"/>
        <v>10000</v>
      </c>
      <c r="F246" s="49"/>
      <c r="G246" s="8"/>
      <c r="H246" s="3"/>
      <c r="I246" s="9" t="s">
        <v>460</v>
      </c>
      <c r="J246" s="34">
        <v>45588.0</v>
      </c>
      <c r="K246" s="3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4.25" customHeight="1">
      <c r="A247" s="5" t="s">
        <v>469</v>
      </c>
      <c r="B247" s="3" t="s">
        <v>470</v>
      </c>
      <c r="C247" s="5" t="s">
        <v>158</v>
      </c>
      <c r="D247" s="30">
        <v>12100.0</v>
      </c>
      <c r="E247" s="7">
        <f t="shared" si="11"/>
        <v>10000</v>
      </c>
      <c r="F247" s="49"/>
      <c r="G247" s="8"/>
      <c r="H247" s="3"/>
      <c r="I247" s="9" t="s">
        <v>460</v>
      </c>
      <c r="J247" s="34">
        <v>45588.0</v>
      </c>
      <c r="K247" s="3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4.25" customHeight="1">
      <c r="A248" s="5" t="s">
        <v>471</v>
      </c>
      <c r="B248" s="3" t="s">
        <v>472</v>
      </c>
      <c r="C248" s="5" t="s">
        <v>158</v>
      </c>
      <c r="D248" s="30">
        <v>10500.0</v>
      </c>
      <c r="E248" s="7">
        <f t="shared" si="11"/>
        <v>8677.68595</v>
      </c>
      <c r="F248" s="49"/>
      <c r="G248" s="8"/>
      <c r="H248" s="3"/>
      <c r="I248" s="9" t="s">
        <v>460</v>
      </c>
      <c r="J248" s="34">
        <v>45588.0</v>
      </c>
      <c r="K248" s="3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4.25" customHeight="1">
      <c r="A249" s="5" t="s">
        <v>473</v>
      </c>
      <c r="B249" s="3" t="s">
        <v>474</v>
      </c>
      <c r="C249" s="5" t="s">
        <v>158</v>
      </c>
      <c r="D249" s="30">
        <v>18100.0</v>
      </c>
      <c r="E249" s="7">
        <f t="shared" si="11"/>
        <v>14958.67769</v>
      </c>
      <c r="F249" s="49"/>
      <c r="G249" s="8"/>
      <c r="H249" s="3"/>
      <c r="I249" s="9" t="s">
        <v>460</v>
      </c>
      <c r="J249" s="34">
        <v>45588.0</v>
      </c>
      <c r="K249" s="3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4.25" customHeight="1">
      <c r="A250" s="5" t="s">
        <v>475</v>
      </c>
      <c r="B250" s="3" t="s">
        <v>476</v>
      </c>
      <c r="C250" s="5" t="s">
        <v>158</v>
      </c>
      <c r="D250" s="30">
        <v>18100.0</v>
      </c>
      <c r="E250" s="7">
        <f t="shared" si="11"/>
        <v>14958.67769</v>
      </c>
      <c r="F250" s="49"/>
      <c r="G250" s="8"/>
      <c r="H250" s="3"/>
      <c r="I250" s="9" t="s">
        <v>460</v>
      </c>
      <c r="J250" s="34">
        <v>45588.0</v>
      </c>
      <c r="K250" s="3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4.25" customHeight="1">
      <c r="A251" s="5" t="s">
        <v>477</v>
      </c>
      <c r="B251" s="3" t="s">
        <v>478</v>
      </c>
      <c r="C251" s="5" t="s">
        <v>24</v>
      </c>
      <c r="D251" s="6">
        <v>33267.02</v>
      </c>
      <c r="E251" s="59">
        <f t="shared" si="11"/>
        <v>27493.40496</v>
      </c>
      <c r="F251" s="49"/>
      <c r="G251" s="8"/>
      <c r="H251" s="3"/>
      <c r="I251" s="3"/>
      <c r="J251" s="18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4.25" customHeight="1">
      <c r="A252" s="5" t="s">
        <v>479</v>
      </c>
      <c r="B252" s="3" t="s">
        <v>480</v>
      </c>
      <c r="C252" s="5" t="s">
        <v>24</v>
      </c>
      <c r="D252" s="6">
        <v>28637.58</v>
      </c>
      <c r="E252" s="51">
        <f t="shared" si="11"/>
        <v>23667.42149</v>
      </c>
      <c r="F252" s="49"/>
      <c r="G252" s="8"/>
      <c r="H252" s="3"/>
      <c r="I252" s="9" t="s">
        <v>460</v>
      </c>
      <c r="J252" s="34">
        <v>45588.0</v>
      </c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4.25" customHeight="1">
      <c r="A253" s="5" t="s">
        <v>481</v>
      </c>
      <c r="B253" s="3" t="s">
        <v>482</v>
      </c>
      <c r="C253" s="5" t="s">
        <v>24</v>
      </c>
      <c r="D253" s="6">
        <v>41090.72</v>
      </c>
      <c r="E253" s="7">
        <f t="shared" si="11"/>
        <v>33959.27273</v>
      </c>
      <c r="F253" s="49"/>
      <c r="G253" s="8"/>
      <c r="H253" s="3"/>
      <c r="I253" s="9" t="s">
        <v>460</v>
      </c>
      <c r="J253" s="34">
        <v>45588.0</v>
      </c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4.25" customHeight="1">
      <c r="A254" s="5" t="s">
        <v>483</v>
      </c>
      <c r="B254" s="3" t="s">
        <v>484</v>
      </c>
      <c r="C254" s="5" t="s">
        <v>106</v>
      </c>
      <c r="D254" s="6">
        <v>59335.96</v>
      </c>
      <c r="E254" s="59">
        <f t="shared" si="11"/>
        <v>49037.98347</v>
      </c>
      <c r="F254" s="49"/>
      <c r="G254" s="8"/>
      <c r="H254" s="3"/>
      <c r="I254" s="3"/>
      <c r="J254" s="18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4.25" customHeight="1">
      <c r="A255" s="5" t="s">
        <v>485</v>
      </c>
      <c r="B255" s="3" t="s">
        <v>486</v>
      </c>
      <c r="C255" s="5" t="s">
        <v>24</v>
      </c>
      <c r="D255" s="3"/>
      <c r="E255" s="51">
        <v>66212.89</v>
      </c>
      <c r="F255" s="49"/>
      <c r="G255" s="8"/>
      <c r="H255" s="3"/>
      <c r="I255" s="9" t="s">
        <v>487</v>
      </c>
      <c r="J255" s="34">
        <v>45589.0</v>
      </c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4.25" customHeight="1">
      <c r="A256" s="5" t="s">
        <v>488</v>
      </c>
      <c r="B256" s="3" t="s">
        <v>489</v>
      </c>
      <c r="C256" s="5" t="s">
        <v>24</v>
      </c>
      <c r="D256" s="3"/>
      <c r="E256" s="7">
        <v>55788.0</v>
      </c>
      <c r="F256" s="49"/>
      <c r="G256" s="8"/>
      <c r="H256" s="3"/>
      <c r="I256" s="9" t="s">
        <v>487</v>
      </c>
      <c r="J256" s="34">
        <v>45589.0</v>
      </c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4.25" customHeight="1">
      <c r="A257" s="5" t="s">
        <v>490</v>
      </c>
      <c r="B257" s="3" t="s">
        <v>491</v>
      </c>
      <c r="C257" s="5" t="s">
        <v>72</v>
      </c>
      <c r="D257" s="3"/>
      <c r="E257" s="51">
        <v>1.0</v>
      </c>
      <c r="F257" s="49"/>
      <c r="G257" s="8"/>
      <c r="H257" s="3"/>
      <c r="I257" s="9" t="s">
        <v>487</v>
      </c>
      <c r="J257" s="18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4.25" customHeight="1">
      <c r="A258" s="5" t="s">
        <v>492</v>
      </c>
      <c r="B258" s="3" t="s">
        <v>493</v>
      </c>
      <c r="C258" s="5" t="s">
        <v>72</v>
      </c>
      <c r="D258" s="30">
        <v>231000.0</v>
      </c>
      <c r="E258" s="7">
        <f>D258/1.21</f>
        <v>190909.0909</v>
      </c>
      <c r="F258" s="49"/>
      <c r="G258" s="8"/>
      <c r="H258" s="3"/>
      <c r="I258" s="9" t="s">
        <v>487</v>
      </c>
      <c r="J258" s="34">
        <v>45526.0</v>
      </c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4.25" customHeight="1">
      <c r="A259" s="5" t="s">
        <v>494</v>
      </c>
      <c r="B259" s="3" t="s">
        <v>495</v>
      </c>
      <c r="C259" s="5" t="s">
        <v>24</v>
      </c>
      <c r="D259" s="3"/>
      <c r="E259" s="51">
        <v>1753.0</v>
      </c>
      <c r="F259" s="49"/>
      <c r="G259" s="8"/>
      <c r="H259" s="3"/>
      <c r="I259" s="9" t="s">
        <v>487</v>
      </c>
      <c r="J259" s="34">
        <v>45526.0</v>
      </c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4.25" customHeight="1">
      <c r="A260" s="5" t="s">
        <v>496</v>
      </c>
      <c r="B260" s="3" t="s">
        <v>497</v>
      </c>
      <c r="C260" s="5" t="s">
        <v>24</v>
      </c>
      <c r="D260" s="6">
        <v>92815.62</v>
      </c>
      <c r="E260" s="59">
        <f t="shared" ref="E260:E262" si="12">D260/1.21</f>
        <v>76707.12397</v>
      </c>
      <c r="F260" s="49"/>
      <c r="G260" s="8"/>
      <c r="H260" s="3"/>
      <c r="I260" s="3"/>
      <c r="J260" s="18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4.25" customHeight="1">
      <c r="A261" s="5" t="s">
        <v>498</v>
      </c>
      <c r="B261" s="3" t="s">
        <v>499</v>
      </c>
      <c r="C261" s="5" t="s">
        <v>24</v>
      </c>
      <c r="D261" s="6">
        <v>138008.1</v>
      </c>
      <c r="E261" s="59">
        <f t="shared" si="12"/>
        <v>114056.281</v>
      </c>
      <c r="F261" s="49"/>
      <c r="G261" s="8"/>
      <c r="H261" s="3"/>
      <c r="I261" s="3"/>
      <c r="J261" s="18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4.25" customHeight="1">
      <c r="A262" s="5" t="s">
        <v>500</v>
      </c>
      <c r="B262" s="3" t="s">
        <v>501</v>
      </c>
      <c r="C262" s="5" t="s">
        <v>106</v>
      </c>
      <c r="D262" s="6">
        <v>110518.0</v>
      </c>
      <c r="E262" s="59">
        <f t="shared" si="12"/>
        <v>91337.19008</v>
      </c>
      <c r="F262" s="49"/>
      <c r="G262" s="8"/>
      <c r="H262" s="3"/>
      <c r="I262" s="3"/>
      <c r="J262" s="18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4.25" customHeight="1">
      <c r="A263" s="5" t="s">
        <v>502</v>
      </c>
      <c r="B263" s="3" t="s">
        <v>503</v>
      </c>
      <c r="C263" s="5" t="s">
        <v>24</v>
      </c>
      <c r="D263" s="3"/>
      <c r="E263" s="59">
        <v>1.0</v>
      </c>
      <c r="F263" s="49"/>
      <c r="G263" s="8"/>
      <c r="H263" s="3"/>
      <c r="I263" s="3"/>
      <c r="J263" s="18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4.25" customHeight="1">
      <c r="A264" s="5" t="s">
        <v>504</v>
      </c>
      <c r="B264" s="3" t="s">
        <v>505</v>
      </c>
      <c r="C264" s="5" t="s">
        <v>24</v>
      </c>
      <c r="D264" s="30">
        <v>27102.0</v>
      </c>
      <c r="E264" s="7">
        <f t="shared" ref="E264:E266" si="13">D264/1.21</f>
        <v>22398.34711</v>
      </c>
      <c r="F264" s="49"/>
      <c r="G264" s="8"/>
      <c r="H264" s="3"/>
      <c r="I264" s="3"/>
      <c r="J264" s="18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4.25" customHeight="1">
      <c r="A265" s="5" t="s">
        <v>506</v>
      </c>
      <c r="B265" s="3" t="s">
        <v>507</v>
      </c>
      <c r="C265" s="5" t="s">
        <v>106</v>
      </c>
      <c r="D265" s="30">
        <v>34580.0</v>
      </c>
      <c r="E265" s="59">
        <f t="shared" si="13"/>
        <v>28578.5124</v>
      </c>
      <c r="F265" s="49"/>
      <c r="G265" s="8"/>
      <c r="H265" s="3"/>
      <c r="I265" s="3"/>
      <c r="J265" s="18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4.25" customHeight="1">
      <c r="A266" s="5" t="s">
        <v>508</v>
      </c>
      <c r="B266" s="3" t="s">
        <v>509</v>
      </c>
      <c r="C266" s="5" t="s">
        <v>106</v>
      </c>
      <c r="D266" s="30">
        <v>29640.0</v>
      </c>
      <c r="E266" s="59">
        <f t="shared" si="13"/>
        <v>24495.86777</v>
      </c>
      <c r="F266" s="49"/>
      <c r="G266" s="8"/>
      <c r="H266" s="3"/>
      <c r="I266" s="3"/>
      <c r="J266" s="18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4.25" customHeight="1">
      <c r="A267" s="11" t="s">
        <v>510</v>
      </c>
      <c r="B267" s="11" t="s">
        <v>511</v>
      </c>
      <c r="C267" s="11" t="s">
        <v>50</v>
      </c>
      <c r="D267" s="60"/>
      <c r="E267" s="13">
        <v>85000.0</v>
      </c>
      <c r="F267" s="54"/>
      <c r="G267" s="12"/>
      <c r="H267" s="11"/>
      <c r="I267" s="11" t="s">
        <v>29</v>
      </c>
      <c r="J267" s="20">
        <v>45902.0</v>
      </c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4.25" customHeight="1">
      <c r="A268" s="11" t="s">
        <v>512</v>
      </c>
      <c r="B268" s="11" t="s">
        <v>513</v>
      </c>
      <c r="C268" s="11" t="s">
        <v>158</v>
      </c>
      <c r="D268" s="60"/>
      <c r="E268" s="13">
        <v>3200.0</v>
      </c>
      <c r="F268" s="54"/>
      <c r="G268" s="12"/>
      <c r="H268" s="11"/>
      <c r="I268" s="11" t="s">
        <v>29</v>
      </c>
      <c r="J268" s="20">
        <v>45902.0</v>
      </c>
      <c r="K268" s="61" t="s">
        <v>514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4.25" customHeight="1">
      <c r="A269" s="38" t="s">
        <v>515</v>
      </c>
      <c r="B269" s="38" t="s">
        <v>516</v>
      </c>
      <c r="C269" s="38" t="s">
        <v>24</v>
      </c>
      <c r="D269" s="38"/>
      <c r="E269" s="62">
        <v>1105000.0</v>
      </c>
      <c r="F269" s="63"/>
      <c r="G269" s="40"/>
      <c r="H269" s="38"/>
      <c r="I269" s="11" t="s">
        <v>29</v>
      </c>
      <c r="J269" s="20">
        <v>45902.0</v>
      </c>
      <c r="K269" s="61" t="s">
        <v>517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4.25" customHeight="1">
      <c r="A270" s="5"/>
      <c r="B270" s="3"/>
      <c r="C270" s="5"/>
      <c r="D270" s="3"/>
      <c r="E270" s="35"/>
      <c r="F270" s="49"/>
      <c r="G270" s="8"/>
      <c r="H270" s="3"/>
      <c r="I270" s="3"/>
      <c r="J270" s="18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4.25" customHeight="1">
      <c r="A271" s="4" t="s">
        <v>1</v>
      </c>
      <c r="B271" s="4" t="s">
        <v>518</v>
      </c>
      <c r="C271" s="2"/>
      <c r="D271" s="4" t="s">
        <v>4</v>
      </c>
      <c r="E271" s="37" t="s">
        <v>5</v>
      </c>
      <c r="F271" s="42"/>
      <c r="G271" s="23"/>
      <c r="H271" s="2"/>
      <c r="I271" s="4" t="s">
        <v>8</v>
      </c>
      <c r="J271" s="24" t="s">
        <v>9</v>
      </c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4.25" customHeight="1">
      <c r="A272" s="5" t="s">
        <v>519</v>
      </c>
      <c r="B272" s="3" t="s">
        <v>520</v>
      </c>
      <c r="C272" s="5" t="s">
        <v>158</v>
      </c>
      <c r="D272" s="30">
        <v>1.0</v>
      </c>
      <c r="E272" s="7">
        <v>1.0</v>
      </c>
      <c r="F272" s="49"/>
      <c r="G272" s="8"/>
      <c r="H272" s="3"/>
      <c r="I272" s="9" t="s">
        <v>460</v>
      </c>
      <c r="J272" s="34">
        <v>45588.0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4.25" customHeight="1">
      <c r="A273" s="5" t="s">
        <v>521</v>
      </c>
      <c r="B273" s="3" t="s">
        <v>522</v>
      </c>
      <c r="C273" s="5" t="s">
        <v>158</v>
      </c>
      <c r="D273" s="30">
        <v>1.0</v>
      </c>
      <c r="E273" s="7">
        <v>1.0</v>
      </c>
      <c r="F273" s="49"/>
      <c r="G273" s="8"/>
      <c r="H273" s="3"/>
      <c r="I273" s="9" t="s">
        <v>460</v>
      </c>
      <c r="J273" s="34">
        <v>45588.0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4.25" customHeight="1">
      <c r="A274" s="5" t="s">
        <v>523</v>
      </c>
      <c r="B274" s="3" t="s">
        <v>524</v>
      </c>
      <c r="C274" s="5" t="s">
        <v>158</v>
      </c>
      <c r="D274" s="3"/>
      <c r="E274" s="35">
        <v>7500.0</v>
      </c>
      <c r="F274" s="49"/>
      <c r="G274" s="8"/>
      <c r="H274" s="3"/>
      <c r="I274" s="3" t="s">
        <v>29</v>
      </c>
      <c r="J274" s="18">
        <v>45901.0</v>
      </c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4.25" customHeight="1">
      <c r="A275" s="3"/>
      <c r="B275" s="3"/>
      <c r="C275" s="3"/>
      <c r="D275" s="3"/>
      <c r="E275" s="35"/>
      <c r="F275" s="49"/>
      <c r="G275" s="8"/>
      <c r="H275" s="3"/>
      <c r="I275" s="3"/>
      <c r="J275" s="18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4.25" customHeight="1">
      <c r="A276" s="4" t="s">
        <v>1</v>
      </c>
      <c r="B276" s="4" t="s">
        <v>525</v>
      </c>
      <c r="C276" s="2"/>
      <c r="D276" s="4" t="s">
        <v>4</v>
      </c>
      <c r="E276" s="37" t="s">
        <v>5</v>
      </c>
      <c r="F276" s="42"/>
      <c r="G276" s="23"/>
      <c r="H276" s="2"/>
      <c r="I276" s="4" t="s">
        <v>8</v>
      </c>
      <c r="J276" s="24" t="s">
        <v>9</v>
      </c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4.25" customHeight="1">
      <c r="A277" s="5" t="s">
        <v>526</v>
      </c>
      <c r="B277" s="3" t="s">
        <v>527</v>
      </c>
      <c r="C277" s="38" t="s">
        <v>24</v>
      </c>
      <c r="D277" s="30">
        <v>1.0</v>
      </c>
      <c r="E277" s="7">
        <v>1300000.0</v>
      </c>
      <c r="F277" s="49"/>
      <c r="G277" s="8"/>
      <c r="H277" s="3"/>
      <c r="I277" s="11" t="s">
        <v>29</v>
      </c>
      <c r="J277" s="20">
        <v>45902.0</v>
      </c>
      <c r="K277" s="61" t="s">
        <v>528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4.25" customHeight="1">
      <c r="A278" s="3" t="s">
        <v>529</v>
      </c>
      <c r="B278" s="3" t="s">
        <v>530</v>
      </c>
      <c r="C278" s="38" t="s">
        <v>24</v>
      </c>
      <c r="D278" s="3"/>
      <c r="E278" s="35">
        <v>200000.0</v>
      </c>
      <c r="F278" s="49"/>
      <c r="G278" s="8"/>
      <c r="H278" s="3"/>
      <c r="I278" s="11" t="s">
        <v>29</v>
      </c>
      <c r="J278" s="20">
        <v>45902.0</v>
      </c>
      <c r="K278" s="61" t="s">
        <v>531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4.25" customHeight="1">
      <c r="A279" s="3"/>
      <c r="B279" s="3"/>
      <c r="C279" s="3"/>
      <c r="D279" s="3"/>
      <c r="E279" s="35"/>
      <c r="F279" s="49"/>
      <c r="G279" s="8"/>
      <c r="H279" s="3"/>
      <c r="I279" s="3"/>
      <c r="J279" s="18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4.25" customHeight="1">
      <c r="A283" s="4" t="s">
        <v>1</v>
      </c>
      <c r="B283" s="4" t="s">
        <v>532</v>
      </c>
      <c r="C283" s="2"/>
      <c r="D283" s="4" t="s">
        <v>4</v>
      </c>
      <c r="E283" s="4" t="s">
        <v>5</v>
      </c>
      <c r="F283" s="2"/>
      <c r="G283" s="2"/>
      <c r="H283" s="2"/>
      <c r="I283" s="4" t="s">
        <v>8</v>
      </c>
      <c r="J283" s="4" t="s">
        <v>9</v>
      </c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4.25" customHeight="1">
      <c r="A284" s="11" t="s">
        <v>533</v>
      </c>
      <c r="B284" s="11" t="s">
        <v>534</v>
      </c>
      <c r="C284" s="11" t="s">
        <v>12</v>
      </c>
      <c r="D284" s="11"/>
      <c r="E284" s="56">
        <v>101500.0</v>
      </c>
      <c r="F284" s="54"/>
      <c r="G284" s="12"/>
      <c r="H284" s="11"/>
      <c r="I284" s="14" t="s">
        <v>535</v>
      </c>
      <c r="J284" s="15">
        <v>45792.0</v>
      </c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4.25" customHeight="1">
      <c r="A285" s="5" t="s">
        <v>536</v>
      </c>
      <c r="B285" s="5" t="s">
        <v>537</v>
      </c>
      <c r="C285" s="5" t="s">
        <v>12</v>
      </c>
      <c r="D285" s="3"/>
      <c r="E285" s="58">
        <v>122132.0</v>
      </c>
      <c r="F285" s="49"/>
      <c r="G285" s="8"/>
      <c r="H285" s="3"/>
      <c r="I285" s="9" t="s">
        <v>538</v>
      </c>
      <c r="J285" s="10">
        <v>45498.0</v>
      </c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4.25" customHeight="1">
      <c r="A286" s="5" t="s">
        <v>539</v>
      </c>
      <c r="B286" s="5" t="s">
        <v>540</v>
      </c>
      <c r="C286" s="5" t="s">
        <v>12</v>
      </c>
      <c r="D286" s="3"/>
      <c r="E286" s="58">
        <f>125280</f>
        <v>125280</v>
      </c>
      <c r="F286" s="49"/>
      <c r="G286" s="8"/>
      <c r="H286" s="3"/>
      <c r="I286" s="9" t="s">
        <v>538</v>
      </c>
      <c r="J286" s="10">
        <v>45498.0</v>
      </c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4.25" customHeight="1">
      <c r="A287" s="5" t="s">
        <v>541</v>
      </c>
      <c r="B287" s="5" t="s">
        <v>542</v>
      </c>
      <c r="C287" s="5" t="s">
        <v>12</v>
      </c>
      <c r="D287" s="3"/>
      <c r="E287" s="58">
        <v>130000.0</v>
      </c>
      <c r="F287" s="49"/>
      <c r="G287" s="8"/>
      <c r="H287" s="3"/>
      <c r="I287" s="9" t="s">
        <v>538</v>
      </c>
      <c r="J287" s="10">
        <v>45498.0</v>
      </c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4.25" customHeight="1">
      <c r="A288" s="5" t="s">
        <v>543</v>
      </c>
      <c r="B288" s="5" t="s">
        <v>544</v>
      </c>
      <c r="C288" s="5" t="s">
        <v>12</v>
      </c>
      <c r="D288" s="3"/>
      <c r="E288" s="58">
        <v>73611.0</v>
      </c>
      <c r="F288" s="49"/>
      <c r="G288" s="8"/>
      <c r="H288" s="3"/>
      <c r="I288" s="9" t="s">
        <v>538</v>
      </c>
      <c r="J288" s="10">
        <v>45355.0</v>
      </c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4.25" customHeight="1">
      <c r="A289" s="5" t="s">
        <v>545</v>
      </c>
      <c r="B289" s="5" t="s">
        <v>546</v>
      </c>
      <c r="C289" s="5" t="s">
        <v>24</v>
      </c>
      <c r="D289" s="3"/>
      <c r="E289" s="58">
        <v>6000.0</v>
      </c>
      <c r="F289" s="49"/>
      <c r="G289" s="8"/>
      <c r="H289" s="3"/>
      <c r="I289" s="9" t="s">
        <v>547</v>
      </c>
      <c r="J289" s="64" t="s">
        <v>548</v>
      </c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4.25" customHeight="1">
      <c r="A290" s="5" t="s">
        <v>549</v>
      </c>
      <c r="B290" s="5" t="s">
        <v>550</v>
      </c>
      <c r="C290" s="5" t="s">
        <v>12</v>
      </c>
      <c r="D290" s="3"/>
      <c r="E290" s="65">
        <v>5200.0</v>
      </c>
      <c r="F290" s="49"/>
      <c r="G290" s="8"/>
      <c r="H290" s="3"/>
      <c r="I290" s="3"/>
      <c r="J290" s="18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4.25" customHeight="1">
      <c r="A291" s="3" t="s">
        <v>551</v>
      </c>
      <c r="B291" s="3" t="s">
        <v>552</v>
      </c>
      <c r="C291" s="5" t="s">
        <v>24</v>
      </c>
      <c r="D291" s="3"/>
      <c r="E291" s="65">
        <v>520000.0</v>
      </c>
      <c r="F291" s="3"/>
      <c r="G291" s="3"/>
      <c r="H291" s="3"/>
      <c r="I291" s="3"/>
      <c r="J291" s="3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4.25" customHeight="1">
      <c r="A293" s="4" t="s">
        <v>1</v>
      </c>
      <c r="B293" s="4" t="s">
        <v>553</v>
      </c>
      <c r="C293" s="2"/>
      <c r="D293" s="4" t="s">
        <v>4</v>
      </c>
      <c r="E293" s="4" t="s">
        <v>5</v>
      </c>
      <c r="F293" s="2"/>
      <c r="G293" s="2"/>
      <c r="H293" s="2"/>
      <c r="I293" s="4" t="s">
        <v>8</v>
      </c>
      <c r="J293" s="4" t="s">
        <v>9</v>
      </c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4.25" customHeight="1">
      <c r="A294" s="31" t="s">
        <v>554</v>
      </c>
      <c r="B294" s="5" t="s">
        <v>555</v>
      </c>
      <c r="C294" s="31" t="s">
        <v>24</v>
      </c>
      <c r="D294" s="31"/>
      <c r="E294" s="65">
        <v>24000.0</v>
      </c>
      <c r="F294" s="31"/>
      <c r="G294" s="31"/>
      <c r="H294" s="31"/>
      <c r="I294" s="9" t="s">
        <v>556</v>
      </c>
      <c r="J294" s="34">
        <v>45882.0</v>
      </c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4.25" customHeight="1">
      <c r="A295" s="31" t="s">
        <v>557</v>
      </c>
      <c r="B295" s="5" t="s">
        <v>558</v>
      </c>
      <c r="C295" s="31"/>
      <c r="D295" s="31"/>
      <c r="E295" s="65">
        <v>32500.0</v>
      </c>
      <c r="F295" s="31"/>
      <c r="G295" s="31"/>
      <c r="H295" s="31"/>
      <c r="I295" s="9" t="s">
        <v>556</v>
      </c>
      <c r="J295" s="34">
        <v>45882.0</v>
      </c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4.25" customHeight="1">
      <c r="A296" s="31" t="s">
        <v>559</v>
      </c>
      <c r="B296" s="5" t="s">
        <v>560</v>
      </c>
      <c r="C296" s="31"/>
      <c r="D296" s="31"/>
      <c r="E296" s="65">
        <v>75000.0</v>
      </c>
      <c r="F296" s="31"/>
      <c r="G296" s="31"/>
      <c r="H296" s="31"/>
      <c r="I296" s="9" t="s">
        <v>29</v>
      </c>
      <c r="J296" s="34">
        <v>45889.0</v>
      </c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4.25" customHeight="1">
      <c r="A297" s="31" t="s">
        <v>561</v>
      </c>
      <c r="B297" s="31" t="s">
        <v>562</v>
      </c>
      <c r="C297" s="31"/>
      <c r="D297" s="31"/>
      <c r="E297" s="66">
        <v>12000.0</v>
      </c>
      <c r="F297" s="31"/>
      <c r="G297" s="31"/>
      <c r="H297" s="31"/>
      <c r="I297" s="9" t="s">
        <v>29</v>
      </c>
      <c r="J297" s="34">
        <v>45890.0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ht="15.75" customHeight="1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ht="15.75" customHeight="1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ht="15.75" customHeight="1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ht="15.75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ht="15.75" customHeight="1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ht="15.75" customHeight="1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ht="15.75" customHeight="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ht="15.75" customHeight="1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ht="15.75" customHeight="1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ht="15.75" customHeight="1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ht="15.75" customHeight="1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ht="15.75" customHeight="1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ht="15.75" customHeight="1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ht="15.75" customHeight="1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ht="15.75" customHeight="1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ht="15.75" customHeight="1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ht="15.75" customHeight="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ht="15.75" customHeight="1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ht="15.75" customHeight="1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ht="15.75" customHeight="1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ht="15.75" customHeight="1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ht="15.75" customHeight="1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ht="15.75" customHeight="1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ht="15.75" customHeight="1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ht="15.75" customHeight="1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ht="15.75" customHeight="1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ht="15.75" customHeight="1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ht="15.75" customHeight="1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ht="15.75" customHeight="1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ht="15.75" customHeight="1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ht="15.75" customHeight="1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ht="15.75" customHeight="1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ht="15.75" customHeight="1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ht="15.75" customHeight="1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ht="15.75" customHeight="1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 ht="15.75" customHeight="1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 ht="15.75" customHeight="1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 ht="15.75" customHeight="1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 ht="15.75" customHeight="1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 ht="15.75" customHeight="1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 ht="15.75" customHeight="1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 ht="15.75" customHeight="1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 ht="15.75" customHeight="1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 ht="15.75" customHeight="1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 ht="15.75" customHeight="1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 ht="15.75" customHeight="1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 ht="15.75" customHeight="1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 ht="15.75" customHeight="1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 ht="15.75" customHeight="1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 ht="15.75" customHeight="1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 ht="15.75" customHeight="1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 ht="15.75" customHeight="1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 ht="15.75" customHeight="1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 ht="15.75" customHeight="1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 ht="15.75" customHeight="1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</row>
    <row r="1100" ht="15.75" customHeight="1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</row>
    <row r="1101" ht="15.75" customHeight="1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</row>
    <row r="1102" ht="15.75" customHeight="1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</row>
    <row r="1103" ht="15.75" customHeight="1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</row>
    <row r="1104" ht="15.75" customHeight="1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</row>
    <row r="1105" ht="15.75" customHeight="1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</row>
    <row r="1106" ht="15.75" customHeight="1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</row>
    <row r="1107" ht="15.75" customHeight="1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 ht="15.75" customHeight="1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 ht="15.75" customHeight="1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</row>
    <row r="1110" ht="15.75" customHeight="1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</row>
    <row r="1111" ht="15.75" customHeight="1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</row>
    <row r="1112" ht="15.75" customHeight="1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</row>
    <row r="1113" ht="15.75" customHeight="1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</row>
    <row r="1114" ht="15.75" customHeight="1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</row>
    <row r="1115" ht="15.75" customHeight="1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</row>
    <row r="1116" ht="15.75" customHeight="1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</row>
  </sheetData>
  <hyperlinks>
    <hyperlink r:id="rId1" ref="K268"/>
    <hyperlink r:id="rId2" location="polycard_client=search-nordic&amp;search_layout=stack&amp;position=4&amp;type=product&amp;tracking_id=f59c0642-e502-4e2a-bc85-3b5c124b31fb&amp;wid=MLA1935225482&amp;sid=search" ref="K269"/>
    <hyperlink r:id="rId3" ref="K277"/>
    <hyperlink r:id="rId4" ref="K278"/>
  </hyperlinks>
  <printOptions/>
  <pageMargins bottom="0.75" footer="0.0" header="0.0" left="0.7" right="0.7" top="0.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3.71"/>
    <col customWidth="1" min="5" max="5" width="10.57"/>
    <col customWidth="1" min="6" max="6" width="8.71"/>
  </cols>
  <sheetData>
    <row r="1">
      <c r="A1" s="67" t="s">
        <v>563</v>
      </c>
      <c r="B1" s="68"/>
      <c r="C1" s="68"/>
      <c r="D1" s="68"/>
      <c r="E1" s="6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9" t="s">
        <v>1</v>
      </c>
      <c r="B3" s="69" t="s">
        <v>2</v>
      </c>
      <c r="C3" s="69" t="s">
        <v>3</v>
      </c>
      <c r="D3" s="69" t="s">
        <v>5</v>
      </c>
      <c r="E3" s="69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3" t="s">
        <v>564</v>
      </c>
      <c r="B4" s="33" t="s">
        <v>565</v>
      </c>
      <c r="C4" s="3" t="s">
        <v>24</v>
      </c>
      <c r="D4" s="7">
        <f>60000*1.5</f>
        <v>90000</v>
      </c>
      <c r="E4" s="34">
        <v>45926.0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3" t="s">
        <v>566</v>
      </c>
      <c r="B5" s="33" t="s">
        <v>567</v>
      </c>
      <c r="C5" s="3" t="s">
        <v>24</v>
      </c>
      <c r="D5" s="7">
        <f>55000*1.5</f>
        <v>82500</v>
      </c>
      <c r="E5" s="34">
        <v>45926.0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3" t="s">
        <v>568</v>
      </c>
      <c r="B6" s="33" t="s">
        <v>569</v>
      </c>
      <c r="C6" s="3" t="s">
        <v>24</v>
      </c>
      <c r="D6" s="7">
        <f>50000*1.5</f>
        <v>75000</v>
      </c>
      <c r="E6" s="34">
        <v>45926.0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3" t="s">
        <v>570</v>
      </c>
      <c r="B7" s="33" t="s">
        <v>571</v>
      </c>
      <c r="C7" s="3" t="s">
        <v>24</v>
      </c>
      <c r="D7" s="7">
        <f>40000*1.5</f>
        <v>60000</v>
      </c>
      <c r="E7" s="34">
        <v>45926.0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3" t="s">
        <v>572</v>
      </c>
      <c r="B8" s="33" t="s">
        <v>573</v>
      </c>
      <c r="C8" s="3" t="s">
        <v>24</v>
      </c>
      <c r="D8" s="7">
        <v>80000.0</v>
      </c>
      <c r="E8" s="34">
        <v>45926.0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3"/>
      <c r="B9" s="33"/>
      <c r="C9" s="3"/>
      <c r="D9" s="7"/>
      <c r="E9" s="3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2.86"/>
    <col customWidth="1" min="5" max="6" width="8.71"/>
  </cols>
  <sheetData>
    <row r="1">
      <c r="A1" s="1" t="s">
        <v>574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5</v>
      </c>
      <c r="E3" s="4" t="s">
        <v>575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576</v>
      </c>
      <c r="B4" s="5" t="s">
        <v>577</v>
      </c>
      <c r="C4" s="3" t="s">
        <v>24</v>
      </c>
      <c r="D4" s="7">
        <v>420000.0</v>
      </c>
      <c r="E4" s="70">
        <v>45804.0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578</v>
      </c>
      <c r="B5" s="5" t="s">
        <v>579</v>
      </c>
      <c r="C5" s="3" t="s">
        <v>24</v>
      </c>
      <c r="D5" s="7">
        <v>550000.0</v>
      </c>
      <c r="E5" s="70">
        <v>45804.0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580</v>
      </c>
      <c r="B6" s="5" t="s">
        <v>581</v>
      </c>
      <c r="C6" s="3" t="s">
        <v>24</v>
      </c>
      <c r="D6" s="7">
        <v>550000.0</v>
      </c>
      <c r="E6" s="70">
        <v>45804.0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582</v>
      </c>
      <c r="B7" s="5" t="s">
        <v>583</v>
      </c>
      <c r="C7" s="3" t="s">
        <v>24</v>
      </c>
      <c r="D7" s="7">
        <v>40000.0</v>
      </c>
      <c r="E7" s="7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584</v>
      </c>
      <c r="B8" s="5" t="s">
        <v>585</v>
      </c>
      <c r="C8" s="3" t="s">
        <v>24</v>
      </c>
      <c r="D8" s="7">
        <v>450000.0</v>
      </c>
      <c r="E8" s="7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586</v>
      </c>
      <c r="B9" s="5" t="s">
        <v>587</v>
      </c>
      <c r="C9" s="3" t="s">
        <v>24</v>
      </c>
      <c r="D9" s="7">
        <v>400000.0</v>
      </c>
      <c r="E9" s="7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588</v>
      </c>
      <c r="B10" s="5" t="s">
        <v>589</v>
      </c>
      <c r="C10" s="3" t="s">
        <v>24</v>
      </c>
      <c r="D10" s="7">
        <v>600000.0</v>
      </c>
      <c r="E10" s="7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590</v>
      </c>
      <c r="B11" s="5" t="s">
        <v>591</v>
      </c>
      <c r="C11" s="3" t="s">
        <v>24</v>
      </c>
      <c r="D11" s="7">
        <v>150000.0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592</v>
      </c>
      <c r="B12" s="5" t="s">
        <v>593</v>
      </c>
      <c r="C12" s="3" t="s">
        <v>24</v>
      </c>
      <c r="D12" s="7">
        <v>200000.0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594</v>
      </c>
      <c r="B13" s="5" t="s">
        <v>595</v>
      </c>
      <c r="C13" s="3" t="s">
        <v>24</v>
      </c>
      <c r="D13" s="7">
        <v>60000.0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596</v>
      </c>
      <c r="B14" s="5" t="s">
        <v>597</v>
      </c>
      <c r="C14" s="3" t="s">
        <v>24</v>
      </c>
      <c r="D14" s="7">
        <v>60000.0</v>
      </c>
      <c r="E14" s="70">
        <v>45890.0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598</v>
      </c>
      <c r="B15" s="5" t="s">
        <v>599</v>
      </c>
      <c r="C15" s="3" t="s">
        <v>24</v>
      </c>
      <c r="D15" s="7">
        <v>250000.0</v>
      </c>
      <c r="E15" s="70">
        <v>45890.0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600</v>
      </c>
      <c r="B16" s="5" t="s">
        <v>601</v>
      </c>
      <c r="C16" s="3" t="s">
        <v>24</v>
      </c>
      <c r="D16" s="7">
        <v>480000.0</v>
      </c>
      <c r="E16" s="70">
        <v>45804.0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602</v>
      </c>
      <c r="B17" s="5" t="s">
        <v>603</v>
      </c>
      <c r="C17" s="72" t="s">
        <v>12</v>
      </c>
      <c r="D17" s="7">
        <v>30000.0</v>
      </c>
      <c r="E17" s="70">
        <v>45804.0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604</v>
      </c>
      <c r="B18" s="5" t="s">
        <v>605</v>
      </c>
      <c r="C18" s="72" t="s">
        <v>12</v>
      </c>
      <c r="D18" s="7">
        <f>D17*8</f>
        <v>240000</v>
      </c>
      <c r="E18" s="70">
        <v>45804.0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606</v>
      </c>
      <c r="B19" s="5" t="s">
        <v>607</v>
      </c>
      <c r="C19" s="72" t="s">
        <v>12</v>
      </c>
      <c r="D19" s="7">
        <v>21000.0</v>
      </c>
      <c r="E19" s="70">
        <v>45804.0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608</v>
      </c>
      <c r="B20" s="5" t="s">
        <v>609</v>
      </c>
      <c r="C20" s="72" t="s">
        <v>12</v>
      </c>
      <c r="D20" s="7">
        <v>25000.0</v>
      </c>
      <c r="E20" s="70">
        <v>45804.0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610</v>
      </c>
      <c r="B21" s="5" t="s">
        <v>611</v>
      </c>
      <c r="C21" s="72" t="s">
        <v>24</v>
      </c>
      <c r="D21" s="7">
        <v>570000.0</v>
      </c>
      <c r="E21" s="70">
        <v>45804.0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612</v>
      </c>
      <c r="B22" s="5" t="s">
        <v>613</v>
      </c>
      <c r="C22" s="3" t="s">
        <v>24</v>
      </c>
      <c r="D22" s="7">
        <v>100000.0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614</v>
      </c>
      <c r="B23" s="5" t="s">
        <v>615</v>
      </c>
      <c r="C23" s="72" t="s">
        <v>24</v>
      </c>
      <c r="D23" s="7">
        <v>300000.0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616</v>
      </c>
      <c r="B24" s="3" t="s">
        <v>617</v>
      </c>
      <c r="C24" s="3" t="s">
        <v>24</v>
      </c>
      <c r="D24" s="7">
        <v>200000.0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0"/>
    <col customWidth="1" min="3" max="3" width="7.71"/>
    <col customWidth="1" min="4" max="4" width="13.71"/>
    <col customWidth="1" min="5" max="6" width="8.71"/>
  </cols>
  <sheetData>
    <row r="1">
      <c r="A1" s="1" t="s">
        <v>618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618</v>
      </c>
      <c r="C3" s="73" t="s">
        <v>3</v>
      </c>
      <c r="D3" s="4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1" t="s">
        <v>619</v>
      </c>
      <c r="B4" s="11" t="s">
        <v>620</v>
      </c>
      <c r="C4" s="74" t="s">
        <v>50</v>
      </c>
      <c r="D4" s="13">
        <v>16000.0</v>
      </c>
      <c r="E4" s="75"/>
      <c r="F4" s="70">
        <v>45789.0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621</v>
      </c>
      <c r="B5" s="11" t="s">
        <v>622</v>
      </c>
      <c r="C5" s="74" t="s">
        <v>50</v>
      </c>
      <c r="D5" s="13">
        <v>10000.0</v>
      </c>
      <c r="E5" s="75"/>
      <c r="F5" s="70">
        <v>45789.0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623</v>
      </c>
      <c r="B6" s="11" t="s">
        <v>624</v>
      </c>
      <c r="C6" s="74" t="s">
        <v>50</v>
      </c>
      <c r="D6" s="13">
        <v>12000.0</v>
      </c>
      <c r="E6" s="75"/>
      <c r="F6" s="70">
        <v>45789.0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625</v>
      </c>
      <c r="B7" s="5" t="s">
        <v>626</v>
      </c>
      <c r="C7" s="72" t="s">
        <v>50</v>
      </c>
      <c r="D7" s="7">
        <v>10000.0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619</v>
      </c>
      <c r="B8" s="5" t="s">
        <v>627</v>
      </c>
      <c r="C8" s="72" t="s">
        <v>50</v>
      </c>
      <c r="D8" s="7">
        <v>8000.0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 t="s">
        <v>628</v>
      </c>
      <c r="B9" s="5" t="s">
        <v>629</v>
      </c>
      <c r="C9" s="72" t="s">
        <v>50</v>
      </c>
      <c r="D9" s="7">
        <v>8000.0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 t="s">
        <v>630</v>
      </c>
      <c r="B10" s="5" t="s">
        <v>631</v>
      </c>
      <c r="C10" s="72" t="s">
        <v>24</v>
      </c>
      <c r="D10" s="7">
        <v>25000.0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5" t="s">
        <v>632</v>
      </c>
      <c r="B11" s="5" t="s">
        <v>633</v>
      </c>
      <c r="C11" s="72" t="s">
        <v>24</v>
      </c>
      <c r="D11" s="7">
        <v>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634</v>
      </c>
      <c r="B12" s="11" t="s">
        <v>635</v>
      </c>
      <c r="C12" s="74" t="s">
        <v>50</v>
      </c>
      <c r="D12" s="13">
        <v>37000.0</v>
      </c>
      <c r="E12" s="75"/>
      <c r="F12" s="70">
        <v>45791.0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636</v>
      </c>
      <c r="B13" s="11" t="s">
        <v>637</v>
      </c>
      <c r="C13" s="74" t="s">
        <v>50</v>
      </c>
      <c r="D13" s="13">
        <v>37000.0</v>
      </c>
      <c r="E13" s="75"/>
      <c r="F13" s="70">
        <v>45791.0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638</v>
      </c>
      <c r="B14" s="11" t="s">
        <v>639</v>
      </c>
      <c r="C14" s="74" t="s">
        <v>158</v>
      </c>
      <c r="D14" s="13">
        <v>45000.0</v>
      </c>
      <c r="E14" s="75"/>
      <c r="F14" s="70">
        <v>45791.0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1" t="s">
        <v>640</v>
      </c>
      <c r="B15" s="11" t="s">
        <v>641</v>
      </c>
      <c r="C15" s="74" t="s">
        <v>158</v>
      </c>
      <c r="D15" s="13">
        <v>20000.0</v>
      </c>
      <c r="E15" s="75"/>
      <c r="F15" s="70">
        <v>45791.0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 t="s">
        <v>642</v>
      </c>
      <c r="B16" s="11" t="s">
        <v>643</v>
      </c>
      <c r="C16" s="74" t="s">
        <v>158</v>
      </c>
      <c r="D16" s="13">
        <v>45000.0</v>
      </c>
      <c r="E16" s="75"/>
      <c r="F16" s="70">
        <v>45791.0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644</v>
      </c>
      <c r="B17" s="11" t="s">
        <v>645</v>
      </c>
      <c r="C17" s="74" t="s">
        <v>50</v>
      </c>
      <c r="D17" s="13">
        <v>48000.0</v>
      </c>
      <c r="E17" s="75"/>
      <c r="F17" s="70">
        <v>45791.0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646</v>
      </c>
      <c r="B18" s="11" t="s">
        <v>647</v>
      </c>
      <c r="C18" s="74" t="s">
        <v>158</v>
      </c>
      <c r="D18" s="13">
        <v>16000.0</v>
      </c>
      <c r="E18" s="75"/>
      <c r="F18" s="70">
        <v>45791.0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648</v>
      </c>
      <c r="B19" s="11" t="s">
        <v>649</v>
      </c>
      <c r="C19" s="74" t="s">
        <v>158</v>
      </c>
      <c r="D19" s="13">
        <v>16000.0</v>
      </c>
      <c r="E19" s="75"/>
      <c r="F19" s="70">
        <v>45791.0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650</v>
      </c>
      <c r="B20" s="11" t="s">
        <v>651</v>
      </c>
      <c r="C20" s="74" t="s">
        <v>652</v>
      </c>
      <c r="D20" s="13">
        <v>100000.0</v>
      </c>
      <c r="E20" s="3" t="s">
        <v>653</v>
      </c>
      <c r="F20" s="70">
        <v>45800.0</v>
      </c>
      <c r="G20" s="3" t="s">
        <v>654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655</v>
      </c>
      <c r="B21" s="11" t="s">
        <v>656</v>
      </c>
      <c r="C21" s="74" t="s">
        <v>24</v>
      </c>
      <c r="D21" s="13">
        <v>7000.0</v>
      </c>
      <c r="E21" s="3" t="s">
        <v>657</v>
      </c>
      <c r="F21" s="70">
        <v>45800.0</v>
      </c>
      <c r="G21" s="3" t="s">
        <v>654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658</v>
      </c>
      <c r="B22" s="11" t="s">
        <v>659</v>
      </c>
      <c r="C22" s="74" t="s">
        <v>24</v>
      </c>
      <c r="D22" s="13">
        <v>100000.0</v>
      </c>
      <c r="E22" s="3" t="s">
        <v>653</v>
      </c>
      <c r="F22" s="70">
        <v>45800.0</v>
      </c>
      <c r="G22" s="3" t="s">
        <v>654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660</v>
      </c>
      <c r="B23" s="11" t="s">
        <v>661</v>
      </c>
      <c r="C23" s="74" t="s">
        <v>24</v>
      </c>
      <c r="D23" s="13">
        <v>100000.0</v>
      </c>
      <c r="E23" s="3" t="s">
        <v>657</v>
      </c>
      <c r="F23" s="70">
        <v>45800.0</v>
      </c>
      <c r="G23" s="3" t="s">
        <v>654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5" t="s">
        <v>662</v>
      </c>
      <c r="B24" s="5" t="s">
        <v>663</v>
      </c>
      <c r="C24" s="72" t="s">
        <v>24</v>
      </c>
      <c r="D24" s="7">
        <v>700000.0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664</v>
      </c>
      <c r="B25" s="11" t="s">
        <v>665</v>
      </c>
      <c r="C25" s="74" t="s">
        <v>666</v>
      </c>
      <c r="D25" s="13">
        <v>7000.0</v>
      </c>
      <c r="E25" s="3"/>
      <c r="F25" s="70">
        <v>45800.0</v>
      </c>
      <c r="G25" s="3" t="s">
        <v>667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1" t="s">
        <v>668</v>
      </c>
      <c r="B26" s="11" t="s">
        <v>669</v>
      </c>
      <c r="C26" s="74" t="s">
        <v>158</v>
      </c>
      <c r="D26" s="13">
        <v>10000.0</v>
      </c>
      <c r="E26" s="3"/>
      <c r="F26" s="70">
        <v>45800.0</v>
      </c>
      <c r="G26" s="3" t="s">
        <v>667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5" t="s">
        <v>670</v>
      </c>
      <c r="B27" s="5"/>
      <c r="C27" s="72" t="s">
        <v>671</v>
      </c>
      <c r="D27" s="7">
        <v>1000000.0</v>
      </c>
      <c r="E27" s="3"/>
      <c r="F27" s="7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5" t="s">
        <v>672</v>
      </c>
      <c r="B28" s="5" t="s">
        <v>673</v>
      </c>
      <c r="C28" s="72" t="s">
        <v>652</v>
      </c>
      <c r="D28" s="7">
        <v>60000.0</v>
      </c>
      <c r="E28" s="3"/>
      <c r="F28" s="7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674</v>
      </c>
      <c r="B29" s="3" t="s">
        <v>675</v>
      </c>
      <c r="C29" s="3" t="s">
        <v>50</v>
      </c>
      <c r="D29" s="7">
        <v>18000.0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676</v>
      </c>
      <c r="B30" s="3" t="s">
        <v>677</v>
      </c>
      <c r="C30" s="3" t="s">
        <v>50</v>
      </c>
      <c r="D30" s="8">
        <v>18000.0</v>
      </c>
      <c r="E30" s="3"/>
      <c r="F30" s="76">
        <v>45902.0</v>
      </c>
      <c r="G30" s="3" t="s">
        <v>678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4" t="s">
        <v>1</v>
      </c>
      <c r="B32" s="4" t="s">
        <v>679</v>
      </c>
      <c r="C32" s="73" t="s">
        <v>3</v>
      </c>
      <c r="D32" s="22" t="s">
        <v>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680</v>
      </c>
      <c r="B33" s="5" t="s">
        <v>681</v>
      </c>
      <c r="C33" s="72" t="s">
        <v>24</v>
      </c>
      <c r="D33" s="7">
        <v>420000.0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682</v>
      </c>
      <c r="B34" s="5" t="s">
        <v>683</v>
      </c>
      <c r="C34" s="72" t="s">
        <v>24</v>
      </c>
      <c r="D34" s="7">
        <v>550000.0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684</v>
      </c>
      <c r="B35" s="5" t="s">
        <v>685</v>
      </c>
      <c r="C35" s="72" t="s">
        <v>24</v>
      </c>
      <c r="D35" s="7">
        <v>550000.0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686</v>
      </c>
      <c r="B36" s="5" t="s">
        <v>615</v>
      </c>
      <c r="C36" s="72" t="s">
        <v>24</v>
      </c>
      <c r="D36" s="7">
        <v>300000.0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687</v>
      </c>
      <c r="B37" s="5" t="s">
        <v>688</v>
      </c>
      <c r="C37" s="72" t="s">
        <v>24</v>
      </c>
      <c r="D37" s="7">
        <v>60000.0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602</v>
      </c>
      <c r="B38" s="5" t="s">
        <v>603</v>
      </c>
      <c r="C38" s="72" t="s">
        <v>12</v>
      </c>
      <c r="D38" s="7">
        <v>30000.0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604</v>
      </c>
      <c r="B39" s="5" t="s">
        <v>605</v>
      </c>
      <c r="C39" s="72" t="s">
        <v>12</v>
      </c>
      <c r="D39" s="7">
        <f>D38*8</f>
        <v>240000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606</v>
      </c>
      <c r="B40" s="5" t="s">
        <v>607</v>
      </c>
      <c r="C40" s="72" t="s">
        <v>12</v>
      </c>
      <c r="D40" s="7">
        <v>21000.0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608</v>
      </c>
      <c r="B41" s="5" t="s">
        <v>609</v>
      </c>
      <c r="C41" s="72" t="s">
        <v>12</v>
      </c>
      <c r="D41" s="7">
        <v>25000.0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610</v>
      </c>
      <c r="B42" s="5" t="s">
        <v>611</v>
      </c>
      <c r="C42" s="72" t="s">
        <v>24</v>
      </c>
      <c r="D42" s="7">
        <v>200000.0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5"/>
      <c r="C43" s="3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5"/>
      <c r="C44" s="3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689</v>
      </c>
      <c r="B45" s="5" t="s">
        <v>690</v>
      </c>
      <c r="C45" s="72" t="s">
        <v>106</v>
      </c>
      <c r="D45" s="7">
        <v>120000.0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5"/>
      <c r="C46" s="3"/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691</v>
      </c>
      <c r="B47" s="5" t="s">
        <v>692</v>
      </c>
      <c r="C47" s="3"/>
      <c r="D47" s="6">
        <v>2800000.0</v>
      </c>
      <c r="E47" s="3"/>
      <c r="F47" s="30">
        <v>14614.9</v>
      </c>
      <c r="G47" s="3" t="s">
        <v>693</v>
      </c>
      <c r="H47" s="6">
        <v>2250000.0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5"/>
      <c r="C48" s="3"/>
      <c r="D48" s="8"/>
      <c r="E48" s="3"/>
      <c r="F48" s="30">
        <v>1692950.0</v>
      </c>
      <c r="G48" s="3" t="s">
        <v>694</v>
      </c>
      <c r="H48" s="77">
        <f>F48*H47/F47</f>
        <v>260633839.4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5.71"/>
  </cols>
  <sheetData>
    <row r="1">
      <c r="A1" s="78" t="s">
        <v>695</v>
      </c>
      <c r="B1" s="3"/>
      <c r="C1" s="3"/>
    </row>
    <row r="2">
      <c r="A2" s="79"/>
      <c r="B2" s="79"/>
      <c r="C2" s="3"/>
    </row>
    <row r="3">
      <c r="A3" s="80" t="s">
        <v>696</v>
      </c>
      <c r="B3" s="81">
        <v>2000000.0</v>
      </c>
      <c r="C3" s="3"/>
    </row>
    <row r="4">
      <c r="A4" s="82" t="s">
        <v>697</v>
      </c>
      <c r="B4" s="83">
        <v>1500000.0</v>
      </c>
      <c r="C4" s="3"/>
    </row>
    <row r="5">
      <c r="A5" s="80" t="s">
        <v>698</v>
      </c>
      <c r="B5" s="81">
        <f>SUM(B6:B9)</f>
        <v>1620000</v>
      </c>
      <c r="C5" s="3"/>
    </row>
    <row r="6">
      <c r="A6" s="84" t="s">
        <v>699</v>
      </c>
      <c r="B6" s="85">
        <v>280000.0</v>
      </c>
      <c r="C6" s="3"/>
    </row>
    <row r="7">
      <c r="A7" s="84" t="s">
        <v>700</v>
      </c>
      <c r="B7" s="85">
        <v>140000.0</v>
      </c>
      <c r="C7" s="3"/>
    </row>
    <row r="8">
      <c r="A8" s="84" t="s">
        <v>701</v>
      </c>
      <c r="B8" s="85">
        <v>200000.0</v>
      </c>
      <c r="C8" s="3"/>
    </row>
    <row r="9">
      <c r="A9" s="86" t="s">
        <v>702</v>
      </c>
      <c r="B9" s="87">
        <v>1000000.0</v>
      </c>
      <c r="C9" s="3"/>
    </row>
    <row r="10">
      <c r="A10" s="3"/>
      <c r="B10" s="79"/>
      <c r="C10" s="3"/>
    </row>
    <row r="11">
      <c r="A11" s="88"/>
      <c r="B11" s="89">
        <f>SUM(B5+B3)</f>
        <v>3620000</v>
      </c>
      <c r="C11" s="65"/>
    </row>
    <row r="13">
      <c r="A13" s="90" t="s">
        <v>703</v>
      </c>
      <c r="B13" s="7">
        <f>B3*12</f>
        <v>24000000</v>
      </c>
    </row>
    <row r="14">
      <c r="A14" s="90" t="s">
        <v>704</v>
      </c>
      <c r="B14" s="7">
        <f>B5*12</f>
        <v>19440000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57"/>
    <col customWidth="1" min="2" max="2" width="57.43"/>
    <col customWidth="1" min="3" max="3" width="7.71"/>
    <col customWidth="1" min="4" max="4" width="11.57"/>
    <col customWidth="1" min="5" max="26" width="20.71"/>
    <col customWidth="1" min="27" max="37" width="8.71"/>
  </cols>
  <sheetData>
    <row r="1" ht="33.75" customHeight="1">
      <c r="A1" s="91" t="s">
        <v>705</v>
      </c>
      <c r="B1" s="91"/>
      <c r="Z1" s="92"/>
    </row>
    <row r="2" ht="9.0" customHeight="1"/>
    <row r="3" ht="30.75" customHeight="1">
      <c r="A3" s="93" t="s">
        <v>706</v>
      </c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5.0" customHeight="1">
      <c r="C4" s="92"/>
    </row>
    <row r="5" ht="14.25" customHeight="1">
      <c r="A5" s="95" t="s">
        <v>707</v>
      </c>
      <c r="B5" s="96" t="s">
        <v>708</v>
      </c>
      <c r="C5" s="95" t="s">
        <v>3</v>
      </c>
      <c r="D5" s="97" t="s">
        <v>709</v>
      </c>
      <c r="E5" s="98" t="s">
        <v>710</v>
      </c>
      <c r="F5" s="99"/>
      <c r="G5" s="99"/>
      <c r="H5" s="99"/>
      <c r="I5" s="99"/>
      <c r="J5" s="99"/>
      <c r="K5" s="99"/>
      <c r="L5" s="99"/>
      <c r="M5" s="99"/>
      <c r="N5" s="100"/>
      <c r="O5" s="101" t="s">
        <v>711</v>
      </c>
      <c r="P5" s="99"/>
      <c r="Q5" s="100"/>
      <c r="R5" s="101" t="s">
        <v>712</v>
      </c>
      <c r="S5" s="99"/>
      <c r="T5" s="100"/>
      <c r="U5" s="101" t="s">
        <v>713</v>
      </c>
      <c r="V5" s="99"/>
      <c r="W5" s="99"/>
      <c r="X5" s="99"/>
      <c r="Y5" s="99"/>
      <c r="Z5" s="102"/>
    </row>
    <row r="6" ht="14.25" customHeight="1">
      <c r="A6" s="103"/>
      <c r="B6" s="103"/>
      <c r="C6" s="103"/>
      <c r="D6" s="104"/>
      <c r="E6" s="105" t="s">
        <v>714</v>
      </c>
      <c r="F6" s="106"/>
      <c r="G6" s="106"/>
      <c r="H6" s="106"/>
      <c r="I6" s="106"/>
      <c r="J6" s="106"/>
      <c r="K6" s="107"/>
      <c r="L6" s="108" t="s">
        <v>715</v>
      </c>
      <c r="M6" s="106"/>
      <c r="N6" s="109"/>
      <c r="O6" s="110" t="s">
        <v>716</v>
      </c>
      <c r="P6" s="106"/>
      <c r="Q6" s="109"/>
      <c r="R6" s="110" t="s">
        <v>716</v>
      </c>
      <c r="S6" s="106"/>
      <c r="T6" s="109"/>
      <c r="U6" s="110" t="s">
        <v>717</v>
      </c>
      <c r="V6" s="106"/>
      <c r="W6" s="107"/>
      <c r="X6" s="111" t="s">
        <v>715</v>
      </c>
      <c r="Y6" s="106"/>
      <c r="Z6" s="112"/>
    </row>
    <row r="7" ht="14.25" customHeight="1">
      <c r="A7" s="113"/>
      <c r="B7" s="113"/>
      <c r="C7" s="113"/>
      <c r="D7" s="114"/>
      <c r="E7" s="115" t="s">
        <v>718</v>
      </c>
      <c r="F7" s="116" t="s">
        <v>719</v>
      </c>
      <c r="G7" s="116" t="s">
        <v>720</v>
      </c>
      <c r="H7" s="116" t="s">
        <v>721</v>
      </c>
      <c r="I7" s="116" t="s">
        <v>722</v>
      </c>
      <c r="J7" s="116" t="s">
        <v>723</v>
      </c>
      <c r="K7" s="116" t="s">
        <v>724</v>
      </c>
      <c r="L7" s="116" t="s">
        <v>718</v>
      </c>
      <c r="M7" s="116" t="s">
        <v>725</v>
      </c>
      <c r="N7" s="117" t="s">
        <v>724</v>
      </c>
      <c r="O7" s="118" t="s">
        <v>718</v>
      </c>
      <c r="P7" s="119" t="s">
        <v>723</v>
      </c>
      <c r="Q7" s="120" t="s">
        <v>724</v>
      </c>
      <c r="R7" s="118" t="s">
        <v>718</v>
      </c>
      <c r="S7" s="119" t="s">
        <v>723</v>
      </c>
      <c r="T7" s="120" t="s">
        <v>724</v>
      </c>
      <c r="U7" s="118" t="s">
        <v>718</v>
      </c>
      <c r="V7" s="119" t="s">
        <v>725</v>
      </c>
      <c r="W7" s="119" t="s">
        <v>724</v>
      </c>
      <c r="X7" s="119" t="s">
        <v>718</v>
      </c>
      <c r="Y7" s="119" t="s">
        <v>725</v>
      </c>
      <c r="Z7" s="121" t="s">
        <v>724</v>
      </c>
    </row>
    <row r="8" ht="14.25" customHeight="1">
      <c r="A8" s="122" t="s">
        <v>726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7"/>
    </row>
    <row r="9" ht="14.25" customHeight="1">
      <c r="A9" s="123">
        <v>45658.0</v>
      </c>
      <c r="B9" s="124" t="s">
        <v>727</v>
      </c>
      <c r="C9" s="119" t="s">
        <v>728</v>
      </c>
      <c r="D9" s="125">
        <v>1.0</v>
      </c>
      <c r="E9" s="126">
        <v>800000.0</v>
      </c>
      <c r="F9" s="126">
        <v>400000.0</v>
      </c>
      <c r="G9" s="126"/>
      <c r="H9" s="126">
        <v>200000.0</v>
      </c>
      <c r="I9" s="126">
        <v>0.0</v>
      </c>
      <c r="J9" s="127">
        <f t="shared" ref="J9:J18" si="1">SUM(F9:I9)</f>
        <v>600000</v>
      </c>
      <c r="K9" s="127">
        <f t="shared" ref="K9:K18" si="2">SUM(E9,J9)</f>
        <v>1400000</v>
      </c>
      <c r="L9" s="127">
        <f t="shared" ref="L9:L18" si="3">$D9*E9</f>
        <v>800000</v>
      </c>
      <c r="M9" s="127">
        <f t="shared" ref="M9:M18" si="4">$D9*(SUM(F9:I9))</f>
        <v>600000</v>
      </c>
      <c r="N9" s="127">
        <f t="shared" ref="N9:N18" si="5">L9+M9</f>
        <v>1400000</v>
      </c>
      <c r="O9" s="127">
        <f t="shared" ref="O9:O18" si="6">L9</f>
        <v>800000</v>
      </c>
      <c r="P9" s="127">
        <f t="shared" ref="P9:P18" si="7">(P$110*M9)/M$110</f>
        <v>1014000</v>
      </c>
      <c r="Q9" s="127">
        <f t="shared" ref="Q9:Q18" si="8">O9+P9</f>
        <v>1814000</v>
      </c>
      <c r="R9" s="127">
        <f t="shared" ref="R9:R18" si="9">L9</f>
        <v>800000</v>
      </c>
      <c r="S9" s="127">
        <f t="shared" ref="S9:S18" si="10">(S$110*P9)/P$110</f>
        <v>1368900</v>
      </c>
      <c r="T9" s="127">
        <f t="shared" ref="T9:T18" si="11">R9+S9</f>
        <v>2168900</v>
      </c>
      <c r="U9" s="127">
        <f t="shared" ref="U9:U18" si="12">E9</f>
        <v>800000</v>
      </c>
      <c r="V9" s="127">
        <f t="shared" ref="V9:V18" si="13">Y9/D9</f>
        <v>1481149.8</v>
      </c>
      <c r="W9" s="127">
        <f t="shared" ref="W9:W18" si="14">U9+V9</f>
        <v>2281149.8</v>
      </c>
      <c r="X9" s="127">
        <f t="shared" ref="X9:X18" si="15">L9</f>
        <v>800000</v>
      </c>
      <c r="Y9" s="127">
        <f t="shared" ref="Y9:Y18" si="16">(Y$110*S9)/S$110</f>
        <v>1481149.8</v>
      </c>
      <c r="Z9" s="127">
        <f t="shared" ref="Z9:Z18" si="17">X9+Y9</f>
        <v>2281149.8</v>
      </c>
    </row>
    <row r="10" ht="14.25" customHeight="1">
      <c r="A10" s="123">
        <v>45689.0</v>
      </c>
      <c r="B10" s="124" t="s">
        <v>729</v>
      </c>
      <c r="C10" s="119" t="s">
        <v>730</v>
      </c>
      <c r="D10" s="125">
        <v>1.0</v>
      </c>
      <c r="E10" s="126"/>
      <c r="F10" s="126"/>
      <c r="G10" s="126"/>
      <c r="H10" s="126"/>
      <c r="I10" s="126"/>
      <c r="J10" s="127">
        <f t="shared" si="1"/>
        <v>0</v>
      </c>
      <c r="K10" s="127">
        <f t="shared" si="2"/>
        <v>0</v>
      </c>
      <c r="L10" s="127">
        <f t="shared" si="3"/>
        <v>0</v>
      </c>
      <c r="M10" s="127">
        <f t="shared" si="4"/>
        <v>0</v>
      </c>
      <c r="N10" s="127">
        <f t="shared" si="5"/>
        <v>0</v>
      </c>
      <c r="O10" s="127">
        <f t="shared" si="6"/>
        <v>0</v>
      </c>
      <c r="P10" s="127">
        <f t="shared" si="7"/>
        <v>0</v>
      </c>
      <c r="Q10" s="127">
        <f t="shared" si="8"/>
        <v>0</v>
      </c>
      <c r="R10" s="127">
        <f t="shared" si="9"/>
        <v>0</v>
      </c>
      <c r="S10" s="127">
        <f t="shared" si="10"/>
        <v>0</v>
      </c>
      <c r="T10" s="127">
        <f t="shared" si="11"/>
        <v>0</v>
      </c>
      <c r="U10" s="127" t="str">
        <f t="shared" si="12"/>
        <v/>
      </c>
      <c r="V10" s="127">
        <f t="shared" si="13"/>
        <v>0</v>
      </c>
      <c r="W10" s="127">
        <f t="shared" si="14"/>
        <v>0</v>
      </c>
      <c r="X10" s="127">
        <f t="shared" si="15"/>
        <v>0</v>
      </c>
      <c r="Y10" s="127">
        <f t="shared" si="16"/>
        <v>0</v>
      </c>
      <c r="Z10" s="127">
        <f t="shared" si="17"/>
        <v>0</v>
      </c>
    </row>
    <row r="11" ht="14.25" customHeight="1">
      <c r="A11" s="123">
        <v>45717.0</v>
      </c>
      <c r="B11" s="124" t="s">
        <v>690</v>
      </c>
      <c r="C11" s="119" t="s">
        <v>728</v>
      </c>
      <c r="D11" s="125">
        <v>12.0</v>
      </c>
      <c r="E11" s="126"/>
      <c r="F11" s="126"/>
      <c r="G11" s="126"/>
      <c r="H11" s="126"/>
      <c r="I11" s="126">
        <v>100000.0</v>
      </c>
      <c r="J11" s="127">
        <f t="shared" si="1"/>
        <v>100000</v>
      </c>
      <c r="K11" s="127">
        <f t="shared" si="2"/>
        <v>100000</v>
      </c>
      <c r="L11" s="127">
        <f t="shared" si="3"/>
        <v>0</v>
      </c>
      <c r="M11" s="127">
        <f t="shared" si="4"/>
        <v>1200000</v>
      </c>
      <c r="N11" s="127">
        <f t="shared" si="5"/>
        <v>1200000</v>
      </c>
      <c r="O11" s="127">
        <f t="shared" si="6"/>
        <v>0</v>
      </c>
      <c r="P11" s="127">
        <f t="shared" si="7"/>
        <v>2028000</v>
      </c>
      <c r="Q11" s="127">
        <f t="shared" si="8"/>
        <v>2028000</v>
      </c>
      <c r="R11" s="127">
        <f t="shared" si="9"/>
        <v>0</v>
      </c>
      <c r="S11" s="127">
        <f t="shared" si="10"/>
        <v>2737800</v>
      </c>
      <c r="T11" s="127">
        <f t="shared" si="11"/>
        <v>2737800</v>
      </c>
      <c r="U11" s="127" t="str">
        <f t="shared" si="12"/>
        <v/>
      </c>
      <c r="V11" s="127">
        <f t="shared" si="13"/>
        <v>246858.3</v>
      </c>
      <c r="W11" s="127">
        <f t="shared" si="14"/>
        <v>246858.3</v>
      </c>
      <c r="X11" s="127">
        <f t="shared" si="15"/>
        <v>0</v>
      </c>
      <c r="Y11" s="127">
        <f t="shared" si="16"/>
        <v>2962299.6</v>
      </c>
      <c r="Z11" s="127">
        <f t="shared" si="17"/>
        <v>2962299.6</v>
      </c>
    </row>
    <row r="12" ht="14.25" customHeight="1">
      <c r="A12" s="123">
        <v>45748.0</v>
      </c>
      <c r="B12" s="124" t="s">
        <v>731</v>
      </c>
      <c r="C12" s="119" t="s">
        <v>730</v>
      </c>
      <c r="D12" s="125">
        <v>1.0</v>
      </c>
      <c r="E12" s="126"/>
      <c r="F12" s="126"/>
      <c r="G12" s="126"/>
      <c r="H12" s="126"/>
      <c r="I12" s="126"/>
      <c r="J12" s="127">
        <f t="shared" si="1"/>
        <v>0</v>
      </c>
      <c r="K12" s="127">
        <f t="shared" si="2"/>
        <v>0</v>
      </c>
      <c r="L12" s="127">
        <f t="shared" si="3"/>
        <v>0</v>
      </c>
      <c r="M12" s="127">
        <f t="shared" si="4"/>
        <v>0</v>
      </c>
      <c r="N12" s="127">
        <f t="shared" si="5"/>
        <v>0</v>
      </c>
      <c r="O12" s="127">
        <f t="shared" si="6"/>
        <v>0</v>
      </c>
      <c r="P12" s="127">
        <f t="shared" si="7"/>
        <v>0</v>
      </c>
      <c r="Q12" s="127">
        <f t="shared" si="8"/>
        <v>0</v>
      </c>
      <c r="R12" s="127">
        <f t="shared" si="9"/>
        <v>0</v>
      </c>
      <c r="S12" s="127">
        <f t="shared" si="10"/>
        <v>0</v>
      </c>
      <c r="T12" s="127">
        <f t="shared" si="11"/>
        <v>0</v>
      </c>
      <c r="U12" s="127" t="str">
        <f t="shared" si="12"/>
        <v/>
      </c>
      <c r="V12" s="127">
        <f t="shared" si="13"/>
        <v>0</v>
      </c>
      <c r="W12" s="127">
        <f t="shared" si="14"/>
        <v>0</v>
      </c>
      <c r="X12" s="127">
        <f t="shared" si="15"/>
        <v>0</v>
      </c>
      <c r="Y12" s="127">
        <f t="shared" si="16"/>
        <v>0</v>
      </c>
      <c r="Z12" s="127">
        <f t="shared" si="17"/>
        <v>0</v>
      </c>
    </row>
    <row r="13" ht="14.25" customHeight="1">
      <c r="A13" s="123">
        <v>45778.0</v>
      </c>
      <c r="B13" s="124" t="s">
        <v>732</v>
      </c>
      <c r="C13" s="119" t="s">
        <v>730</v>
      </c>
      <c r="D13" s="125">
        <v>1.0</v>
      </c>
      <c r="E13" s="126"/>
      <c r="F13" s="126"/>
      <c r="G13" s="126"/>
      <c r="H13" s="126"/>
      <c r="I13" s="126"/>
      <c r="J13" s="127">
        <f t="shared" si="1"/>
        <v>0</v>
      </c>
      <c r="K13" s="127">
        <f t="shared" si="2"/>
        <v>0</v>
      </c>
      <c r="L13" s="127">
        <f t="shared" si="3"/>
        <v>0</v>
      </c>
      <c r="M13" s="127">
        <f t="shared" si="4"/>
        <v>0</v>
      </c>
      <c r="N13" s="127">
        <f t="shared" si="5"/>
        <v>0</v>
      </c>
      <c r="O13" s="127">
        <f t="shared" si="6"/>
        <v>0</v>
      </c>
      <c r="P13" s="127">
        <f t="shared" si="7"/>
        <v>0</v>
      </c>
      <c r="Q13" s="127">
        <f t="shared" si="8"/>
        <v>0</v>
      </c>
      <c r="R13" s="127">
        <f t="shared" si="9"/>
        <v>0</v>
      </c>
      <c r="S13" s="127">
        <f t="shared" si="10"/>
        <v>0</v>
      </c>
      <c r="T13" s="127">
        <f t="shared" si="11"/>
        <v>0</v>
      </c>
      <c r="U13" s="127" t="str">
        <f t="shared" si="12"/>
        <v/>
      </c>
      <c r="V13" s="127">
        <f t="shared" si="13"/>
        <v>0</v>
      </c>
      <c r="W13" s="127">
        <f t="shared" si="14"/>
        <v>0</v>
      </c>
      <c r="X13" s="127">
        <f t="shared" si="15"/>
        <v>0</v>
      </c>
      <c r="Y13" s="127">
        <f t="shared" si="16"/>
        <v>0</v>
      </c>
      <c r="Z13" s="127">
        <f t="shared" si="17"/>
        <v>0</v>
      </c>
    </row>
    <row r="14" ht="14.25" customHeight="1">
      <c r="A14" s="123">
        <v>45809.0</v>
      </c>
      <c r="B14" s="128" t="s">
        <v>733</v>
      </c>
      <c r="C14" s="119" t="s">
        <v>730</v>
      </c>
      <c r="D14" s="125">
        <v>1.0</v>
      </c>
      <c r="E14" s="126"/>
      <c r="F14" s="126"/>
      <c r="G14" s="126"/>
      <c r="H14" s="126"/>
      <c r="I14" s="126">
        <v>700000.0</v>
      </c>
      <c r="J14" s="127">
        <f t="shared" si="1"/>
        <v>700000</v>
      </c>
      <c r="K14" s="127">
        <f t="shared" si="2"/>
        <v>700000</v>
      </c>
      <c r="L14" s="127">
        <f t="shared" si="3"/>
        <v>0</v>
      </c>
      <c r="M14" s="127">
        <f t="shared" si="4"/>
        <v>700000</v>
      </c>
      <c r="N14" s="127">
        <f t="shared" si="5"/>
        <v>700000</v>
      </c>
      <c r="O14" s="127">
        <f t="shared" si="6"/>
        <v>0</v>
      </c>
      <c r="P14" s="127">
        <f t="shared" si="7"/>
        <v>1183000</v>
      </c>
      <c r="Q14" s="127">
        <f t="shared" si="8"/>
        <v>1183000</v>
      </c>
      <c r="R14" s="127">
        <f t="shared" si="9"/>
        <v>0</v>
      </c>
      <c r="S14" s="127">
        <f t="shared" si="10"/>
        <v>1597050</v>
      </c>
      <c r="T14" s="127">
        <f t="shared" si="11"/>
        <v>1597050</v>
      </c>
      <c r="U14" s="127" t="str">
        <f t="shared" si="12"/>
        <v/>
      </c>
      <c r="V14" s="127">
        <f t="shared" si="13"/>
        <v>1728008.1</v>
      </c>
      <c r="W14" s="127">
        <f t="shared" si="14"/>
        <v>1728008.1</v>
      </c>
      <c r="X14" s="127">
        <f t="shared" si="15"/>
        <v>0</v>
      </c>
      <c r="Y14" s="127">
        <f t="shared" si="16"/>
        <v>1728008.1</v>
      </c>
      <c r="Z14" s="127">
        <f t="shared" si="17"/>
        <v>1728008.1</v>
      </c>
    </row>
    <row r="15" ht="14.25" customHeight="1">
      <c r="A15" s="123">
        <v>45839.0</v>
      </c>
      <c r="B15" s="124" t="s">
        <v>734</v>
      </c>
      <c r="C15" s="119" t="s">
        <v>728</v>
      </c>
      <c r="D15" s="125">
        <v>12.0</v>
      </c>
      <c r="E15" s="126"/>
      <c r="F15" s="126">
        <v>100000.0</v>
      </c>
      <c r="G15" s="126"/>
      <c r="H15" s="126"/>
      <c r="I15" s="126">
        <v>0.0</v>
      </c>
      <c r="J15" s="127">
        <f t="shared" si="1"/>
        <v>100000</v>
      </c>
      <c r="K15" s="127">
        <f t="shared" si="2"/>
        <v>100000</v>
      </c>
      <c r="L15" s="127">
        <f t="shared" si="3"/>
        <v>0</v>
      </c>
      <c r="M15" s="127">
        <f t="shared" si="4"/>
        <v>1200000</v>
      </c>
      <c r="N15" s="127">
        <f t="shared" si="5"/>
        <v>1200000</v>
      </c>
      <c r="O15" s="127">
        <f t="shared" si="6"/>
        <v>0</v>
      </c>
      <c r="P15" s="127">
        <f t="shared" si="7"/>
        <v>2028000</v>
      </c>
      <c r="Q15" s="127">
        <f t="shared" si="8"/>
        <v>2028000</v>
      </c>
      <c r="R15" s="127">
        <f t="shared" si="9"/>
        <v>0</v>
      </c>
      <c r="S15" s="127">
        <f t="shared" si="10"/>
        <v>2737800</v>
      </c>
      <c r="T15" s="127">
        <f t="shared" si="11"/>
        <v>2737800</v>
      </c>
      <c r="U15" s="127" t="str">
        <f t="shared" si="12"/>
        <v/>
      </c>
      <c r="V15" s="127">
        <f t="shared" si="13"/>
        <v>246858.3</v>
      </c>
      <c r="W15" s="127">
        <f t="shared" si="14"/>
        <v>246858.3</v>
      </c>
      <c r="X15" s="127">
        <f t="shared" si="15"/>
        <v>0</v>
      </c>
      <c r="Y15" s="127">
        <f t="shared" si="16"/>
        <v>2962299.6</v>
      </c>
      <c r="Z15" s="127">
        <f t="shared" si="17"/>
        <v>2962299.6</v>
      </c>
    </row>
    <row r="16" ht="14.25" customHeight="1">
      <c r="A16" s="123">
        <v>45870.0</v>
      </c>
      <c r="B16" s="124" t="s">
        <v>735</v>
      </c>
      <c r="C16" s="119" t="s">
        <v>730</v>
      </c>
      <c r="D16" s="125">
        <v>1.0</v>
      </c>
      <c r="E16" s="126"/>
      <c r="F16" s="126">
        <v>250000.0</v>
      </c>
      <c r="G16" s="126"/>
      <c r="H16" s="126"/>
      <c r="I16" s="126">
        <v>150000.0</v>
      </c>
      <c r="J16" s="127">
        <f t="shared" si="1"/>
        <v>400000</v>
      </c>
      <c r="K16" s="127">
        <f t="shared" si="2"/>
        <v>400000</v>
      </c>
      <c r="L16" s="127">
        <f t="shared" si="3"/>
        <v>0</v>
      </c>
      <c r="M16" s="127">
        <f t="shared" si="4"/>
        <v>400000</v>
      </c>
      <c r="N16" s="127">
        <f t="shared" si="5"/>
        <v>400000</v>
      </c>
      <c r="O16" s="127">
        <f t="shared" si="6"/>
        <v>0</v>
      </c>
      <c r="P16" s="127">
        <f t="shared" si="7"/>
        <v>676000</v>
      </c>
      <c r="Q16" s="127">
        <f t="shared" si="8"/>
        <v>676000</v>
      </c>
      <c r="R16" s="127">
        <f t="shared" si="9"/>
        <v>0</v>
      </c>
      <c r="S16" s="127">
        <f t="shared" si="10"/>
        <v>912600</v>
      </c>
      <c r="T16" s="127">
        <f t="shared" si="11"/>
        <v>912600</v>
      </c>
      <c r="U16" s="127" t="str">
        <f t="shared" si="12"/>
        <v/>
      </c>
      <c r="V16" s="127">
        <f t="shared" si="13"/>
        <v>987433.2</v>
      </c>
      <c r="W16" s="127">
        <f t="shared" si="14"/>
        <v>987433.2</v>
      </c>
      <c r="X16" s="127">
        <f t="shared" si="15"/>
        <v>0</v>
      </c>
      <c r="Y16" s="127">
        <f t="shared" si="16"/>
        <v>987433.2</v>
      </c>
      <c r="Z16" s="127">
        <f t="shared" si="17"/>
        <v>987433.2</v>
      </c>
    </row>
    <row r="17" ht="14.25" customHeight="1">
      <c r="A17" s="123">
        <v>45901.0</v>
      </c>
      <c r="B17" s="124" t="s">
        <v>736</v>
      </c>
      <c r="C17" s="119" t="s">
        <v>728</v>
      </c>
      <c r="D17" s="125">
        <v>12.0</v>
      </c>
      <c r="E17" s="126"/>
      <c r="F17" s="126">
        <v>150000.0</v>
      </c>
      <c r="G17" s="126"/>
      <c r="H17" s="126"/>
      <c r="I17" s="126"/>
      <c r="J17" s="127">
        <f t="shared" si="1"/>
        <v>150000</v>
      </c>
      <c r="K17" s="127">
        <f t="shared" si="2"/>
        <v>150000</v>
      </c>
      <c r="L17" s="127">
        <f t="shared" si="3"/>
        <v>0</v>
      </c>
      <c r="M17" s="127">
        <f t="shared" si="4"/>
        <v>1800000</v>
      </c>
      <c r="N17" s="127">
        <f t="shared" si="5"/>
        <v>1800000</v>
      </c>
      <c r="O17" s="127">
        <f t="shared" si="6"/>
        <v>0</v>
      </c>
      <c r="P17" s="127">
        <f t="shared" si="7"/>
        <v>3042000</v>
      </c>
      <c r="Q17" s="127">
        <f t="shared" si="8"/>
        <v>3042000</v>
      </c>
      <c r="R17" s="127">
        <f t="shared" si="9"/>
        <v>0</v>
      </c>
      <c r="S17" s="127">
        <f t="shared" si="10"/>
        <v>4106700</v>
      </c>
      <c r="T17" s="127">
        <f t="shared" si="11"/>
        <v>4106700</v>
      </c>
      <c r="U17" s="127" t="str">
        <f t="shared" si="12"/>
        <v/>
      </c>
      <c r="V17" s="127">
        <f t="shared" si="13"/>
        <v>370287.45</v>
      </c>
      <c r="W17" s="127">
        <f t="shared" si="14"/>
        <v>370287.45</v>
      </c>
      <c r="X17" s="127">
        <f t="shared" si="15"/>
        <v>0</v>
      </c>
      <c r="Y17" s="127">
        <f t="shared" si="16"/>
        <v>4443449.4</v>
      </c>
      <c r="Z17" s="127">
        <f t="shared" si="17"/>
        <v>4443449.4</v>
      </c>
    </row>
    <row r="18" ht="14.25" customHeight="1">
      <c r="A18" s="123">
        <v>45931.0</v>
      </c>
      <c r="B18" s="128" t="s">
        <v>737</v>
      </c>
      <c r="C18" s="119" t="s">
        <v>728</v>
      </c>
      <c r="D18" s="125">
        <v>12.0</v>
      </c>
      <c r="E18" s="126"/>
      <c r="F18" s="126"/>
      <c r="G18" s="126"/>
      <c r="H18" s="126"/>
      <c r="I18" s="126">
        <v>200000.0</v>
      </c>
      <c r="J18" s="127">
        <f t="shared" si="1"/>
        <v>200000</v>
      </c>
      <c r="K18" s="127">
        <f t="shared" si="2"/>
        <v>200000</v>
      </c>
      <c r="L18" s="127">
        <f t="shared" si="3"/>
        <v>0</v>
      </c>
      <c r="M18" s="127">
        <f t="shared" si="4"/>
        <v>2400000</v>
      </c>
      <c r="N18" s="127">
        <f t="shared" si="5"/>
        <v>2400000</v>
      </c>
      <c r="O18" s="127">
        <f t="shared" si="6"/>
        <v>0</v>
      </c>
      <c r="P18" s="127">
        <f t="shared" si="7"/>
        <v>4056000</v>
      </c>
      <c r="Q18" s="127">
        <f t="shared" si="8"/>
        <v>4056000</v>
      </c>
      <c r="R18" s="127">
        <f t="shared" si="9"/>
        <v>0</v>
      </c>
      <c r="S18" s="127">
        <f t="shared" si="10"/>
        <v>5475600</v>
      </c>
      <c r="T18" s="127">
        <f t="shared" si="11"/>
        <v>5475600</v>
      </c>
      <c r="U18" s="127" t="str">
        <f t="shared" si="12"/>
        <v/>
      </c>
      <c r="V18" s="127">
        <f t="shared" si="13"/>
        <v>493716.6</v>
      </c>
      <c r="W18" s="127">
        <f t="shared" si="14"/>
        <v>493716.6</v>
      </c>
      <c r="X18" s="127">
        <f t="shared" si="15"/>
        <v>0</v>
      </c>
      <c r="Y18" s="127">
        <f t="shared" si="16"/>
        <v>5924599.2</v>
      </c>
      <c r="Z18" s="127">
        <f t="shared" si="17"/>
        <v>5924599.2</v>
      </c>
    </row>
    <row r="19" ht="14.25" customHeight="1">
      <c r="A19" s="129" t="s">
        <v>738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4.25" customHeight="1">
      <c r="A20" s="123">
        <v>45659.0</v>
      </c>
      <c r="B20" s="131" t="s">
        <v>739</v>
      </c>
      <c r="C20" s="116" t="s">
        <v>740</v>
      </c>
      <c r="D20" s="125">
        <v>30.0</v>
      </c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ht="14.25" customHeight="1">
      <c r="A21" s="123">
        <v>45690.0</v>
      </c>
      <c r="B21" s="131" t="s">
        <v>741</v>
      </c>
      <c r="C21" s="116" t="s">
        <v>742</v>
      </c>
      <c r="D21" s="125">
        <v>3.0</v>
      </c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ht="14.25" customHeight="1">
      <c r="A22" s="123">
        <v>45718.0</v>
      </c>
      <c r="B22" s="131" t="s">
        <v>743</v>
      </c>
      <c r="C22" s="116" t="s">
        <v>744</v>
      </c>
      <c r="D22" s="125">
        <f>48*3.4</f>
        <v>163.2</v>
      </c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ht="14.25" customHeight="1">
      <c r="A23" s="123">
        <v>45749.0</v>
      </c>
      <c r="B23" s="131" t="s">
        <v>745</v>
      </c>
      <c r="C23" s="116" t="s">
        <v>746</v>
      </c>
      <c r="D23" s="125">
        <v>1.0</v>
      </c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ht="14.25" customHeight="1">
      <c r="A24" s="123">
        <v>45779.0</v>
      </c>
      <c r="B24" s="131" t="s">
        <v>747</v>
      </c>
      <c r="C24" s="116" t="s">
        <v>748</v>
      </c>
      <c r="D24" s="125">
        <v>9.0</v>
      </c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14.25" customHeight="1">
      <c r="A25" s="123">
        <v>45810.0</v>
      </c>
      <c r="B25" s="131" t="s">
        <v>749</v>
      </c>
      <c r="C25" s="116" t="s">
        <v>746</v>
      </c>
      <c r="D25" s="125">
        <v>1.0</v>
      </c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ht="14.25" customHeight="1">
      <c r="A26" s="123">
        <v>45840.0</v>
      </c>
      <c r="B26" s="131" t="s">
        <v>750</v>
      </c>
      <c r="C26" s="116" t="s">
        <v>746</v>
      </c>
      <c r="D26" s="125">
        <v>1.0</v>
      </c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14.25" customHeight="1">
      <c r="A27" s="123">
        <v>45871.0</v>
      </c>
      <c r="B27" s="131" t="s">
        <v>751</v>
      </c>
      <c r="C27" s="116" t="s">
        <v>746</v>
      </c>
      <c r="D27" s="125">
        <v>1.0</v>
      </c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ht="14.25" customHeight="1">
      <c r="A28" s="123">
        <v>45902.0</v>
      </c>
      <c r="B28" s="131" t="s">
        <v>752</v>
      </c>
      <c r="C28" s="116" t="s">
        <v>742</v>
      </c>
      <c r="D28" s="125">
        <v>1.0</v>
      </c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ht="14.25" customHeight="1">
      <c r="A29" s="123">
        <v>45932.0</v>
      </c>
      <c r="B29" s="131" t="s">
        <v>753</v>
      </c>
      <c r="C29" s="116" t="s">
        <v>746</v>
      </c>
      <c r="D29" s="125">
        <v>1.0</v>
      </c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14.25" customHeight="1">
      <c r="A30" s="123">
        <v>45963.0</v>
      </c>
      <c r="B30" s="131" t="s">
        <v>754</v>
      </c>
      <c r="C30" s="116" t="s">
        <v>742</v>
      </c>
      <c r="D30" s="125">
        <v>1.0</v>
      </c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14.25" customHeight="1">
      <c r="A31" s="123">
        <v>45993.0</v>
      </c>
      <c r="B31" s="131" t="s">
        <v>755</v>
      </c>
      <c r="C31" s="116" t="s">
        <v>756</v>
      </c>
      <c r="D31" s="125">
        <v>118.0</v>
      </c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ht="14.25" customHeight="1">
      <c r="A32" s="119" t="s">
        <v>757</v>
      </c>
      <c r="B32" s="131" t="s">
        <v>758</v>
      </c>
      <c r="C32" s="116" t="s">
        <v>746</v>
      </c>
      <c r="D32" s="125">
        <v>1.0</v>
      </c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14.25" customHeight="1">
      <c r="A33" s="119" t="s">
        <v>759</v>
      </c>
      <c r="B33" s="131" t="s">
        <v>760</v>
      </c>
      <c r="C33" s="116" t="s">
        <v>746</v>
      </c>
      <c r="D33" s="125">
        <v>1.0</v>
      </c>
      <c r="E33" s="126">
        <f>'2.14'!I22</f>
        <v>0</v>
      </c>
      <c r="F33" s="126">
        <f>'2.14'!I36</f>
        <v>6180000</v>
      </c>
      <c r="G33" s="126">
        <f>'2.14'!I50</f>
        <v>7500000</v>
      </c>
      <c r="H33" s="126">
        <f>'2.14'!I64</f>
        <v>503700</v>
      </c>
      <c r="I33" s="126">
        <f>'2.14'!I78</f>
        <v>0</v>
      </c>
      <c r="J33" s="133">
        <f>SUM(F33:I33)</f>
        <v>14183700</v>
      </c>
      <c r="K33" s="133">
        <f>SUM(E33,J33)</f>
        <v>14183700</v>
      </c>
      <c r="L33" s="133">
        <f>$D33*E33</f>
        <v>0</v>
      </c>
      <c r="M33" s="133">
        <f>$D33*(SUM(F33:I33))</f>
        <v>14183700</v>
      </c>
      <c r="N33" s="133">
        <f>L33+M33</f>
        <v>14183700</v>
      </c>
      <c r="O33" s="133">
        <f>L33</f>
        <v>0</v>
      </c>
      <c r="P33" s="134">
        <f>(P$110*M33)/M$110</f>
        <v>23970453</v>
      </c>
      <c r="Q33" s="134">
        <f>O33+P33</f>
        <v>23970453</v>
      </c>
      <c r="R33" s="133">
        <f>L33</f>
        <v>0</v>
      </c>
      <c r="S33" s="134">
        <f>(S$110*P33)/P$110</f>
        <v>32360111.55</v>
      </c>
      <c r="T33" s="134">
        <f>R33+S33</f>
        <v>32360111.55</v>
      </c>
      <c r="U33" s="135">
        <f>E33</f>
        <v>0</v>
      </c>
      <c r="V33" s="134">
        <f>Y33/D33</f>
        <v>35013640.7</v>
      </c>
      <c r="W33" s="134">
        <f>U33+V33</f>
        <v>35013640.7</v>
      </c>
      <c r="X33" s="133">
        <f>L33</f>
        <v>0</v>
      </c>
      <c r="Y33" s="134">
        <f>(Y$110*S33)/S$110</f>
        <v>35013640.7</v>
      </c>
      <c r="Z33" s="134">
        <f>X33+Y33</f>
        <v>35013640.7</v>
      </c>
    </row>
    <row r="34" ht="14.25" customHeight="1">
      <c r="A34" s="136" t="s">
        <v>761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7"/>
    </row>
    <row r="35" ht="14.25" customHeight="1" outlineLevel="1">
      <c r="A35" s="137" t="s">
        <v>762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7"/>
    </row>
    <row r="36" ht="14.25" customHeight="1" outlineLevel="1">
      <c r="A36" s="119" t="s">
        <v>763</v>
      </c>
      <c r="B36" s="124" t="s">
        <v>764</v>
      </c>
      <c r="C36" s="116" t="s">
        <v>742</v>
      </c>
      <c r="D36" s="125">
        <v>14.0</v>
      </c>
      <c r="E36" s="126">
        <f>'3.0-1'!I25</f>
        <v>0</v>
      </c>
      <c r="F36" s="126">
        <f>'3.0-1'!I39</f>
        <v>321428.5714</v>
      </c>
      <c r="G36" s="126">
        <f>'3.0-1'!I53</f>
        <v>71428.57143</v>
      </c>
      <c r="H36" s="126">
        <f>'3.0-1'!I67</f>
        <v>0</v>
      </c>
      <c r="I36" s="126">
        <f>'3.0-1'!I81</f>
        <v>0</v>
      </c>
      <c r="J36" s="133">
        <f t="shared" ref="J36:J38" si="18">SUM(F36:I36)</f>
        <v>392857.1429</v>
      </c>
      <c r="K36" s="133">
        <f t="shared" ref="K36:K38" si="19">SUM(E36,J36)</f>
        <v>392857.1429</v>
      </c>
      <c r="L36" s="133">
        <f t="shared" ref="L36:L38" si="20">$D36*E36</f>
        <v>0</v>
      </c>
      <c r="M36" s="133">
        <f t="shared" ref="M36:M38" si="21">$D36*(SUM(F36:I36))</f>
        <v>5500000</v>
      </c>
      <c r="N36" s="133">
        <f t="shared" ref="N36:N38" si="22">L36+M36</f>
        <v>5500000</v>
      </c>
      <c r="O36" s="133">
        <f t="shared" ref="O36:O38" si="23">L36</f>
        <v>0</v>
      </c>
      <c r="P36" s="134">
        <f t="shared" ref="P36:P38" si="24">(P$110*M36)/M$110</f>
        <v>9295000</v>
      </c>
      <c r="Q36" s="134">
        <f t="shared" ref="Q36:Q38" si="25">O36+P36</f>
        <v>9295000</v>
      </c>
      <c r="R36" s="133">
        <f t="shared" ref="R36:R38" si="26">L36</f>
        <v>0</v>
      </c>
      <c r="S36" s="134">
        <f t="shared" ref="S36:S38" si="27">(S$110*P36)/P$110</f>
        <v>12548250</v>
      </c>
      <c r="T36" s="134">
        <f t="shared" ref="T36:T38" si="28">R36+S36</f>
        <v>12548250</v>
      </c>
      <c r="U36" s="135">
        <f t="shared" ref="U36:U38" si="29">E36</f>
        <v>0</v>
      </c>
      <c r="V36" s="134">
        <f t="shared" ref="V36:V38" si="30">Y36/D36</f>
        <v>969800.4643</v>
      </c>
      <c r="W36" s="134">
        <f t="shared" ref="W36:W38" si="31">U36+V36</f>
        <v>969800.4643</v>
      </c>
      <c r="X36" s="133">
        <f t="shared" ref="X36:X38" si="32">L36</f>
        <v>0</v>
      </c>
      <c r="Y36" s="134">
        <f t="shared" ref="Y36:Y38" si="33">(Y$110*S36)/S$110</f>
        <v>13577206.5</v>
      </c>
      <c r="Z36" s="134">
        <f t="shared" ref="Z36:Z38" si="34">X36+Y36</f>
        <v>13577206.5</v>
      </c>
    </row>
    <row r="37" ht="14.25" customHeight="1" outlineLevel="1">
      <c r="A37" s="119" t="s">
        <v>765</v>
      </c>
      <c r="B37" s="124" t="s">
        <v>766</v>
      </c>
      <c r="C37" s="116" t="s">
        <v>742</v>
      </c>
      <c r="D37" s="125">
        <v>14.0</v>
      </c>
      <c r="E37" s="126">
        <f>'3.0-2'!I26</f>
        <v>206681.2043</v>
      </c>
      <c r="F37" s="126">
        <f>'3.0-2'!I40</f>
        <v>273214.2857</v>
      </c>
      <c r="G37" s="126">
        <f>'3.0-2'!I54</f>
        <v>0</v>
      </c>
      <c r="H37" s="126">
        <f>'3.0-2'!I68</f>
        <v>24452.19143</v>
      </c>
      <c r="I37" s="126">
        <f>'3.0-2'!I82</f>
        <v>0</v>
      </c>
      <c r="J37" s="133">
        <f t="shared" si="18"/>
        <v>297666.4771</v>
      </c>
      <c r="K37" s="133">
        <f t="shared" si="19"/>
        <v>504347.6814</v>
      </c>
      <c r="L37" s="133">
        <f t="shared" si="20"/>
        <v>2893536.86</v>
      </c>
      <c r="M37" s="133">
        <f t="shared" si="21"/>
        <v>4167330.68</v>
      </c>
      <c r="N37" s="133">
        <f t="shared" si="22"/>
        <v>7060867.54</v>
      </c>
      <c r="O37" s="133">
        <f t="shared" si="23"/>
        <v>2893536.86</v>
      </c>
      <c r="P37" s="134">
        <f t="shared" si="24"/>
        <v>7042788.849</v>
      </c>
      <c r="Q37" s="134">
        <f t="shared" si="25"/>
        <v>9936325.709</v>
      </c>
      <c r="R37" s="133">
        <f t="shared" si="26"/>
        <v>2893536.86</v>
      </c>
      <c r="S37" s="134">
        <f t="shared" si="27"/>
        <v>9507764.946</v>
      </c>
      <c r="T37" s="134">
        <f t="shared" si="28"/>
        <v>12401301.81</v>
      </c>
      <c r="U37" s="135">
        <f t="shared" si="29"/>
        <v>206681.2043</v>
      </c>
      <c r="V37" s="134">
        <f t="shared" si="30"/>
        <v>734814.4051</v>
      </c>
      <c r="W37" s="134">
        <f t="shared" si="31"/>
        <v>941495.6094</v>
      </c>
      <c r="X37" s="133">
        <f t="shared" si="32"/>
        <v>2893536.86</v>
      </c>
      <c r="Y37" s="134">
        <f t="shared" si="33"/>
        <v>10287401.67</v>
      </c>
      <c r="Z37" s="134">
        <f t="shared" si="34"/>
        <v>13180938.53</v>
      </c>
    </row>
    <row r="38" ht="14.25" customHeight="1" outlineLevel="1">
      <c r="A38" s="119" t="s">
        <v>767</v>
      </c>
      <c r="B38" s="124" t="s">
        <v>768</v>
      </c>
      <c r="C38" s="116" t="s">
        <v>742</v>
      </c>
      <c r="D38" s="125">
        <v>14.0</v>
      </c>
      <c r="E38" s="126">
        <f>' 3.0-3'!I25</f>
        <v>125774.5927</v>
      </c>
      <c r="F38" s="126">
        <f>' 3.0-3'!I39</f>
        <v>107142.8571</v>
      </c>
      <c r="G38" s="126">
        <f>' 3.0-3'!I53</f>
        <v>0</v>
      </c>
      <c r="H38" s="126">
        <f>' 3.0-3'!I67</f>
        <v>0</v>
      </c>
      <c r="I38" s="126">
        <f>' 3.0-3'!I81</f>
        <v>0</v>
      </c>
      <c r="J38" s="133">
        <f t="shared" si="18"/>
        <v>107142.8571</v>
      </c>
      <c r="K38" s="133">
        <f t="shared" si="19"/>
        <v>232917.4498</v>
      </c>
      <c r="L38" s="133">
        <f t="shared" si="20"/>
        <v>1760844.298</v>
      </c>
      <c r="M38" s="133">
        <f t="shared" si="21"/>
        <v>1500000</v>
      </c>
      <c r="N38" s="133">
        <f t="shared" si="22"/>
        <v>3260844.298</v>
      </c>
      <c r="O38" s="133">
        <f t="shared" si="23"/>
        <v>1760844.298</v>
      </c>
      <c r="P38" s="134">
        <f t="shared" si="24"/>
        <v>2535000</v>
      </c>
      <c r="Q38" s="134">
        <f t="shared" si="25"/>
        <v>4295844.298</v>
      </c>
      <c r="R38" s="133">
        <f t="shared" si="26"/>
        <v>1760844.298</v>
      </c>
      <c r="S38" s="134">
        <f t="shared" si="27"/>
        <v>3422250</v>
      </c>
      <c r="T38" s="134">
        <f t="shared" si="28"/>
        <v>5183094.298</v>
      </c>
      <c r="U38" s="135">
        <f t="shared" si="29"/>
        <v>125774.5927</v>
      </c>
      <c r="V38" s="134">
        <f t="shared" si="30"/>
        <v>264491.0357</v>
      </c>
      <c r="W38" s="134">
        <f t="shared" si="31"/>
        <v>390265.6284</v>
      </c>
      <c r="X38" s="133">
        <f t="shared" si="32"/>
        <v>1760844.298</v>
      </c>
      <c r="Y38" s="134">
        <f t="shared" si="33"/>
        <v>3702874.5</v>
      </c>
      <c r="Z38" s="134">
        <f t="shared" si="34"/>
        <v>5463718.798</v>
      </c>
    </row>
    <row r="39" ht="14.25" customHeight="1" outlineLevel="1">
      <c r="A39" s="137" t="s">
        <v>769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7"/>
    </row>
    <row r="40" ht="14.25" customHeight="1">
      <c r="A40" s="119" t="s">
        <v>770</v>
      </c>
      <c r="B40" s="124" t="s">
        <v>771</v>
      </c>
      <c r="C40" s="116" t="s">
        <v>158</v>
      </c>
      <c r="D40" s="125">
        <v>29.0</v>
      </c>
      <c r="E40" s="126">
        <f>'3.1-1'!I22</f>
        <v>17958.96552</v>
      </c>
      <c r="F40" s="126">
        <f>'3.1-1'!I36</f>
        <v>49655.17241</v>
      </c>
      <c r="G40" s="126">
        <f>'3.1-1'!I50</f>
        <v>0</v>
      </c>
      <c r="H40" s="126">
        <f>'3.1-1'!I64</f>
        <v>28161.19793</v>
      </c>
      <c r="I40" s="126">
        <f>'3.1-1'!I78</f>
        <v>0</v>
      </c>
      <c r="J40" s="133">
        <f t="shared" ref="J40:J44" si="35">SUM(F40:I40)</f>
        <v>77816.37034</v>
      </c>
      <c r="K40" s="133">
        <f t="shared" ref="K40:K44" si="36">SUM(E40,J40)</f>
        <v>95775.33586</v>
      </c>
      <c r="L40" s="133">
        <f t="shared" ref="L40:L44" si="37">$D40*E40</f>
        <v>520810</v>
      </c>
      <c r="M40" s="133">
        <f t="shared" ref="M40:M44" si="38">$D40*(SUM(F40:I40))</f>
        <v>2256674.74</v>
      </c>
      <c r="N40" s="133">
        <f t="shared" ref="N40:N44" si="39">L40+M40</f>
        <v>2777484.74</v>
      </c>
      <c r="O40" s="133">
        <f t="shared" ref="O40:O44" si="40">L40</f>
        <v>520810</v>
      </c>
      <c r="P40" s="134">
        <f t="shared" ref="P40:P44" si="41">(P$110*M40)/M$110</f>
        <v>3813780.311</v>
      </c>
      <c r="Q40" s="134">
        <f t="shared" ref="Q40:Q44" si="42">O40+P40</f>
        <v>4334590.311</v>
      </c>
      <c r="R40" s="133">
        <f t="shared" ref="R40:R44" si="43">L40</f>
        <v>520810</v>
      </c>
      <c r="S40" s="134">
        <f t="shared" ref="S40:S44" si="44">(S$110*P40)/P$110</f>
        <v>5148603.419</v>
      </c>
      <c r="T40" s="134">
        <f t="shared" ref="T40:T44" si="45">R40+S40</f>
        <v>5669413.419</v>
      </c>
      <c r="U40" s="135">
        <f t="shared" ref="U40:U44" si="46">E40</f>
        <v>17958.96552</v>
      </c>
      <c r="V40" s="134">
        <f t="shared" ref="V40:V44" si="47">Y40/D40</f>
        <v>192096.169</v>
      </c>
      <c r="W40" s="134">
        <f t="shared" ref="W40:W44" si="48">U40+V40</f>
        <v>210055.1345</v>
      </c>
      <c r="X40" s="133">
        <f t="shared" ref="X40:X44" si="49">L40</f>
        <v>520810</v>
      </c>
      <c r="Y40" s="134">
        <f t="shared" ref="Y40:Y44" si="50">(Y$110*S40)/S$110</f>
        <v>5570788.9</v>
      </c>
      <c r="Z40" s="134">
        <f t="shared" ref="Z40:Z44" si="51">X40+Y40</f>
        <v>6091598.9</v>
      </c>
    </row>
    <row r="41" ht="14.25" customHeight="1">
      <c r="A41" s="119" t="s">
        <v>772</v>
      </c>
      <c r="B41" s="138" t="s">
        <v>773</v>
      </c>
      <c r="C41" s="139" t="s">
        <v>158</v>
      </c>
      <c r="D41" s="140">
        <f>4+4.3</f>
        <v>8.3</v>
      </c>
      <c r="E41" s="126">
        <f>'3.1-2'!I22</f>
        <v>139757.447</v>
      </c>
      <c r="F41" s="126">
        <f>'3.1-2'!I36</f>
        <v>0</v>
      </c>
      <c r="G41" s="126">
        <f>'3.1-2'!I50</f>
        <v>0</v>
      </c>
      <c r="H41" s="126">
        <f>'3.1-2'!I64</f>
        <v>0</v>
      </c>
      <c r="I41" s="126">
        <f>'3.1-2'!I78</f>
        <v>120481.9277</v>
      </c>
      <c r="J41" s="133">
        <f t="shared" si="35"/>
        <v>120481.9277</v>
      </c>
      <c r="K41" s="133">
        <f t="shared" si="36"/>
        <v>260239.3747</v>
      </c>
      <c r="L41" s="133">
        <f t="shared" si="37"/>
        <v>1159986.81</v>
      </c>
      <c r="M41" s="133">
        <f t="shared" si="38"/>
        <v>1000000</v>
      </c>
      <c r="N41" s="133">
        <f t="shared" si="39"/>
        <v>2159986.81</v>
      </c>
      <c r="O41" s="133">
        <f t="shared" si="40"/>
        <v>1159986.81</v>
      </c>
      <c r="P41" s="134">
        <f t="shared" si="41"/>
        <v>1690000</v>
      </c>
      <c r="Q41" s="134">
        <f t="shared" si="42"/>
        <v>2849986.81</v>
      </c>
      <c r="R41" s="133">
        <f t="shared" si="43"/>
        <v>1159986.81</v>
      </c>
      <c r="S41" s="134">
        <f t="shared" si="44"/>
        <v>2281500</v>
      </c>
      <c r="T41" s="134">
        <f t="shared" si="45"/>
        <v>3441486.81</v>
      </c>
      <c r="U41" s="135">
        <f t="shared" si="46"/>
        <v>139757.447</v>
      </c>
      <c r="V41" s="134">
        <f t="shared" si="47"/>
        <v>297419.6386</v>
      </c>
      <c r="W41" s="134">
        <f t="shared" si="48"/>
        <v>437177.0855</v>
      </c>
      <c r="X41" s="133">
        <f t="shared" si="49"/>
        <v>1159986.81</v>
      </c>
      <c r="Y41" s="134">
        <f t="shared" si="50"/>
        <v>2468583</v>
      </c>
      <c r="Z41" s="134">
        <f t="shared" si="51"/>
        <v>3628569.81</v>
      </c>
    </row>
    <row r="42" ht="14.25" customHeight="1">
      <c r="A42" s="119" t="s">
        <v>774</v>
      </c>
      <c r="B42" s="124" t="s">
        <v>775</v>
      </c>
      <c r="C42" s="116" t="s">
        <v>776</v>
      </c>
      <c r="D42" s="125">
        <v>18.0</v>
      </c>
      <c r="E42" s="126">
        <f>'3.1-3'!I22</f>
        <v>49897.77778</v>
      </c>
      <c r="F42" s="126">
        <f>'3.1-3'!I36</f>
        <v>29166.66667</v>
      </c>
      <c r="G42" s="126">
        <f>'3.1-3'!I50</f>
        <v>0</v>
      </c>
      <c r="H42" s="126">
        <f>'3.1-3'!I64</f>
        <v>12111.11111</v>
      </c>
      <c r="I42" s="126">
        <f>'3.1-3'!I78</f>
        <v>0</v>
      </c>
      <c r="J42" s="133">
        <f t="shared" si="35"/>
        <v>41277.77778</v>
      </c>
      <c r="K42" s="133">
        <f t="shared" si="36"/>
        <v>91175.55556</v>
      </c>
      <c r="L42" s="133">
        <f t="shared" si="37"/>
        <v>898160</v>
      </c>
      <c r="M42" s="133">
        <f t="shared" si="38"/>
        <v>743000</v>
      </c>
      <c r="N42" s="133">
        <f t="shared" si="39"/>
        <v>1641160</v>
      </c>
      <c r="O42" s="133">
        <f t="shared" si="40"/>
        <v>898160</v>
      </c>
      <c r="P42" s="134">
        <f t="shared" si="41"/>
        <v>1255670</v>
      </c>
      <c r="Q42" s="134">
        <f t="shared" si="42"/>
        <v>2153830</v>
      </c>
      <c r="R42" s="133">
        <f t="shared" si="43"/>
        <v>898160</v>
      </c>
      <c r="S42" s="134">
        <f t="shared" si="44"/>
        <v>1695154.5</v>
      </c>
      <c r="T42" s="134">
        <f t="shared" si="45"/>
        <v>2593314.5</v>
      </c>
      <c r="U42" s="135">
        <f t="shared" si="46"/>
        <v>49897.77778</v>
      </c>
      <c r="V42" s="134">
        <f t="shared" si="47"/>
        <v>101897.6205</v>
      </c>
      <c r="W42" s="134">
        <f t="shared" si="48"/>
        <v>151795.3983</v>
      </c>
      <c r="X42" s="133">
        <f t="shared" si="49"/>
        <v>898160</v>
      </c>
      <c r="Y42" s="134">
        <f t="shared" si="50"/>
        <v>1834157.169</v>
      </c>
      <c r="Z42" s="134">
        <f t="shared" si="51"/>
        <v>2732317.169</v>
      </c>
    </row>
    <row r="43" ht="14.25" customHeight="1">
      <c r="A43" s="119" t="s">
        <v>777</v>
      </c>
      <c r="B43" s="124" t="s">
        <v>778</v>
      </c>
      <c r="C43" s="116" t="s">
        <v>742</v>
      </c>
      <c r="D43" s="125">
        <v>7.0</v>
      </c>
      <c r="E43" s="126">
        <f>'3.1-4'!I22</f>
        <v>114605</v>
      </c>
      <c r="F43" s="126">
        <f>'3.1-4'!I36</f>
        <v>171428.5714</v>
      </c>
      <c r="G43" s="126">
        <f>'3.1-4'!I50</f>
        <v>0</v>
      </c>
      <c r="H43" s="126">
        <f>'3.1-4'!I66</f>
        <v>51573.91</v>
      </c>
      <c r="I43" s="126">
        <f>'3.1-4'!I80</f>
        <v>0</v>
      </c>
      <c r="J43" s="133">
        <f t="shared" si="35"/>
        <v>223002.4814</v>
      </c>
      <c r="K43" s="133">
        <f t="shared" si="36"/>
        <v>337607.4814</v>
      </c>
      <c r="L43" s="133">
        <f t="shared" si="37"/>
        <v>802235</v>
      </c>
      <c r="M43" s="133">
        <f t="shared" si="38"/>
        <v>1561017.37</v>
      </c>
      <c r="N43" s="133">
        <f t="shared" si="39"/>
        <v>2363252.37</v>
      </c>
      <c r="O43" s="133">
        <f t="shared" si="40"/>
        <v>802235</v>
      </c>
      <c r="P43" s="134">
        <f t="shared" si="41"/>
        <v>2638119.355</v>
      </c>
      <c r="Q43" s="134">
        <f t="shared" si="42"/>
        <v>3440354.355</v>
      </c>
      <c r="R43" s="133">
        <f t="shared" si="43"/>
        <v>802235</v>
      </c>
      <c r="S43" s="134">
        <f t="shared" si="44"/>
        <v>3561461.13</v>
      </c>
      <c r="T43" s="134">
        <f t="shared" si="45"/>
        <v>4363696.13</v>
      </c>
      <c r="U43" s="135">
        <f t="shared" si="46"/>
        <v>114605</v>
      </c>
      <c r="V43" s="134">
        <f t="shared" si="47"/>
        <v>550500.1346</v>
      </c>
      <c r="W43" s="134">
        <f t="shared" si="48"/>
        <v>665105.1346</v>
      </c>
      <c r="X43" s="133">
        <f t="shared" si="49"/>
        <v>802235</v>
      </c>
      <c r="Y43" s="134">
        <f t="shared" si="50"/>
        <v>3853500.942</v>
      </c>
      <c r="Z43" s="134">
        <f t="shared" si="51"/>
        <v>4655735.942</v>
      </c>
    </row>
    <row r="44" ht="14.25" customHeight="1">
      <c r="A44" s="119" t="s">
        <v>779</v>
      </c>
      <c r="B44" s="124" t="s">
        <v>780</v>
      </c>
      <c r="C44" s="116" t="s">
        <v>742</v>
      </c>
      <c r="D44" s="125">
        <v>7.0</v>
      </c>
      <c r="E44" s="126">
        <f>'3.1-5'!I22</f>
        <v>173955.7143</v>
      </c>
      <c r="F44" s="141">
        <f>'3.1-5'!I36</f>
        <v>117857.1429</v>
      </c>
      <c r="G44" s="126">
        <f>'3.1-5'!I50</f>
        <v>0</v>
      </c>
      <c r="H44" s="141">
        <f>'3.1-5'!I66</f>
        <v>16488.19571</v>
      </c>
      <c r="I44" s="126">
        <f>'3.1-5'!I80</f>
        <v>0</v>
      </c>
      <c r="J44" s="133">
        <f t="shared" si="35"/>
        <v>134345.3386</v>
      </c>
      <c r="K44" s="133">
        <f t="shared" si="36"/>
        <v>308301.0529</v>
      </c>
      <c r="L44" s="133">
        <f t="shared" si="37"/>
        <v>1217690</v>
      </c>
      <c r="M44" s="133">
        <f t="shared" si="38"/>
        <v>940417.37</v>
      </c>
      <c r="N44" s="133">
        <f t="shared" si="39"/>
        <v>2158107.37</v>
      </c>
      <c r="O44" s="133">
        <f t="shared" si="40"/>
        <v>1217690</v>
      </c>
      <c r="P44" s="134">
        <f t="shared" si="41"/>
        <v>1589305.355</v>
      </c>
      <c r="Q44" s="134">
        <f t="shared" si="42"/>
        <v>2806995.355</v>
      </c>
      <c r="R44" s="133">
        <f t="shared" si="43"/>
        <v>1217690</v>
      </c>
      <c r="S44" s="134">
        <f t="shared" si="44"/>
        <v>2145562.23</v>
      </c>
      <c r="T44" s="134">
        <f t="shared" si="45"/>
        <v>3363252.23</v>
      </c>
      <c r="U44" s="135">
        <f t="shared" si="46"/>
        <v>173955.7143</v>
      </c>
      <c r="V44" s="134">
        <f t="shared" si="47"/>
        <v>331642.6189</v>
      </c>
      <c r="W44" s="134">
        <f t="shared" si="48"/>
        <v>505598.3332</v>
      </c>
      <c r="X44" s="133">
        <f t="shared" si="49"/>
        <v>1217690</v>
      </c>
      <c r="Y44" s="134">
        <f t="shared" si="50"/>
        <v>2321498.332</v>
      </c>
      <c r="Z44" s="134">
        <f t="shared" si="51"/>
        <v>3539188.332</v>
      </c>
    </row>
    <row r="45" ht="14.25" customHeight="1">
      <c r="A45" s="137" t="s">
        <v>781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7"/>
    </row>
    <row r="46" ht="14.25" customHeight="1">
      <c r="A46" s="119" t="s">
        <v>782</v>
      </c>
      <c r="B46" s="124" t="s">
        <v>783</v>
      </c>
      <c r="C46" s="116" t="s">
        <v>742</v>
      </c>
      <c r="D46" s="125">
        <v>5.0</v>
      </c>
      <c r="E46" s="126">
        <f>'3.2-1'!I22</f>
        <v>60087</v>
      </c>
      <c r="F46" s="141">
        <f>'3.2-1'!I36</f>
        <v>165000</v>
      </c>
      <c r="G46" s="126">
        <f>'3.2-1'!I50</f>
        <v>0</v>
      </c>
      <c r="H46" s="126">
        <f>'3.2-1'!I66</f>
        <v>33611.474</v>
      </c>
      <c r="I46" s="126">
        <f>'3.2-1'!I80</f>
        <v>0</v>
      </c>
      <c r="J46" s="133">
        <f t="shared" ref="J46:J49" si="52">SUM(F46:I46)</f>
        <v>198611.474</v>
      </c>
      <c r="K46" s="133">
        <f t="shared" ref="K46:K49" si="53">SUM(E46,J46)</f>
        <v>258698.474</v>
      </c>
      <c r="L46" s="133">
        <f t="shared" ref="L46:L49" si="54">$D46*E46</f>
        <v>300435</v>
      </c>
      <c r="M46" s="133">
        <f t="shared" ref="M46:M49" si="55">$D46*(SUM(F46:I46))</f>
        <v>993057.37</v>
      </c>
      <c r="N46" s="133">
        <f t="shared" ref="N46:N49" si="56">L46+M46</f>
        <v>1293492.37</v>
      </c>
      <c r="O46" s="133">
        <f t="shared" ref="O46:O49" si="57">L46</f>
        <v>300435</v>
      </c>
      <c r="P46" s="134">
        <f t="shared" ref="P46:P49" si="58">(P$110*M46)/M$110</f>
        <v>1678266.955</v>
      </c>
      <c r="Q46" s="134">
        <f t="shared" ref="Q46:Q49" si="59">O46+P46</f>
        <v>1978701.955</v>
      </c>
      <c r="R46" s="133">
        <f t="shared" ref="R46:R49" si="60">L46</f>
        <v>300435</v>
      </c>
      <c r="S46" s="134">
        <f t="shared" ref="S46:S49" si="61">(S$110*P46)/P$110</f>
        <v>2265660.39</v>
      </c>
      <c r="T46" s="134">
        <f t="shared" ref="T46:T49" si="62">R46+S46</f>
        <v>2566095.39</v>
      </c>
      <c r="U46" s="135">
        <f t="shared" ref="U46:U49" si="63">E46</f>
        <v>60087</v>
      </c>
      <c r="V46" s="134">
        <f t="shared" ref="V46:V49" si="64">Y46/D46</f>
        <v>490288.9083</v>
      </c>
      <c r="W46" s="134">
        <f t="shared" ref="W46:W49" si="65">U46+V46</f>
        <v>550375.9083</v>
      </c>
      <c r="X46" s="133">
        <f t="shared" ref="X46:X49" si="66">L46</f>
        <v>300435</v>
      </c>
      <c r="Y46" s="134">
        <f t="shared" ref="Y46:Y49" si="67">(Y$110*S46)/S$110</f>
        <v>2451444.542</v>
      </c>
      <c r="Z46" s="134">
        <f t="shared" ref="Z46:Z49" si="68">X46+Y46</f>
        <v>2751879.542</v>
      </c>
    </row>
    <row r="47" ht="14.25" customHeight="1">
      <c r="A47" s="119" t="s">
        <v>784</v>
      </c>
      <c r="B47" s="124" t="s">
        <v>785</v>
      </c>
      <c r="C47" s="116" t="s">
        <v>742</v>
      </c>
      <c r="D47" s="125">
        <v>6.0</v>
      </c>
      <c r="E47" s="126">
        <f>'3.2-2'!I22</f>
        <v>104427.0833</v>
      </c>
      <c r="F47" s="126">
        <f>'3.2-2'!I36</f>
        <v>137500</v>
      </c>
      <c r="G47" s="126">
        <f>'3.2-2'!I50</f>
        <v>0</v>
      </c>
      <c r="H47" s="141">
        <f>'3.2-2'!I66</f>
        <v>19236.22833</v>
      </c>
      <c r="I47" s="126">
        <f>'3.2-2'!I80</f>
        <v>0</v>
      </c>
      <c r="J47" s="133">
        <f t="shared" si="52"/>
        <v>156736.2283</v>
      </c>
      <c r="K47" s="133">
        <f t="shared" si="53"/>
        <v>261163.3117</v>
      </c>
      <c r="L47" s="133">
        <f t="shared" si="54"/>
        <v>626562.5</v>
      </c>
      <c r="M47" s="133">
        <f t="shared" si="55"/>
        <v>940417.37</v>
      </c>
      <c r="N47" s="133">
        <f t="shared" si="56"/>
        <v>1566979.87</v>
      </c>
      <c r="O47" s="133">
        <f t="shared" si="57"/>
        <v>626562.5</v>
      </c>
      <c r="P47" s="134">
        <f t="shared" si="58"/>
        <v>1589305.355</v>
      </c>
      <c r="Q47" s="134">
        <f t="shared" si="59"/>
        <v>2215867.855</v>
      </c>
      <c r="R47" s="133">
        <f t="shared" si="60"/>
        <v>626562.5</v>
      </c>
      <c r="S47" s="134">
        <f t="shared" si="61"/>
        <v>2145562.23</v>
      </c>
      <c r="T47" s="134">
        <f t="shared" si="62"/>
        <v>2772124.73</v>
      </c>
      <c r="U47" s="135">
        <f t="shared" si="63"/>
        <v>104427.0833</v>
      </c>
      <c r="V47" s="134">
        <f t="shared" si="64"/>
        <v>386916.3887</v>
      </c>
      <c r="W47" s="134">
        <f t="shared" si="65"/>
        <v>491343.4721</v>
      </c>
      <c r="X47" s="133">
        <f t="shared" si="66"/>
        <v>626562.5</v>
      </c>
      <c r="Y47" s="134">
        <f t="shared" si="67"/>
        <v>2321498.332</v>
      </c>
      <c r="Z47" s="134">
        <f t="shared" si="68"/>
        <v>2948060.832</v>
      </c>
    </row>
    <row r="48" ht="14.25" customHeight="1">
      <c r="A48" s="119" t="s">
        <v>786</v>
      </c>
      <c r="B48" s="124" t="s">
        <v>787</v>
      </c>
      <c r="C48" s="116" t="s">
        <v>788</v>
      </c>
      <c r="D48" s="125">
        <v>58.0</v>
      </c>
      <c r="E48" s="126">
        <f>'3.2-3'!I22</f>
        <v>20077.58621</v>
      </c>
      <c r="F48" s="126">
        <f>'3.2-3'!I36</f>
        <v>34913.7931</v>
      </c>
      <c r="G48" s="126">
        <f>'3.2-3'!I50</f>
        <v>0</v>
      </c>
      <c r="H48" s="126">
        <f>'3.2-3'!I66</f>
        <v>12970.25414</v>
      </c>
      <c r="I48" s="126">
        <f>'3.2-3'!I80</f>
        <v>0</v>
      </c>
      <c r="J48" s="133">
        <f t="shared" si="52"/>
        <v>47884.04724</v>
      </c>
      <c r="K48" s="133">
        <f t="shared" si="53"/>
        <v>67961.63345</v>
      </c>
      <c r="L48" s="133">
        <f t="shared" si="54"/>
        <v>1164500</v>
      </c>
      <c r="M48" s="133">
        <f t="shared" si="55"/>
        <v>2777274.74</v>
      </c>
      <c r="N48" s="133">
        <f t="shared" si="56"/>
        <v>3941774.74</v>
      </c>
      <c r="O48" s="133">
        <f t="shared" si="57"/>
        <v>1164500</v>
      </c>
      <c r="P48" s="134">
        <f t="shared" si="58"/>
        <v>4693594.311</v>
      </c>
      <c r="Q48" s="134">
        <f t="shared" si="59"/>
        <v>5858094.311</v>
      </c>
      <c r="R48" s="133">
        <f t="shared" si="60"/>
        <v>1164500</v>
      </c>
      <c r="S48" s="134">
        <f t="shared" si="61"/>
        <v>6336352.319</v>
      </c>
      <c r="T48" s="134">
        <f t="shared" si="62"/>
        <v>7500852.319</v>
      </c>
      <c r="U48" s="135">
        <f t="shared" si="63"/>
        <v>20077.58621</v>
      </c>
      <c r="V48" s="134">
        <f t="shared" si="64"/>
        <v>118205.745</v>
      </c>
      <c r="W48" s="134">
        <f t="shared" si="65"/>
        <v>138283.3312</v>
      </c>
      <c r="X48" s="133">
        <f t="shared" si="66"/>
        <v>1164500</v>
      </c>
      <c r="Y48" s="134">
        <f t="shared" si="67"/>
        <v>6855933.209</v>
      </c>
      <c r="Z48" s="134">
        <f t="shared" si="68"/>
        <v>8020433.209</v>
      </c>
    </row>
    <row r="49" ht="14.25" customHeight="1">
      <c r="A49" s="119" t="s">
        <v>789</v>
      </c>
      <c r="B49" s="124" t="s">
        <v>790</v>
      </c>
      <c r="C49" s="116" t="s">
        <v>791</v>
      </c>
      <c r="D49" s="125">
        <v>70.0</v>
      </c>
      <c r="E49" s="126">
        <f>' 3.2-4'!I22</f>
        <v>48924.51429</v>
      </c>
      <c r="F49" s="126">
        <f>' 3.2-4'!I36</f>
        <v>21428.57143</v>
      </c>
      <c r="G49" s="126">
        <f>' 3.2-4'!I50</f>
        <v>0</v>
      </c>
      <c r="H49" s="126">
        <f>' 3.2-4'!I64</f>
        <v>11590</v>
      </c>
      <c r="I49" s="126">
        <f>' 3.2-4'!I78</f>
        <v>0</v>
      </c>
      <c r="J49" s="133">
        <f t="shared" si="52"/>
        <v>33018.57143</v>
      </c>
      <c r="K49" s="133">
        <f t="shared" si="53"/>
        <v>81943.08571</v>
      </c>
      <c r="L49" s="133">
        <f t="shared" si="54"/>
        <v>3424716</v>
      </c>
      <c r="M49" s="133">
        <f t="shared" si="55"/>
        <v>2311300</v>
      </c>
      <c r="N49" s="133">
        <f t="shared" si="56"/>
        <v>5736016</v>
      </c>
      <c r="O49" s="133">
        <f t="shared" si="57"/>
        <v>3424716</v>
      </c>
      <c r="P49" s="134">
        <f t="shared" si="58"/>
        <v>3906097</v>
      </c>
      <c r="Q49" s="134">
        <f t="shared" si="59"/>
        <v>7330813</v>
      </c>
      <c r="R49" s="133">
        <f t="shared" si="60"/>
        <v>3424716</v>
      </c>
      <c r="S49" s="134">
        <f t="shared" si="61"/>
        <v>5273230.95</v>
      </c>
      <c r="T49" s="134">
        <f t="shared" si="62"/>
        <v>8697946.95</v>
      </c>
      <c r="U49" s="135">
        <f t="shared" si="63"/>
        <v>48924.51429</v>
      </c>
      <c r="V49" s="134">
        <f t="shared" si="64"/>
        <v>81509.08411</v>
      </c>
      <c r="W49" s="134">
        <f t="shared" si="65"/>
        <v>130433.5984</v>
      </c>
      <c r="X49" s="133">
        <f t="shared" si="66"/>
        <v>3424716</v>
      </c>
      <c r="Y49" s="134">
        <f t="shared" si="67"/>
        <v>5705635.888</v>
      </c>
      <c r="Z49" s="134">
        <f t="shared" si="68"/>
        <v>9130351.888</v>
      </c>
    </row>
    <row r="50" ht="14.25" customHeight="1">
      <c r="A50" s="137" t="s">
        <v>792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7"/>
    </row>
    <row r="51" ht="14.25" customHeight="1">
      <c r="A51" s="119" t="s">
        <v>793</v>
      </c>
      <c r="B51" s="124" t="s">
        <v>794</v>
      </c>
      <c r="C51" s="116" t="s">
        <v>742</v>
      </c>
      <c r="D51" s="125">
        <v>4.0</v>
      </c>
      <c r="E51" s="126">
        <f>'3.3-1'!I22</f>
        <v>76281.875</v>
      </c>
      <c r="F51" s="141">
        <f>'3.3-1'!I36</f>
        <v>112500</v>
      </c>
      <c r="G51" s="126">
        <f>'3.3-1'!I50</f>
        <v>0</v>
      </c>
      <c r="H51" s="126">
        <f>'3.3-1'!I66</f>
        <v>18854.3425</v>
      </c>
      <c r="I51" s="126">
        <f>'3.3-1'!I80</f>
        <v>0</v>
      </c>
      <c r="J51" s="133">
        <f t="shared" ref="J51:J55" si="69">SUM(F51:I51)</f>
        <v>131354.3425</v>
      </c>
      <c r="K51" s="133">
        <f t="shared" ref="K51:K55" si="70">SUM(E51,J51)</f>
        <v>207636.2175</v>
      </c>
      <c r="L51" s="133">
        <f t="shared" ref="L51:L55" si="71">$D51*E51</f>
        <v>305127.5</v>
      </c>
      <c r="M51" s="133">
        <f t="shared" ref="M51:M55" si="72">$D51*(SUM(F51:I51))</f>
        <v>525417.37</v>
      </c>
      <c r="N51" s="133">
        <f t="shared" ref="N51:N55" si="73">L51+M51</f>
        <v>830544.87</v>
      </c>
      <c r="O51" s="133">
        <f t="shared" ref="O51:O55" si="74">L51</f>
        <v>305127.5</v>
      </c>
      <c r="P51" s="134">
        <f t="shared" ref="P51:P55" si="75">(P$110*M51)/M$110</f>
        <v>887955.3553</v>
      </c>
      <c r="Q51" s="134">
        <f t="shared" ref="Q51:Q55" si="76">O51+P51</f>
        <v>1193082.855</v>
      </c>
      <c r="R51" s="133">
        <f t="shared" ref="R51:R55" si="77">L51</f>
        <v>305127.5</v>
      </c>
      <c r="S51" s="134">
        <f t="shared" ref="S51:S55" si="78">(S$110*P51)/P$110</f>
        <v>1198739.73</v>
      </c>
      <c r="T51" s="134">
        <f t="shared" ref="T51:T55" si="79">R51+S51</f>
        <v>1503867.23</v>
      </c>
      <c r="U51" s="135">
        <f t="shared" ref="U51:U55" si="80">E51</f>
        <v>76281.875</v>
      </c>
      <c r="V51" s="134">
        <f t="shared" ref="V51:V55" si="81">Y51/D51</f>
        <v>324259.0969</v>
      </c>
      <c r="W51" s="134">
        <f t="shared" ref="W51:W55" si="82">U51+V51</f>
        <v>400540.9719</v>
      </c>
      <c r="X51" s="133">
        <f t="shared" ref="X51:X55" si="83">L51</f>
        <v>305127.5</v>
      </c>
      <c r="Y51" s="134">
        <f t="shared" ref="Y51:Y55" si="84">(Y$110*S51)/S$110</f>
        <v>1297036.387</v>
      </c>
      <c r="Z51" s="134">
        <f t="shared" ref="Z51:Z55" si="85">X51+Y51</f>
        <v>1602163.887</v>
      </c>
    </row>
    <row r="52" ht="14.25" customHeight="1">
      <c r="A52" s="119" t="s">
        <v>795</v>
      </c>
      <c r="B52" s="124" t="s">
        <v>796</v>
      </c>
      <c r="C52" s="116" t="s">
        <v>158</v>
      </c>
      <c r="D52" s="125">
        <v>14.0</v>
      </c>
      <c r="E52" s="126">
        <f>'3.3-2'!I22</f>
        <v>25900.71429</v>
      </c>
      <c r="F52" s="141">
        <f>'3.3-2'!I36</f>
        <v>37500</v>
      </c>
      <c r="G52" s="126">
        <f>'3.3-2'!I50</f>
        <v>0</v>
      </c>
      <c r="H52" s="141">
        <f>'3.3-2'!I66</f>
        <v>7400.827143</v>
      </c>
      <c r="I52" s="126">
        <f>'3.3-2'!I80</f>
        <v>0</v>
      </c>
      <c r="J52" s="133">
        <f t="shared" si="69"/>
        <v>44900.82714</v>
      </c>
      <c r="K52" s="133">
        <f t="shared" si="70"/>
        <v>70801.54143</v>
      </c>
      <c r="L52" s="133">
        <f t="shared" si="71"/>
        <v>362610</v>
      </c>
      <c r="M52" s="133">
        <f t="shared" si="72"/>
        <v>628611.58</v>
      </c>
      <c r="N52" s="133">
        <f t="shared" si="73"/>
        <v>991221.58</v>
      </c>
      <c r="O52" s="133">
        <f t="shared" si="74"/>
        <v>362610</v>
      </c>
      <c r="P52" s="134">
        <f t="shared" si="75"/>
        <v>1062353.57</v>
      </c>
      <c r="Q52" s="134">
        <f t="shared" si="76"/>
        <v>1424963.57</v>
      </c>
      <c r="R52" s="133">
        <f t="shared" si="77"/>
        <v>362610</v>
      </c>
      <c r="S52" s="134">
        <f t="shared" si="78"/>
        <v>1434177.32</v>
      </c>
      <c r="T52" s="134">
        <f t="shared" si="79"/>
        <v>1796787.32</v>
      </c>
      <c r="U52" s="135">
        <f t="shared" si="80"/>
        <v>25900.71429</v>
      </c>
      <c r="V52" s="134">
        <f t="shared" si="81"/>
        <v>110841.4186</v>
      </c>
      <c r="W52" s="134">
        <f t="shared" si="82"/>
        <v>136742.1329</v>
      </c>
      <c r="X52" s="133">
        <f t="shared" si="83"/>
        <v>362610</v>
      </c>
      <c r="Y52" s="134">
        <f t="shared" si="84"/>
        <v>1551779.86</v>
      </c>
      <c r="Z52" s="134">
        <f t="shared" si="85"/>
        <v>1914389.86</v>
      </c>
    </row>
    <row r="53" ht="14.25" customHeight="1">
      <c r="A53" s="119" t="s">
        <v>797</v>
      </c>
      <c r="B53" s="124" t="s">
        <v>798</v>
      </c>
      <c r="C53" s="116" t="s">
        <v>799</v>
      </c>
      <c r="D53" s="125">
        <v>7.0</v>
      </c>
      <c r="E53" s="126">
        <f>'3.3-3'!I22</f>
        <v>43382.85714</v>
      </c>
      <c r="F53" s="126">
        <f>'3.3-3'!I36</f>
        <v>42857.14286</v>
      </c>
      <c r="G53" s="126">
        <f>'3.3-3'!I50</f>
        <v>0</v>
      </c>
      <c r="H53" s="126">
        <f>'3.3-3'!I64</f>
        <v>0</v>
      </c>
      <c r="I53" s="126">
        <f>'3.3-3'!I78</f>
        <v>0</v>
      </c>
      <c r="J53" s="133">
        <f t="shared" si="69"/>
        <v>42857.14286</v>
      </c>
      <c r="K53" s="133">
        <f t="shared" si="70"/>
        <v>86240</v>
      </c>
      <c r="L53" s="133">
        <f t="shared" si="71"/>
        <v>303680</v>
      </c>
      <c r="M53" s="133">
        <f t="shared" si="72"/>
        <v>300000</v>
      </c>
      <c r="N53" s="133">
        <f t="shared" si="73"/>
        <v>603680</v>
      </c>
      <c r="O53" s="133">
        <f t="shared" si="74"/>
        <v>303680</v>
      </c>
      <c r="P53" s="134">
        <f t="shared" si="75"/>
        <v>507000</v>
      </c>
      <c r="Q53" s="134">
        <f t="shared" si="76"/>
        <v>810680</v>
      </c>
      <c r="R53" s="133">
        <f t="shared" si="77"/>
        <v>303680</v>
      </c>
      <c r="S53" s="134">
        <f t="shared" si="78"/>
        <v>684450</v>
      </c>
      <c r="T53" s="134">
        <f t="shared" si="79"/>
        <v>988130</v>
      </c>
      <c r="U53" s="135">
        <f t="shared" si="80"/>
        <v>43382.85714</v>
      </c>
      <c r="V53" s="134">
        <f t="shared" si="81"/>
        <v>105796.4143</v>
      </c>
      <c r="W53" s="134">
        <f t="shared" si="82"/>
        <v>149179.2714</v>
      </c>
      <c r="X53" s="133">
        <f t="shared" si="83"/>
        <v>303680</v>
      </c>
      <c r="Y53" s="134">
        <f t="shared" si="84"/>
        <v>740574.9</v>
      </c>
      <c r="Z53" s="134">
        <f t="shared" si="85"/>
        <v>1044254.9</v>
      </c>
    </row>
    <row r="54" ht="14.25" customHeight="1">
      <c r="A54" s="119" t="s">
        <v>800</v>
      </c>
      <c r="B54" s="142" t="s">
        <v>801</v>
      </c>
      <c r="C54" s="116" t="s">
        <v>746</v>
      </c>
      <c r="D54" s="125">
        <v>1.0</v>
      </c>
      <c r="E54" s="126">
        <f>'3.3-4'!I22</f>
        <v>572060</v>
      </c>
      <c r="F54" s="126">
        <f>'3.3-4'!I36</f>
        <v>2025000</v>
      </c>
      <c r="G54" s="126">
        <f>'3.3-4'!I50</f>
        <v>0</v>
      </c>
      <c r="H54" s="126">
        <f>'3.3-4'!I66</f>
        <v>296114.74</v>
      </c>
      <c r="I54" s="126">
        <f>'3.3-4'!I80</f>
        <v>0</v>
      </c>
      <c r="J54" s="133">
        <f t="shared" si="69"/>
        <v>2321114.74</v>
      </c>
      <c r="K54" s="133">
        <f t="shared" si="70"/>
        <v>2893174.74</v>
      </c>
      <c r="L54" s="133">
        <f t="shared" si="71"/>
        <v>572060</v>
      </c>
      <c r="M54" s="133">
        <f t="shared" si="72"/>
        <v>2321114.74</v>
      </c>
      <c r="N54" s="133">
        <f t="shared" si="73"/>
        <v>2893174.74</v>
      </c>
      <c r="O54" s="133">
        <f t="shared" si="74"/>
        <v>572060</v>
      </c>
      <c r="P54" s="134">
        <f t="shared" si="75"/>
        <v>3922683.911</v>
      </c>
      <c r="Q54" s="134">
        <f t="shared" si="76"/>
        <v>4494743.911</v>
      </c>
      <c r="R54" s="133">
        <f t="shared" si="77"/>
        <v>572060</v>
      </c>
      <c r="S54" s="134">
        <f t="shared" si="78"/>
        <v>5295623.279</v>
      </c>
      <c r="T54" s="134">
        <f t="shared" si="79"/>
        <v>5867683.279</v>
      </c>
      <c r="U54" s="135">
        <f t="shared" si="80"/>
        <v>572060</v>
      </c>
      <c r="V54" s="134">
        <f t="shared" si="81"/>
        <v>5729864.388</v>
      </c>
      <c r="W54" s="134">
        <f t="shared" si="82"/>
        <v>6301924.388</v>
      </c>
      <c r="X54" s="133">
        <f t="shared" si="83"/>
        <v>572060</v>
      </c>
      <c r="Y54" s="134">
        <f t="shared" si="84"/>
        <v>5729864.388</v>
      </c>
      <c r="Z54" s="134">
        <f t="shared" si="85"/>
        <v>6301924.388</v>
      </c>
    </row>
    <row r="55" ht="14.25" customHeight="1">
      <c r="A55" s="119" t="s">
        <v>802</v>
      </c>
      <c r="B55" s="142" t="s">
        <v>801</v>
      </c>
      <c r="C55" s="116" t="s">
        <v>746</v>
      </c>
      <c r="D55" s="125">
        <v>1.0</v>
      </c>
      <c r="E55" s="126">
        <f>'3.3-5'!I22</f>
        <v>563010</v>
      </c>
      <c r="F55" s="126">
        <f>'3.3-5'!I36</f>
        <v>2025000</v>
      </c>
      <c r="G55" s="126">
        <f>'3.3-5'!I50</f>
        <v>0</v>
      </c>
      <c r="H55" s="126">
        <f>'3.3-5'!I66</f>
        <v>260697.37</v>
      </c>
      <c r="I55" s="126">
        <f>'3.3-5'!I80</f>
        <v>0</v>
      </c>
      <c r="J55" s="133">
        <f t="shared" si="69"/>
        <v>2285697.37</v>
      </c>
      <c r="K55" s="133">
        <f t="shared" si="70"/>
        <v>2848707.37</v>
      </c>
      <c r="L55" s="133">
        <f t="shared" si="71"/>
        <v>563010</v>
      </c>
      <c r="M55" s="133">
        <f t="shared" si="72"/>
        <v>2285697.37</v>
      </c>
      <c r="N55" s="133">
        <f t="shared" si="73"/>
        <v>2848707.37</v>
      </c>
      <c r="O55" s="133">
        <f t="shared" si="74"/>
        <v>563010</v>
      </c>
      <c r="P55" s="134">
        <f t="shared" si="75"/>
        <v>3862828.555</v>
      </c>
      <c r="Q55" s="134">
        <f t="shared" si="76"/>
        <v>4425838.555</v>
      </c>
      <c r="R55" s="133">
        <f t="shared" si="77"/>
        <v>563010</v>
      </c>
      <c r="S55" s="134">
        <f t="shared" si="78"/>
        <v>5214818.55</v>
      </c>
      <c r="T55" s="134">
        <f t="shared" si="79"/>
        <v>5777828.55</v>
      </c>
      <c r="U55" s="135">
        <f t="shared" si="80"/>
        <v>563010</v>
      </c>
      <c r="V55" s="134">
        <f t="shared" si="81"/>
        <v>5642433.671</v>
      </c>
      <c r="W55" s="134">
        <f t="shared" si="82"/>
        <v>6205443.671</v>
      </c>
      <c r="X55" s="133">
        <f t="shared" si="83"/>
        <v>563010</v>
      </c>
      <c r="Y55" s="134">
        <f t="shared" si="84"/>
        <v>5642433.671</v>
      </c>
      <c r="Z55" s="134">
        <f t="shared" si="85"/>
        <v>6205443.671</v>
      </c>
    </row>
    <row r="56" ht="14.25" customHeight="1">
      <c r="A56" s="136" t="s">
        <v>803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7"/>
    </row>
    <row r="57" ht="14.25" customHeight="1">
      <c r="A57" s="137" t="s">
        <v>804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7"/>
    </row>
    <row r="58" ht="14.25" customHeight="1">
      <c r="A58" s="119" t="s">
        <v>805</v>
      </c>
      <c r="B58" s="124" t="s">
        <v>806</v>
      </c>
      <c r="C58" s="116" t="s">
        <v>158</v>
      </c>
      <c r="D58" s="125">
        <v>35.0</v>
      </c>
      <c r="E58" s="143">
        <v>10284.0</v>
      </c>
      <c r="F58" s="143">
        <v>13325.0</v>
      </c>
      <c r="G58" s="143">
        <f>'4.1-1'!I50</f>
        <v>0</v>
      </c>
      <c r="H58" s="143">
        <f>'4.1-1'!I64</f>
        <v>0</v>
      </c>
      <c r="I58" s="143">
        <f>'4.1-1'!I78</f>
        <v>0</v>
      </c>
      <c r="J58" s="133">
        <f t="shared" ref="J58:J69" si="86">SUM(F58:I58)</f>
        <v>13325</v>
      </c>
      <c r="K58" s="133">
        <f t="shared" ref="K58:K69" si="87">SUM(E58,J58)</f>
        <v>23609</v>
      </c>
      <c r="L58" s="133">
        <f t="shared" ref="L58:L69" si="88">$D58*E58</f>
        <v>359940</v>
      </c>
      <c r="M58" s="133">
        <f t="shared" ref="M58:M69" si="89">$D58*(SUM(F58:I58))</f>
        <v>466375</v>
      </c>
      <c r="N58" s="133">
        <f t="shared" ref="N58:N69" si="90">L58+M58</f>
        <v>826315</v>
      </c>
      <c r="O58" s="133">
        <f t="shared" ref="O58:O69" si="91">L58</f>
        <v>359940</v>
      </c>
      <c r="P58" s="134">
        <f t="shared" ref="P58:P69" si="92">(P$110*M58)/M$110</f>
        <v>788173.75</v>
      </c>
      <c r="Q58" s="134">
        <f t="shared" ref="Q58:Q69" si="93">O58+P58</f>
        <v>1148113.75</v>
      </c>
      <c r="R58" s="133">
        <f t="shared" ref="R58:R69" si="94">L58</f>
        <v>359940</v>
      </c>
      <c r="S58" s="134">
        <f t="shared" ref="S58:S69" si="95">(S$110*P58)/P$110</f>
        <v>1064034.563</v>
      </c>
      <c r="T58" s="134">
        <f t="shared" ref="T58:T69" si="96">R58+S58</f>
        <v>1423974.563</v>
      </c>
      <c r="U58" s="135">
        <f t="shared" ref="U58:U69" si="97">E58</f>
        <v>10284</v>
      </c>
      <c r="V58" s="134">
        <f t="shared" ref="V58:V69" si="98">Y58/D58</f>
        <v>32893.86848</v>
      </c>
      <c r="W58" s="134">
        <f t="shared" ref="W58:W69" si="99">U58+V58</f>
        <v>43177.86848</v>
      </c>
      <c r="X58" s="133">
        <f t="shared" ref="X58:X69" si="100">L58</f>
        <v>359940</v>
      </c>
      <c r="Y58" s="134">
        <f t="shared" ref="Y58:Y69" si="101">(Y$110*S58)/S$110</f>
        <v>1151285.397</v>
      </c>
      <c r="Z58" s="134">
        <f t="shared" ref="Z58:Z69" si="102">X58+Y58</f>
        <v>1511225.397</v>
      </c>
    </row>
    <row r="59" ht="14.25" customHeight="1">
      <c r="A59" s="119" t="s">
        <v>807</v>
      </c>
      <c r="B59" s="124" t="s">
        <v>808</v>
      </c>
      <c r="C59" s="116" t="s">
        <v>809</v>
      </c>
      <c r="D59" s="125">
        <f>(6.3*2.8)+27+(2.5*1.5)</f>
        <v>48.39</v>
      </c>
      <c r="E59" s="143">
        <f>'4.1-2'!I22</f>
        <v>18863.00188</v>
      </c>
      <c r="F59" s="143">
        <f>'4.1-2'!I36</f>
        <v>17048.97706</v>
      </c>
      <c r="G59" s="143">
        <f>'4.1-2'!I50</f>
        <v>0</v>
      </c>
      <c r="H59" s="143">
        <f>'4.1-2'!I64</f>
        <v>3306.468279</v>
      </c>
      <c r="I59" s="143">
        <f>'4.1-2'!I78</f>
        <v>0</v>
      </c>
      <c r="J59" s="133">
        <f t="shared" si="86"/>
        <v>20355.44534</v>
      </c>
      <c r="K59" s="133">
        <f t="shared" si="87"/>
        <v>39218.44722</v>
      </c>
      <c r="L59" s="133">
        <f t="shared" si="88"/>
        <v>912780.6612</v>
      </c>
      <c r="M59" s="133">
        <f t="shared" si="89"/>
        <v>985000</v>
      </c>
      <c r="N59" s="133">
        <f t="shared" si="90"/>
        <v>1897780.661</v>
      </c>
      <c r="O59" s="133">
        <f t="shared" si="91"/>
        <v>912780.6612</v>
      </c>
      <c r="P59" s="134">
        <f t="shared" si="92"/>
        <v>1664650</v>
      </c>
      <c r="Q59" s="134">
        <f t="shared" si="93"/>
        <v>2577430.661</v>
      </c>
      <c r="R59" s="133">
        <f t="shared" si="94"/>
        <v>912780.6612</v>
      </c>
      <c r="S59" s="134">
        <f t="shared" si="95"/>
        <v>2247277.5</v>
      </c>
      <c r="T59" s="134">
        <f t="shared" si="96"/>
        <v>3160058.161</v>
      </c>
      <c r="U59" s="135">
        <f t="shared" si="97"/>
        <v>18863.00188</v>
      </c>
      <c r="V59" s="134">
        <f t="shared" si="98"/>
        <v>50249.10632</v>
      </c>
      <c r="W59" s="134">
        <f t="shared" si="99"/>
        <v>69112.10821</v>
      </c>
      <c r="X59" s="133">
        <f t="shared" si="100"/>
        <v>912780.6612</v>
      </c>
      <c r="Y59" s="134">
        <f t="shared" si="101"/>
        <v>2431554.255</v>
      </c>
      <c r="Z59" s="134">
        <f t="shared" si="102"/>
        <v>3344334.916</v>
      </c>
    </row>
    <row r="60" ht="14.25" customHeight="1">
      <c r="A60" s="119" t="s">
        <v>810</v>
      </c>
      <c r="B60" s="124" t="s">
        <v>811</v>
      </c>
      <c r="C60" s="116" t="s">
        <v>812</v>
      </c>
      <c r="D60" s="125">
        <f>5.7*1.2</f>
        <v>6.84</v>
      </c>
      <c r="E60" s="143">
        <f>'4.1-3'!I22</f>
        <v>15409.77961</v>
      </c>
      <c r="F60" s="143">
        <f>'4.1-3'!I36</f>
        <v>24122.80702</v>
      </c>
      <c r="G60" s="143">
        <f>'4.1-3'!I50</f>
        <v>0</v>
      </c>
      <c r="H60" s="143">
        <f>'4.1-3'!I64</f>
        <v>0</v>
      </c>
      <c r="I60" s="143">
        <f>'4.1-3'!I78</f>
        <v>0</v>
      </c>
      <c r="J60" s="133">
        <f t="shared" si="86"/>
        <v>24122.80702</v>
      </c>
      <c r="K60" s="133">
        <f t="shared" si="87"/>
        <v>39532.58663</v>
      </c>
      <c r="L60" s="133">
        <f t="shared" si="88"/>
        <v>105402.8926</v>
      </c>
      <c r="M60" s="133">
        <f t="shared" si="89"/>
        <v>165000</v>
      </c>
      <c r="N60" s="133">
        <f t="shared" si="90"/>
        <v>270402.8926</v>
      </c>
      <c r="O60" s="133">
        <f t="shared" si="91"/>
        <v>105402.8926</v>
      </c>
      <c r="P60" s="134">
        <f t="shared" si="92"/>
        <v>278850</v>
      </c>
      <c r="Q60" s="134">
        <f t="shared" si="93"/>
        <v>384252.8926</v>
      </c>
      <c r="R60" s="133">
        <f t="shared" si="94"/>
        <v>105402.8926</v>
      </c>
      <c r="S60" s="134">
        <f t="shared" si="95"/>
        <v>376447.5</v>
      </c>
      <c r="T60" s="134">
        <f t="shared" si="96"/>
        <v>481850.3926</v>
      </c>
      <c r="U60" s="135">
        <f t="shared" si="97"/>
        <v>15409.77961</v>
      </c>
      <c r="V60" s="134">
        <f t="shared" si="98"/>
        <v>59549.15132</v>
      </c>
      <c r="W60" s="134">
        <f t="shared" si="99"/>
        <v>74958.93093</v>
      </c>
      <c r="X60" s="133">
        <f t="shared" si="100"/>
        <v>105402.8926</v>
      </c>
      <c r="Y60" s="134">
        <f t="shared" si="101"/>
        <v>407316.195</v>
      </c>
      <c r="Z60" s="134">
        <f t="shared" si="102"/>
        <v>512719.0876</v>
      </c>
    </row>
    <row r="61" ht="14.25" customHeight="1">
      <c r="A61" s="119" t="s">
        <v>813</v>
      </c>
      <c r="B61" s="124" t="s">
        <v>814</v>
      </c>
      <c r="C61" s="116" t="s">
        <v>815</v>
      </c>
      <c r="D61" s="125">
        <f>4*3</f>
        <v>12</v>
      </c>
      <c r="E61" s="143">
        <f>'4.1-4'!I22</f>
        <v>15278.40909</v>
      </c>
      <c r="F61" s="143">
        <f>'4.1-4'!I36</f>
        <v>13750</v>
      </c>
      <c r="G61" s="143">
        <f>'4.1-4'!I50</f>
        <v>0</v>
      </c>
      <c r="H61" s="143">
        <f>'4.1-4'!I64</f>
        <v>0</v>
      </c>
      <c r="I61" s="143">
        <f>'4.1-4'!I78</f>
        <v>0</v>
      </c>
      <c r="J61" s="133">
        <f t="shared" si="86"/>
        <v>13750</v>
      </c>
      <c r="K61" s="133">
        <f t="shared" si="87"/>
        <v>29028.40909</v>
      </c>
      <c r="L61" s="133">
        <f t="shared" si="88"/>
        <v>183340.9091</v>
      </c>
      <c r="M61" s="133">
        <f t="shared" si="89"/>
        <v>165000</v>
      </c>
      <c r="N61" s="133">
        <f t="shared" si="90"/>
        <v>348340.9091</v>
      </c>
      <c r="O61" s="133">
        <f t="shared" si="91"/>
        <v>183340.9091</v>
      </c>
      <c r="P61" s="134">
        <f t="shared" si="92"/>
        <v>278850</v>
      </c>
      <c r="Q61" s="134">
        <f t="shared" si="93"/>
        <v>462190.9091</v>
      </c>
      <c r="R61" s="133">
        <f t="shared" si="94"/>
        <v>183340.9091</v>
      </c>
      <c r="S61" s="134">
        <f t="shared" si="95"/>
        <v>376447.5</v>
      </c>
      <c r="T61" s="134">
        <f t="shared" si="96"/>
        <v>559788.4091</v>
      </c>
      <c r="U61" s="135">
        <f t="shared" si="97"/>
        <v>15278.40909</v>
      </c>
      <c r="V61" s="134">
        <f t="shared" si="98"/>
        <v>33943.01625</v>
      </c>
      <c r="W61" s="134">
        <f t="shared" si="99"/>
        <v>49221.42534</v>
      </c>
      <c r="X61" s="133">
        <f t="shared" si="100"/>
        <v>183340.9091</v>
      </c>
      <c r="Y61" s="134">
        <f t="shared" si="101"/>
        <v>407316.195</v>
      </c>
      <c r="Z61" s="134">
        <f t="shared" si="102"/>
        <v>590657.1041</v>
      </c>
    </row>
    <row r="62" ht="14.25" customHeight="1">
      <c r="A62" s="119" t="s">
        <v>816</v>
      </c>
      <c r="B62" s="124" t="s">
        <v>817</v>
      </c>
      <c r="C62" s="116" t="s">
        <v>818</v>
      </c>
      <c r="D62" s="125">
        <f>4*3.5</f>
        <v>14</v>
      </c>
      <c r="E62" s="143">
        <f>'4.1-5'!I22</f>
        <v>14932.83571</v>
      </c>
      <c r="F62" s="143">
        <f>'4.1-5'!I36</f>
        <v>21428.57143</v>
      </c>
      <c r="G62" s="143">
        <f>'4.1-5'!I50</f>
        <v>0</v>
      </c>
      <c r="H62" s="143">
        <f>'4.1-5'!I64</f>
        <v>0</v>
      </c>
      <c r="I62" s="143">
        <f>'4.1-5'!I78</f>
        <v>0</v>
      </c>
      <c r="J62" s="133">
        <f t="shared" si="86"/>
        <v>21428.57143</v>
      </c>
      <c r="K62" s="133">
        <f t="shared" si="87"/>
        <v>36361.40714</v>
      </c>
      <c r="L62" s="133">
        <f t="shared" si="88"/>
        <v>209059.7</v>
      </c>
      <c r="M62" s="133">
        <f t="shared" si="89"/>
        <v>300000</v>
      </c>
      <c r="N62" s="133">
        <f t="shared" si="90"/>
        <v>509059.7</v>
      </c>
      <c r="O62" s="133">
        <f t="shared" si="91"/>
        <v>209059.7</v>
      </c>
      <c r="P62" s="134">
        <f t="shared" si="92"/>
        <v>507000</v>
      </c>
      <c r="Q62" s="134">
        <f t="shared" si="93"/>
        <v>716059.7</v>
      </c>
      <c r="R62" s="133">
        <f t="shared" si="94"/>
        <v>209059.7</v>
      </c>
      <c r="S62" s="134">
        <f t="shared" si="95"/>
        <v>684450</v>
      </c>
      <c r="T62" s="134">
        <f t="shared" si="96"/>
        <v>893509.7</v>
      </c>
      <c r="U62" s="135">
        <f t="shared" si="97"/>
        <v>14932.83571</v>
      </c>
      <c r="V62" s="134">
        <f t="shared" si="98"/>
        <v>52898.20714</v>
      </c>
      <c r="W62" s="134">
        <f t="shared" si="99"/>
        <v>67831.04286</v>
      </c>
      <c r="X62" s="133">
        <f t="shared" si="100"/>
        <v>209059.7</v>
      </c>
      <c r="Y62" s="134">
        <f t="shared" si="101"/>
        <v>740574.9</v>
      </c>
      <c r="Z62" s="134">
        <f t="shared" si="102"/>
        <v>949634.6</v>
      </c>
    </row>
    <row r="63" ht="14.25" customHeight="1">
      <c r="A63" s="119" t="s">
        <v>819</v>
      </c>
      <c r="B63" s="124" t="s">
        <v>820</v>
      </c>
      <c r="C63" s="116" t="s">
        <v>821</v>
      </c>
      <c r="D63" s="125">
        <f>D61+(2.5*3)+(2.9*15)</f>
        <v>63</v>
      </c>
      <c r="E63" s="144">
        <f>'4.1-6'!I22</f>
        <v>16917.46032</v>
      </c>
      <c r="F63" s="144">
        <f>'4.1-6'!I36</f>
        <v>19047.61905</v>
      </c>
      <c r="G63" s="143">
        <f>'4.1-6'!I50</f>
        <v>0</v>
      </c>
      <c r="H63" s="143">
        <f>'4.1-6'!I64</f>
        <v>1904.761905</v>
      </c>
      <c r="I63" s="143">
        <f>'4.1-6'!I78</f>
        <v>0</v>
      </c>
      <c r="J63" s="133">
        <f t="shared" si="86"/>
        <v>20952.38095</v>
      </c>
      <c r="K63" s="133">
        <f t="shared" si="87"/>
        <v>37869.84127</v>
      </c>
      <c r="L63" s="133">
        <f t="shared" si="88"/>
        <v>1065800</v>
      </c>
      <c r="M63" s="133">
        <f t="shared" si="89"/>
        <v>1320000</v>
      </c>
      <c r="N63" s="133">
        <f t="shared" si="90"/>
        <v>2385800</v>
      </c>
      <c r="O63" s="133">
        <f t="shared" si="91"/>
        <v>1065800</v>
      </c>
      <c r="P63" s="134">
        <f t="shared" si="92"/>
        <v>2230800</v>
      </c>
      <c r="Q63" s="134">
        <f t="shared" si="93"/>
        <v>3296600</v>
      </c>
      <c r="R63" s="133">
        <f t="shared" si="94"/>
        <v>1065800</v>
      </c>
      <c r="S63" s="134">
        <f t="shared" si="95"/>
        <v>3011580</v>
      </c>
      <c r="T63" s="134">
        <f t="shared" si="96"/>
        <v>4077380</v>
      </c>
      <c r="U63" s="135">
        <f t="shared" si="97"/>
        <v>16917.46032</v>
      </c>
      <c r="V63" s="134">
        <f t="shared" si="98"/>
        <v>51722.69143</v>
      </c>
      <c r="W63" s="134">
        <f t="shared" si="99"/>
        <v>68640.15175</v>
      </c>
      <c r="X63" s="133">
        <f t="shared" si="100"/>
        <v>1065800</v>
      </c>
      <c r="Y63" s="134">
        <f t="shared" si="101"/>
        <v>3258529.56</v>
      </c>
      <c r="Z63" s="134">
        <f t="shared" si="102"/>
        <v>4324329.56</v>
      </c>
    </row>
    <row r="64" ht="14.25" customHeight="1">
      <c r="A64" s="119" t="s">
        <v>822</v>
      </c>
      <c r="B64" s="124" t="s">
        <v>823</v>
      </c>
      <c r="C64" s="116" t="s">
        <v>824</v>
      </c>
      <c r="D64" s="125">
        <f>D63+(D62*2)+D60+D61+D59</f>
        <v>158.23</v>
      </c>
      <c r="E64" s="143">
        <f>' 4.1-7'!I22</f>
        <v>5530.458591</v>
      </c>
      <c r="F64" s="144">
        <f>' 4.1-7'!I36</f>
        <v>12797.82595</v>
      </c>
      <c r="G64" s="143">
        <f>' 4.1-7'!I50</f>
        <v>0</v>
      </c>
      <c r="H64" s="143">
        <f>' 4.1-7'!I64</f>
        <v>0</v>
      </c>
      <c r="I64" s="143">
        <f>' 4.1-7'!I78</f>
        <v>0</v>
      </c>
      <c r="J64" s="133">
        <f t="shared" si="86"/>
        <v>12797.82595</v>
      </c>
      <c r="K64" s="133">
        <f t="shared" si="87"/>
        <v>18328.28454</v>
      </c>
      <c r="L64" s="133">
        <f t="shared" si="88"/>
        <v>875084.4628</v>
      </c>
      <c r="M64" s="133">
        <f t="shared" si="89"/>
        <v>2025000</v>
      </c>
      <c r="N64" s="133">
        <f t="shared" si="90"/>
        <v>2900084.463</v>
      </c>
      <c r="O64" s="133">
        <f t="shared" si="91"/>
        <v>875084.4628</v>
      </c>
      <c r="P64" s="134">
        <f t="shared" si="92"/>
        <v>3422250</v>
      </c>
      <c r="Q64" s="134">
        <f t="shared" si="93"/>
        <v>4297334.463</v>
      </c>
      <c r="R64" s="133">
        <f t="shared" si="94"/>
        <v>875084.4628</v>
      </c>
      <c r="S64" s="134">
        <f t="shared" si="95"/>
        <v>4620037.5</v>
      </c>
      <c r="T64" s="134">
        <f t="shared" si="96"/>
        <v>5495121.963</v>
      </c>
      <c r="U64" s="135">
        <f t="shared" si="97"/>
        <v>5530.458591</v>
      </c>
      <c r="V64" s="134">
        <f t="shared" si="98"/>
        <v>31592.49558</v>
      </c>
      <c r="W64" s="134">
        <f t="shared" si="99"/>
        <v>37122.95417</v>
      </c>
      <c r="X64" s="133">
        <f t="shared" si="100"/>
        <v>875084.4628</v>
      </c>
      <c r="Y64" s="134">
        <f t="shared" si="101"/>
        <v>4998880.575</v>
      </c>
      <c r="Z64" s="134">
        <f t="shared" si="102"/>
        <v>5873965.038</v>
      </c>
    </row>
    <row r="65" ht="14.25" customHeight="1">
      <c r="A65" s="119" t="s">
        <v>825</v>
      </c>
      <c r="B65" s="124" t="s">
        <v>826</v>
      </c>
      <c r="C65" s="116" t="s">
        <v>827</v>
      </c>
      <c r="D65" s="125">
        <f>(2.9*1.5)+(0.8+0.8*2)</f>
        <v>6.75</v>
      </c>
      <c r="E65" s="143">
        <f>'4.1-8'!I22</f>
        <v>14787.80533</v>
      </c>
      <c r="F65" s="143">
        <f>'4.1-8'!I36</f>
        <v>24444.44444</v>
      </c>
      <c r="G65" s="143">
        <f>'4.1-8'!I50</f>
        <v>0</v>
      </c>
      <c r="H65" s="143">
        <f>'4.1-8'!I64</f>
        <v>0</v>
      </c>
      <c r="I65" s="143">
        <f>'4.1-8'!I78</f>
        <v>0</v>
      </c>
      <c r="J65" s="133">
        <f t="shared" si="86"/>
        <v>24444.44444</v>
      </c>
      <c r="K65" s="133">
        <f t="shared" si="87"/>
        <v>39232.24977</v>
      </c>
      <c r="L65" s="133">
        <f t="shared" si="88"/>
        <v>99817.68595</v>
      </c>
      <c r="M65" s="133">
        <f t="shared" si="89"/>
        <v>165000</v>
      </c>
      <c r="N65" s="133">
        <f t="shared" si="90"/>
        <v>264817.686</v>
      </c>
      <c r="O65" s="133">
        <f t="shared" si="91"/>
        <v>99817.68595</v>
      </c>
      <c r="P65" s="134">
        <f t="shared" si="92"/>
        <v>278850</v>
      </c>
      <c r="Q65" s="134">
        <f t="shared" si="93"/>
        <v>378667.686</v>
      </c>
      <c r="R65" s="133">
        <f t="shared" si="94"/>
        <v>99817.68595</v>
      </c>
      <c r="S65" s="134">
        <f t="shared" si="95"/>
        <v>376447.5</v>
      </c>
      <c r="T65" s="134">
        <f t="shared" si="96"/>
        <v>476265.186</v>
      </c>
      <c r="U65" s="135">
        <f t="shared" si="97"/>
        <v>14787.80533</v>
      </c>
      <c r="V65" s="134">
        <f t="shared" si="98"/>
        <v>60343.14</v>
      </c>
      <c r="W65" s="134">
        <f t="shared" si="99"/>
        <v>75130.94533</v>
      </c>
      <c r="X65" s="133">
        <f t="shared" si="100"/>
        <v>99817.68595</v>
      </c>
      <c r="Y65" s="134">
        <f t="shared" si="101"/>
        <v>407316.195</v>
      </c>
      <c r="Z65" s="134">
        <f t="shared" si="102"/>
        <v>507133.881</v>
      </c>
    </row>
    <row r="66" ht="14.25" customHeight="1">
      <c r="A66" s="119" t="s">
        <v>828</v>
      </c>
      <c r="B66" s="128" t="s">
        <v>829</v>
      </c>
      <c r="C66" s="116" t="s">
        <v>742</v>
      </c>
      <c r="D66" s="125">
        <v>10.0</v>
      </c>
      <c r="E66" s="143">
        <f>'4.1-9'!I22</f>
        <v>10753</v>
      </c>
      <c r="F66" s="143">
        <f>'4.1-9'!I36</f>
        <v>82500</v>
      </c>
      <c r="G66" s="143">
        <f>'4.1-9'!I50</f>
        <v>0</v>
      </c>
      <c r="H66" s="143">
        <f>'4.1-9'!I64</f>
        <v>0</v>
      </c>
      <c r="I66" s="143">
        <f>'4.1-9'!I78</f>
        <v>0</v>
      </c>
      <c r="J66" s="133">
        <f t="shared" si="86"/>
        <v>82500</v>
      </c>
      <c r="K66" s="133">
        <f t="shared" si="87"/>
        <v>93253</v>
      </c>
      <c r="L66" s="133">
        <f t="shared" si="88"/>
        <v>107530</v>
      </c>
      <c r="M66" s="133">
        <f t="shared" si="89"/>
        <v>825000</v>
      </c>
      <c r="N66" s="133">
        <f t="shared" si="90"/>
        <v>932530</v>
      </c>
      <c r="O66" s="133">
        <f t="shared" si="91"/>
        <v>107530</v>
      </c>
      <c r="P66" s="134">
        <f t="shared" si="92"/>
        <v>1394250</v>
      </c>
      <c r="Q66" s="134">
        <f t="shared" si="93"/>
        <v>1501780</v>
      </c>
      <c r="R66" s="133">
        <f t="shared" si="94"/>
        <v>107530</v>
      </c>
      <c r="S66" s="134">
        <f t="shared" si="95"/>
        <v>1882237.5</v>
      </c>
      <c r="T66" s="134">
        <f t="shared" si="96"/>
        <v>1989767.5</v>
      </c>
      <c r="U66" s="135">
        <f t="shared" si="97"/>
        <v>10753</v>
      </c>
      <c r="V66" s="134">
        <f t="shared" si="98"/>
        <v>203658.0975</v>
      </c>
      <c r="W66" s="134">
        <f t="shared" si="99"/>
        <v>214411.0975</v>
      </c>
      <c r="X66" s="133">
        <f t="shared" si="100"/>
        <v>107530</v>
      </c>
      <c r="Y66" s="134">
        <f t="shared" si="101"/>
        <v>2036580.975</v>
      </c>
      <c r="Z66" s="134">
        <f t="shared" si="102"/>
        <v>2144110.975</v>
      </c>
    </row>
    <row r="67">
      <c r="A67" s="119" t="s">
        <v>830</v>
      </c>
      <c r="B67" s="124" t="s">
        <v>831</v>
      </c>
      <c r="C67" s="116" t="s">
        <v>832</v>
      </c>
      <c r="D67" s="125">
        <v>77.0</v>
      </c>
      <c r="E67" s="144">
        <f>'4.1-10'!I22</f>
        <v>14592.89471</v>
      </c>
      <c r="F67" s="145">
        <v>7135.14</v>
      </c>
      <c r="G67" s="143">
        <f>'4.1-10'!I50</f>
        <v>0</v>
      </c>
      <c r="H67" s="143">
        <f>'4.1-10'!I64</f>
        <v>0</v>
      </c>
      <c r="I67" s="143">
        <f>'4.1-10'!I78</f>
        <v>0</v>
      </c>
      <c r="J67" s="133">
        <f t="shared" si="86"/>
        <v>7135.14</v>
      </c>
      <c r="K67" s="133">
        <f t="shared" si="87"/>
        <v>21728.03471</v>
      </c>
      <c r="L67" s="133">
        <f t="shared" si="88"/>
        <v>1123652.893</v>
      </c>
      <c r="M67" s="133">
        <f t="shared" si="89"/>
        <v>549405.78</v>
      </c>
      <c r="N67" s="133">
        <f t="shared" si="90"/>
        <v>1673058.673</v>
      </c>
      <c r="O67" s="133">
        <f t="shared" si="91"/>
        <v>1123652.893</v>
      </c>
      <c r="P67" s="134">
        <f t="shared" si="92"/>
        <v>928495.7682</v>
      </c>
      <c r="Q67" s="134">
        <f t="shared" si="93"/>
        <v>2052148.661</v>
      </c>
      <c r="R67" s="133">
        <f t="shared" si="94"/>
        <v>1123652.893</v>
      </c>
      <c r="S67" s="134">
        <f t="shared" si="95"/>
        <v>1253469.287</v>
      </c>
      <c r="T67" s="134">
        <f t="shared" si="96"/>
        <v>2377122.18</v>
      </c>
      <c r="U67" s="135">
        <f t="shared" si="97"/>
        <v>14592.89471</v>
      </c>
      <c r="V67" s="134">
        <f t="shared" si="98"/>
        <v>17613.68531</v>
      </c>
      <c r="W67" s="134">
        <f t="shared" si="99"/>
        <v>32206.58002</v>
      </c>
      <c r="X67" s="133">
        <f t="shared" si="100"/>
        <v>1123652.893</v>
      </c>
      <c r="Y67" s="134">
        <f t="shared" si="101"/>
        <v>1356253.769</v>
      </c>
      <c r="Z67" s="134">
        <f t="shared" si="102"/>
        <v>2479906.661</v>
      </c>
    </row>
    <row r="68" ht="14.25" customHeight="1">
      <c r="A68" s="119" t="s">
        <v>833</v>
      </c>
      <c r="B68" s="124" t="s">
        <v>834</v>
      </c>
      <c r="C68" s="116" t="s">
        <v>835</v>
      </c>
      <c r="D68" s="125">
        <f>D31-D24</f>
        <v>109</v>
      </c>
      <c r="E68" s="144">
        <f>'4.1-11'!I22</f>
        <v>3309.816514</v>
      </c>
      <c r="F68" s="144">
        <f>'4.1-11'!I36</f>
        <v>11009.17431</v>
      </c>
      <c r="G68" s="143">
        <f>'4.1-11'!I50</f>
        <v>0</v>
      </c>
      <c r="H68" s="143">
        <f>'4.1-11'!I64</f>
        <v>0</v>
      </c>
      <c r="I68" s="143">
        <f>'4.1-11'!I78</f>
        <v>0</v>
      </c>
      <c r="J68" s="133">
        <f t="shared" si="86"/>
        <v>11009.17431</v>
      </c>
      <c r="K68" s="133">
        <f t="shared" si="87"/>
        <v>14318.99083</v>
      </c>
      <c r="L68" s="133">
        <f t="shared" si="88"/>
        <v>360770</v>
      </c>
      <c r="M68" s="133">
        <f t="shared" si="89"/>
        <v>1200000</v>
      </c>
      <c r="N68" s="133">
        <f t="shared" si="90"/>
        <v>1560770</v>
      </c>
      <c r="O68" s="133">
        <f t="shared" si="91"/>
        <v>360770</v>
      </c>
      <c r="P68" s="134">
        <f t="shared" si="92"/>
        <v>2028000</v>
      </c>
      <c r="Q68" s="134">
        <f t="shared" si="93"/>
        <v>2388770</v>
      </c>
      <c r="R68" s="133">
        <f t="shared" si="94"/>
        <v>360770</v>
      </c>
      <c r="S68" s="134">
        <f t="shared" si="95"/>
        <v>2737800</v>
      </c>
      <c r="T68" s="134">
        <f t="shared" si="96"/>
        <v>3098570</v>
      </c>
      <c r="U68" s="135">
        <f t="shared" si="97"/>
        <v>3309.816514</v>
      </c>
      <c r="V68" s="134">
        <f t="shared" si="98"/>
        <v>27177.06055</v>
      </c>
      <c r="W68" s="134">
        <f t="shared" si="99"/>
        <v>30486.87706</v>
      </c>
      <c r="X68" s="133">
        <f t="shared" si="100"/>
        <v>360770</v>
      </c>
      <c r="Y68" s="134">
        <f t="shared" si="101"/>
        <v>2962299.6</v>
      </c>
      <c r="Z68" s="134">
        <f t="shared" si="102"/>
        <v>3323069.6</v>
      </c>
    </row>
    <row r="69" ht="14.25" customHeight="1">
      <c r="A69" s="119" t="s">
        <v>836</v>
      </c>
      <c r="B69" s="128" t="s">
        <v>837</v>
      </c>
      <c r="C69" s="116" t="s">
        <v>838</v>
      </c>
      <c r="D69" s="125">
        <v>8.5</v>
      </c>
      <c r="E69" s="143">
        <f>'4.1-12'!I22</f>
        <v>5434.117647</v>
      </c>
      <c r="F69" s="143">
        <f>'4.1-12'!I36</f>
        <v>26470.58824</v>
      </c>
      <c r="G69" s="143">
        <f>'4.1-12'!I50</f>
        <v>0</v>
      </c>
      <c r="H69" s="143">
        <f>'4.1-12'!I64</f>
        <v>0</v>
      </c>
      <c r="I69" s="143">
        <f>'4.1-12'!I78</f>
        <v>0</v>
      </c>
      <c r="J69" s="133">
        <f t="shared" si="86"/>
        <v>26470.58824</v>
      </c>
      <c r="K69" s="133">
        <f t="shared" si="87"/>
        <v>31904.70588</v>
      </c>
      <c r="L69" s="133">
        <f t="shared" si="88"/>
        <v>46190</v>
      </c>
      <c r="M69" s="133">
        <f t="shared" si="89"/>
        <v>225000</v>
      </c>
      <c r="N69" s="133">
        <f t="shared" si="90"/>
        <v>271190</v>
      </c>
      <c r="O69" s="133">
        <f t="shared" si="91"/>
        <v>46190</v>
      </c>
      <c r="P69" s="134">
        <f t="shared" si="92"/>
        <v>380250</v>
      </c>
      <c r="Q69" s="134">
        <f t="shared" si="93"/>
        <v>426440</v>
      </c>
      <c r="R69" s="133">
        <f t="shared" si="94"/>
        <v>46190</v>
      </c>
      <c r="S69" s="134">
        <f t="shared" si="95"/>
        <v>513337.5</v>
      </c>
      <c r="T69" s="134">
        <f t="shared" si="96"/>
        <v>559527.5</v>
      </c>
      <c r="U69" s="135">
        <f t="shared" si="97"/>
        <v>5434.117647</v>
      </c>
      <c r="V69" s="134">
        <f t="shared" si="98"/>
        <v>65344.84412</v>
      </c>
      <c r="W69" s="134">
        <f t="shared" si="99"/>
        <v>70778.96176</v>
      </c>
      <c r="X69" s="133">
        <f t="shared" si="100"/>
        <v>46190</v>
      </c>
      <c r="Y69" s="134">
        <f t="shared" si="101"/>
        <v>555431.175</v>
      </c>
      <c r="Z69" s="134">
        <f t="shared" si="102"/>
        <v>601621.175</v>
      </c>
    </row>
    <row r="70" ht="14.25" customHeight="1">
      <c r="A70" s="137" t="s">
        <v>839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7"/>
    </row>
    <row r="71" ht="14.25" customHeight="1">
      <c r="A71" s="119" t="s">
        <v>840</v>
      </c>
      <c r="B71" s="124" t="s">
        <v>841</v>
      </c>
      <c r="C71" s="116" t="s">
        <v>842</v>
      </c>
      <c r="D71" s="125">
        <f>(27*2.5)+11.88</f>
        <v>79.38</v>
      </c>
      <c r="E71" s="143">
        <f>'4.2-1'!I22</f>
        <v>22169.21139</v>
      </c>
      <c r="F71" s="143">
        <f>'4.2-1'!I36</f>
        <v>22675.73696</v>
      </c>
      <c r="G71" s="143">
        <f>'4.2-1'!I50</f>
        <v>0</v>
      </c>
      <c r="H71" s="143">
        <f>'4.2-1'!I64</f>
        <v>2015.621063</v>
      </c>
      <c r="I71" s="143">
        <f>'4.2-1'!I78</f>
        <v>0</v>
      </c>
      <c r="J71" s="133">
        <f t="shared" ref="J71:J77" si="103">SUM(F71:I71)</f>
        <v>24691.35802</v>
      </c>
      <c r="K71" s="133">
        <f t="shared" ref="K71:K77" si="104">SUM(E71,J71)</f>
        <v>46860.56941</v>
      </c>
      <c r="L71" s="133">
        <f t="shared" ref="L71:L77" si="105">$D71*E71</f>
        <v>1759792</v>
      </c>
      <c r="M71" s="133">
        <f t="shared" ref="M71:M77" si="106">$D71*(SUM(F71:I71))</f>
        <v>1960000</v>
      </c>
      <c r="N71" s="133">
        <f t="shared" ref="N71:N77" si="107">L71+M71</f>
        <v>3719792</v>
      </c>
      <c r="O71" s="133">
        <f t="shared" ref="O71:O77" si="108">L71</f>
        <v>1759792</v>
      </c>
      <c r="P71" s="134">
        <f t="shared" ref="P71:P77" si="109">(P$110*M71)/M$110</f>
        <v>3312400</v>
      </c>
      <c r="Q71" s="134">
        <f t="shared" ref="Q71:Q77" si="110">O71+P71</f>
        <v>5072192</v>
      </c>
      <c r="R71" s="133">
        <f t="shared" ref="R71:R77" si="111">L71</f>
        <v>1759792</v>
      </c>
      <c r="S71" s="134">
        <f t="shared" ref="S71:S77" si="112">(S$110*P71)/P$110</f>
        <v>4471740</v>
      </c>
      <c r="T71" s="134">
        <f t="shared" ref="T71:T77" si="113">R71+S71</f>
        <v>6231532</v>
      </c>
      <c r="U71" s="135">
        <f t="shared" ref="U71:U77" si="114">E71</f>
        <v>22169.21139</v>
      </c>
      <c r="V71" s="134">
        <f t="shared" ref="V71:V77" si="115">Y71/D71</f>
        <v>60952.66667</v>
      </c>
      <c r="W71" s="134">
        <f t="shared" ref="W71:W77" si="116">U71+V71</f>
        <v>83121.87805</v>
      </c>
      <c r="X71" s="133">
        <f t="shared" ref="X71:X77" si="117">L71</f>
        <v>1759792</v>
      </c>
      <c r="Y71" s="134">
        <f t="shared" ref="Y71:Y77" si="118">(Y$110*S71)/S$110</f>
        <v>4838422.68</v>
      </c>
      <c r="Z71" s="134">
        <f t="shared" ref="Z71:Z77" si="119">X71+Y71</f>
        <v>6598214.68</v>
      </c>
    </row>
    <row r="72" ht="14.25" customHeight="1">
      <c r="A72" s="119" t="s">
        <v>843</v>
      </c>
      <c r="B72" s="124" t="s">
        <v>844</v>
      </c>
      <c r="C72" s="116" t="s">
        <v>845</v>
      </c>
      <c r="D72" s="125">
        <f>(30*2.5)-7.2</f>
        <v>67.8</v>
      </c>
      <c r="E72" s="143">
        <f>'4.2-2'!I22</f>
        <v>22366.42773</v>
      </c>
      <c r="F72" s="143">
        <f>'4.2-2'!I36</f>
        <v>22123.89381</v>
      </c>
      <c r="G72" s="143">
        <f>'4.2-2'!I50</f>
        <v>0</v>
      </c>
      <c r="H72" s="143">
        <f>'4.2-2'!I64</f>
        <v>1769.911504</v>
      </c>
      <c r="I72" s="143">
        <f>'4.2-2'!I78</f>
        <v>0</v>
      </c>
      <c r="J72" s="133">
        <f t="shared" si="103"/>
        <v>23893.80531</v>
      </c>
      <c r="K72" s="133">
        <f t="shared" si="104"/>
        <v>46260.23304</v>
      </c>
      <c r="L72" s="133">
        <f t="shared" si="105"/>
        <v>1516443.8</v>
      </c>
      <c r="M72" s="133">
        <f t="shared" si="106"/>
        <v>1620000</v>
      </c>
      <c r="N72" s="133">
        <f t="shared" si="107"/>
        <v>3136443.8</v>
      </c>
      <c r="O72" s="133">
        <f t="shared" si="108"/>
        <v>1516443.8</v>
      </c>
      <c r="P72" s="134">
        <f t="shared" si="109"/>
        <v>2737800</v>
      </c>
      <c r="Q72" s="134">
        <f t="shared" si="110"/>
        <v>4254243.8</v>
      </c>
      <c r="R72" s="133">
        <f t="shared" si="111"/>
        <v>1516443.8</v>
      </c>
      <c r="S72" s="134">
        <f t="shared" si="112"/>
        <v>3696030</v>
      </c>
      <c r="T72" s="134">
        <f t="shared" si="113"/>
        <v>5212473.8</v>
      </c>
      <c r="U72" s="135">
        <f t="shared" si="114"/>
        <v>22366.42773</v>
      </c>
      <c r="V72" s="134">
        <f t="shared" si="115"/>
        <v>58983.84159</v>
      </c>
      <c r="W72" s="134">
        <f t="shared" si="116"/>
        <v>81350.26932</v>
      </c>
      <c r="X72" s="133">
        <f t="shared" si="117"/>
        <v>1516443.8</v>
      </c>
      <c r="Y72" s="134">
        <f t="shared" si="118"/>
        <v>3999104.46</v>
      </c>
      <c r="Z72" s="134">
        <f t="shared" si="119"/>
        <v>5515548.26</v>
      </c>
    </row>
    <row r="73" ht="14.25" customHeight="1">
      <c r="A73" s="119" t="s">
        <v>846</v>
      </c>
      <c r="B73" s="124" t="s">
        <v>823</v>
      </c>
      <c r="C73" s="116" t="s">
        <v>847</v>
      </c>
      <c r="D73" s="125">
        <f>D71+(D72*2)</f>
        <v>214.98</v>
      </c>
      <c r="E73" s="143">
        <f>'4.2-3'!I22</f>
        <v>5618.252784</v>
      </c>
      <c r="F73" s="143">
        <f>'4.2-3'!I36</f>
        <v>12559.30784</v>
      </c>
      <c r="G73" s="143">
        <f>'4.2-3'!I50</f>
        <v>0</v>
      </c>
      <c r="H73" s="143">
        <f>'4.2-3'!I64</f>
        <v>0</v>
      </c>
      <c r="I73" s="143">
        <f>'4.2-3'!I78</f>
        <v>0</v>
      </c>
      <c r="J73" s="133">
        <f t="shared" si="103"/>
        <v>12559.30784</v>
      </c>
      <c r="K73" s="133">
        <f t="shared" si="104"/>
        <v>18177.56063</v>
      </c>
      <c r="L73" s="133">
        <f t="shared" si="105"/>
        <v>1207811.983</v>
      </c>
      <c r="M73" s="133">
        <f t="shared" si="106"/>
        <v>2700000</v>
      </c>
      <c r="N73" s="133">
        <f t="shared" si="107"/>
        <v>3907811.983</v>
      </c>
      <c r="O73" s="133">
        <f t="shared" si="108"/>
        <v>1207811.983</v>
      </c>
      <c r="P73" s="134">
        <f t="shared" si="109"/>
        <v>4563000</v>
      </c>
      <c r="Q73" s="134">
        <f t="shared" si="110"/>
        <v>5770811.983</v>
      </c>
      <c r="R73" s="133">
        <f t="shared" si="111"/>
        <v>1207811.983</v>
      </c>
      <c r="S73" s="134">
        <f t="shared" si="112"/>
        <v>6160050</v>
      </c>
      <c r="T73" s="134">
        <f t="shared" si="113"/>
        <v>7367861.983</v>
      </c>
      <c r="U73" s="135">
        <f t="shared" si="114"/>
        <v>5618.252784</v>
      </c>
      <c r="V73" s="134">
        <f t="shared" si="115"/>
        <v>31003.69383</v>
      </c>
      <c r="W73" s="134">
        <f t="shared" si="116"/>
        <v>36621.94662</v>
      </c>
      <c r="X73" s="133">
        <f t="shared" si="117"/>
        <v>1207811.983</v>
      </c>
      <c r="Y73" s="134">
        <f t="shared" si="118"/>
        <v>6665174.1</v>
      </c>
      <c r="Z73" s="134">
        <f t="shared" si="119"/>
        <v>7872986.083</v>
      </c>
    </row>
    <row r="74" ht="14.25" customHeight="1">
      <c r="A74" s="119" t="s">
        <v>848</v>
      </c>
      <c r="B74" s="124" t="s">
        <v>849</v>
      </c>
      <c r="C74" s="116" t="s">
        <v>850</v>
      </c>
      <c r="D74" s="125">
        <f>D71</f>
        <v>79.38</v>
      </c>
      <c r="E74" s="143">
        <f>'4.2-4'!I22</f>
        <v>5155.714015</v>
      </c>
      <c r="F74" s="143">
        <f>'4.2-4'!I36</f>
        <v>15117.15797</v>
      </c>
      <c r="G74" s="143">
        <f>'4.2-4'!I50</f>
        <v>0</v>
      </c>
      <c r="H74" s="143">
        <f>'4.2-4'!I64</f>
        <v>0</v>
      </c>
      <c r="I74" s="143">
        <f>'4.2-4'!I78</f>
        <v>0</v>
      </c>
      <c r="J74" s="133">
        <f t="shared" si="103"/>
        <v>15117.15797</v>
      </c>
      <c r="K74" s="133">
        <f t="shared" si="104"/>
        <v>20272.87199</v>
      </c>
      <c r="L74" s="133">
        <f t="shared" si="105"/>
        <v>409260.5785</v>
      </c>
      <c r="M74" s="133">
        <f t="shared" si="106"/>
        <v>1200000</v>
      </c>
      <c r="N74" s="133">
        <f t="shared" si="107"/>
        <v>1609260.579</v>
      </c>
      <c r="O74" s="133">
        <f t="shared" si="108"/>
        <v>409260.5785</v>
      </c>
      <c r="P74" s="134">
        <f t="shared" si="109"/>
        <v>2028000</v>
      </c>
      <c r="Q74" s="134">
        <f t="shared" si="110"/>
        <v>2437260.579</v>
      </c>
      <c r="R74" s="133">
        <f t="shared" si="111"/>
        <v>409260.5785</v>
      </c>
      <c r="S74" s="134">
        <f t="shared" si="112"/>
        <v>2737800</v>
      </c>
      <c r="T74" s="134">
        <f t="shared" si="113"/>
        <v>3147060.579</v>
      </c>
      <c r="U74" s="135">
        <f t="shared" si="114"/>
        <v>5155.714015</v>
      </c>
      <c r="V74" s="134">
        <f t="shared" si="115"/>
        <v>37317.95918</v>
      </c>
      <c r="W74" s="134">
        <f t="shared" si="116"/>
        <v>42473.6732</v>
      </c>
      <c r="X74" s="133">
        <f t="shared" si="117"/>
        <v>409260.5785</v>
      </c>
      <c r="Y74" s="134">
        <f t="shared" si="118"/>
        <v>2962299.6</v>
      </c>
      <c r="Z74" s="134">
        <f t="shared" si="119"/>
        <v>3371560.179</v>
      </c>
    </row>
    <row r="75" ht="14.25" customHeight="1">
      <c r="A75" s="119" t="s">
        <v>851</v>
      </c>
      <c r="B75" s="128" t="s">
        <v>852</v>
      </c>
      <c r="C75" s="116" t="s">
        <v>742</v>
      </c>
      <c r="D75" s="125">
        <v>12.0</v>
      </c>
      <c r="E75" s="143">
        <f>'4.2-5'!I22</f>
        <v>10223.33333</v>
      </c>
      <c r="F75" s="143">
        <f>'4.2-5'!I36</f>
        <v>68750</v>
      </c>
      <c r="G75" s="143">
        <f>'4.2-5'!I50</f>
        <v>0</v>
      </c>
      <c r="H75" s="143">
        <f>'4.2-5'!I64</f>
        <v>0</v>
      </c>
      <c r="I75" s="143">
        <f>'4.2-5'!I78</f>
        <v>0</v>
      </c>
      <c r="J75" s="133">
        <f t="shared" si="103"/>
        <v>68750</v>
      </c>
      <c r="K75" s="133">
        <f t="shared" si="104"/>
        <v>78973.33333</v>
      </c>
      <c r="L75" s="133">
        <f t="shared" si="105"/>
        <v>122680</v>
      </c>
      <c r="M75" s="133">
        <f t="shared" si="106"/>
        <v>825000</v>
      </c>
      <c r="N75" s="133">
        <f t="shared" si="107"/>
        <v>947680</v>
      </c>
      <c r="O75" s="133">
        <f t="shared" si="108"/>
        <v>122680</v>
      </c>
      <c r="P75" s="134">
        <f t="shared" si="109"/>
        <v>1394250</v>
      </c>
      <c r="Q75" s="134">
        <f t="shared" si="110"/>
        <v>1516930</v>
      </c>
      <c r="R75" s="133">
        <f t="shared" si="111"/>
        <v>122680</v>
      </c>
      <c r="S75" s="134">
        <f t="shared" si="112"/>
        <v>1882237.5</v>
      </c>
      <c r="T75" s="134">
        <f t="shared" si="113"/>
        <v>2004917.5</v>
      </c>
      <c r="U75" s="135">
        <f t="shared" si="114"/>
        <v>10223.33333</v>
      </c>
      <c r="V75" s="134">
        <f t="shared" si="115"/>
        <v>169715.0813</v>
      </c>
      <c r="W75" s="134">
        <f t="shared" si="116"/>
        <v>179938.4146</v>
      </c>
      <c r="X75" s="133">
        <f t="shared" si="117"/>
        <v>122680</v>
      </c>
      <c r="Y75" s="134">
        <f t="shared" si="118"/>
        <v>2036580.975</v>
      </c>
      <c r="Z75" s="134">
        <f t="shared" si="119"/>
        <v>2159260.975</v>
      </c>
    </row>
    <row r="76" ht="14.25" customHeight="1">
      <c r="A76" s="119" t="s">
        <v>853</v>
      </c>
      <c r="B76" s="124" t="s">
        <v>854</v>
      </c>
      <c r="C76" s="116" t="s">
        <v>855</v>
      </c>
      <c r="D76" s="125">
        <f>D49</f>
        <v>70</v>
      </c>
      <c r="E76" s="144">
        <f>'4.2-6'!I22</f>
        <v>18033.47107</v>
      </c>
      <c r="F76" s="145">
        <v>7135.14</v>
      </c>
      <c r="G76" s="143">
        <f>'4.2-6'!I50</f>
        <v>0</v>
      </c>
      <c r="H76" s="143">
        <f>'4.2-6'!I64</f>
        <v>0</v>
      </c>
      <c r="I76" s="143">
        <f>'4.2-6'!I78</f>
        <v>0</v>
      </c>
      <c r="J76" s="133">
        <f t="shared" si="103"/>
        <v>7135.14</v>
      </c>
      <c r="K76" s="133">
        <f t="shared" si="104"/>
        <v>25168.61107</v>
      </c>
      <c r="L76" s="133">
        <f t="shared" si="105"/>
        <v>1262342.975</v>
      </c>
      <c r="M76" s="133">
        <f t="shared" si="106"/>
        <v>499459.8</v>
      </c>
      <c r="N76" s="133">
        <f t="shared" si="107"/>
        <v>1761802.775</v>
      </c>
      <c r="O76" s="133">
        <f t="shared" si="108"/>
        <v>1262342.975</v>
      </c>
      <c r="P76" s="134">
        <f t="shared" si="109"/>
        <v>844087.062</v>
      </c>
      <c r="Q76" s="134">
        <f t="shared" si="110"/>
        <v>2106430.037</v>
      </c>
      <c r="R76" s="133">
        <f t="shared" si="111"/>
        <v>1262342.975</v>
      </c>
      <c r="S76" s="134">
        <f t="shared" si="112"/>
        <v>1139517.534</v>
      </c>
      <c r="T76" s="134">
        <f t="shared" si="113"/>
        <v>2401860.509</v>
      </c>
      <c r="U76" s="135">
        <f t="shared" si="114"/>
        <v>18033.47107</v>
      </c>
      <c r="V76" s="134">
        <f t="shared" si="115"/>
        <v>17613.68531</v>
      </c>
      <c r="W76" s="134">
        <f t="shared" si="116"/>
        <v>35647.15638</v>
      </c>
      <c r="X76" s="133">
        <f t="shared" si="117"/>
        <v>1262342.975</v>
      </c>
      <c r="Y76" s="134">
        <f t="shared" si="118"/>
        <v>1232957.971</v>
      </c>
      <c r="Z76" s="134">
        <f t="shared" si="119"/>
        <v>2495300.947</v>
      </c>
    </row>
    <row r="77" ht="14.25" customHeight="1">
      <c r="A77" s="119" t="s">
        <v>856</v>
      </c>
      <c r="B77" s="124" t="s">
        <v>857</v>
      </c>
      <c r="C77" s="116" t="s">
        <v>858</v>
      </c>
      <c r="D77" s="125">
        <f>D76</f>
        <v>70</v>
      </c>
      <c r="E77" s="144">
        <f>' 4.2-7'!I22</f>
        <v>3411.857143</v>
      </c>
      <c r="F77" s="144">
        <f>' 4.2-7'!I36</f>
        <v>11785.71429</v>
      </c>
      <c r="G77" s="143">
        <f>' 4.2-7'!I50</f>
        <v>0</v>
      </c>
      <c r="H77" s="143">
        <f>' 4.2-7'!I64</f>
        <v>0</v>
      </c>
      <c r="I77" s="143">
        <f>' 4.2-7'!I78</f>
        <v>0</v>
      </c>
      <c r="J77" s="133">
        <f t="shared" si="103"/>
        <v>11785.71429</v>
      </c>
      <c r="K77" s="133">
        <f t="shared" si="104"/>
        <v>15197.57143</v>
      </c>
      <c r="L77" s="133">
        <f t="shared" si="105"/>
        <v>238830</v>
      </c>
      <c r="M77" s="133">
        <f t="shared" si="106"/>
        <v>825000</v>
      </c>
      <c r="N77" s="133">
        <f t="shared" si="107"/>
        <v>1063830</v>
      </c>
      <c r="O77" s="133">
        <f t="shared" si="108"/>
        <v>238830</v>
      </c>
      <c r="P77" s="134">
        <f t="shared" si="109"/>
        <v>1394250</v>
      </c>
      <c r="Q77" s="134">
        <f t="shared" si="110"/>
        <v>1633080</v>
      </c>
      <c r="R77" s="133">
        <f t="shared" si="111"/>
        <v>238830</v>
      </c>
      <c r="S77" s="134">
        <f t="shared" si="112"/>
        <v>1882237.5</v>
      </c>
      <c r="T77" s="134">
        <f t="shared" si="113"/>
        <v>2121067.5</v>
      </c>
      <c r="U77" s="135">
        <f t="shared" si="114"/>
        <v>3411.857143</v>
      </c>
      <c r="V77" s="134">
        <f t="shared" si="115"/>
        <v>29094.01393</v>
      </c>
      <c r="W77" s="134">
        <f t="shared" si="116"/>
        <v>32505.87107</v>
      </c>
      <c r="X77" s="133">
        <f t="shared" si="117"/>
        <v>238830</v>
      </c>
      <c r="Y77" s="134">
        <f t="shared" si="118"/>
        <v>2036580.975</v>
      </c>
      <c r="Z77" s="134">
        <f t="shared" si="119"/>
        <v>2275410.975</v>
      </c>
    </row>
    <row r="78" ht="14.25" customHeight="1">
      <c r="A78" s="137" t="s">
        <v>792</v>
      </c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7"/>
    </row>
    <row r="79" ht="14.25" customHeight="1">
      <c r="A79" s="119" t="s">
        <v>859</v>
      </c>
      <c r="B79" s="124" t="s">
        <v>860</v>
      </c>
      <c r="C79" s="116" t="s">
        <v>861</v>
      </c>
      <c r="D79" s="125">
        <f>14*2.2</f>
        <v>30.8</v>
      </c>
      <c r="E79" s="143">
        <f>'4.3-1'!I22</f>
        <v>22049.73377</v>
      </c>
      <c r="F79" s="143">
        <f>'4.3-1'!I36</f>
        <v>17045.45455</v>
      </c>
      <c r="G79" s="143">
        <f>'4.3-1'!I50</f>
        <v>0</v>
      </c>
      <c r="H79" s="143">
        <f>'4.3-1'!I64</f>
        <v>0</v>
      </c>
      <c r="I79" s="143">
        <f>'4.3-1'!I78</f>
        <v>0</v>
      </c>
      <c r="J79" s="133">
        <f t="shared" ref="J79:J83" si="120">SUM(F79:I79)</f>
        <v>17045.45455</v>
      </c>
      <c r="K79" s="133">
        <f t="shared" ref="K79:K83" si="121">SUM(E79,J79)</f>
        <v>39095.18831</v>
      </c>
      <c r="L79" s="133">
        <f t="shared" ref="L79:L83" si="122">$D79*E79</f>
        <v>679131.8</v>
      </c>
      <c r="M79" s="133">
        <f t="shared" ref="M79:M83" si="123">$D79*(SUM(F79:I79))</f>
        <v>525000</v>
      </c>
      <c r="N79" s="133">
        <f t="shared" ref="N79:N83" si="124">L79+M79</f>
        <v>1204131.8</v>
      </c>
      <c r="O79" s="133">
        <f t="shared" ref="O79:O83" si="125">L79</f>
        <v>679131.8</v>
      </c>
      <c r="P79" s="134">
        <f t="shared" ref="P79:P83" si="126">(P$110*M79)/M$110</f>
        <v>887250</v>
      </c>
      <c r="Q79" s="134">
        <f t="shared" ref="Q79:Q83" si="127">O79+P79</f>
        <v>1566381.8</v>
      </c>
      <c r="R79" s="133">
        <f t="shared" ref="R79:R83" si="128">L79</f>
        <v>679131.8</v>
      </c>
      <c r="S79" s="134">
        <f t="shared" ref="S79:S83" si="129">(S$110*P79)/P$110</f>
        <v>1197787.5</v>
      </c>
      <c r="T79" s="134">
        <f t="shared" ref="T79:T83" si="130">R79+S79</f>
        <v>1876919.3</v>
      </c>
      <c r="U79" s="135">
        <f t="shared" ref="U79:U83" si="131">E79</f>
        <v>22049.73377</v>
      </c>
      <c r="V79" s="134">
        <f t="shared" ref="V79:V83" si="132">Y79/D79</f>
        <v>42078.11932</v>
      </c>
      <c r="W79" s="134">
        <f t="shared" ref="W79:W83" si="133">U79+V79</f>
        <v>64127.85308</v>
      </c>
      <c r="X79" s="133">
        <f t="shared" ref="X79:X83" si="134">L79</f>
        <v>679131.8</v>
      </c>
      <c r="Y79" s="134">
        <f t="shared" ref="Y79:Y83" si="135">(Y$110*S79)/S$110</f>
        <v>1296006.075</v>
      </c>
      <c r="Z79" s="134">
        <f t="shared" ref="Z79:Z83" si="136">X79+Y79</f>
        <v>1975137.875</v>
      </c>
    </row>
    <row r="80" ht="14.25" customHeight="1">
      <c r="A80" s="119" t="s">
        <v>862</v>
      </c>
      <c r="B80" s="124" t="s">
        <v>823</v>
      </c>
      <c r="C80" s="116" t="s">
        <v>863</v>
      </c>
      <c r="D80" s="125">
        <f>D79</f>
        <v>30.8</v>
      </c>
      <c r="E80" s="143">
        <f>'4.3-2'!I22</f>
        <v>6596.179028</v>
      </c>
      <c r="F80" s="143">
        <f>'4.3-2'!I36</f>
        <v>17045.45455</v>
      </c>
      <c r="G80" s="143">
        <f>'4.3-2'!I50</f>
        <v>0</v>
      </c>
      <c r="H80" s="143">
        <f>'4.3-2'!I64</f>
        <v>0</v>
      </c>
      <c r="I80" s="143">
        <f>'4.3-2'!I78</f>
        <v>0</v>
      </c>
      <c r="J80" s="133">
        <f t="shared" si="120"/>
        <v>17045.45455</v>
      </c>
      <c r="K80" s="133">
        <f t="shared" si="121"/>
        <v>23641.63357</v>
      </c>
      <c r="L80" s="133">
        <f t="shared" si="122"/>
        <v>203162.314</v>
      </c>
      <c r="M80" s="133">
        <f t="shared" si="123"/>
        <v>525000</v>
      </c>
      <c r="N80" s="133">
        <f t="shared" si="124"/>
        <v>728162.314</v>
      </c>
      <c r="O80" s="133">
        <f t="shared" si="125"/>
        <v>203162.314</v>
      </c>
      <c r="P80" s="134">
        <f t="shared" si="126"/>
        <v>887250</v>
      </c>
      <c r="Q80" s="134">
        <f t="shared" si="127"/>
        <v>1090412.314</v>
      </c>
      <c r="R80" s="133">
        <f t="shared" si="128"/>
        <v>203162.314</v>
      </c>
      <c r="S80" s="134">
        <f t="shared" si="129"/>
        <v>1197787.5</v>
      </c>
      <c r="T80" s="134">
        <f t="shared" si="130"/>
        <v>1400949.814</v>
      </c>
      <c r="U80" s="135">
        <f t="shared" si="131"/>
        <v>6596.179028</v>
      </c>
      <c r="V80" s="134">
        <f t="shared" si="132"/>
        <v>42078.11932</v>
      </c>
      <c r="W80" s="134">
        <f t="shared" si="133"/>
        <v>48674.29835</v>
      </c>
      <c r="X80" s="133">
        <f t="shared" si="134"/>
        <v>203162.314</v>
      </c>
      <c r="Y80" s="134">
        <f t="shared" si="135"/>
        <v>1296006.075</v>
      </c>
      <c r="Z80" s="134">
        <f t="shared" si="136"/>
        <v>1499168.389</v>
      </c>
    </row>
    <row r="81" ht="14.25" customHeight="1">
      <c r="A81" s="119" t="s">
        <v>864</v>
      </c>
      <c r="B81" s="124" t="s">
        <v>849</v>
      </c>
      <c r="C81" s="116" t="s">
        <v>865</v>
      </c>
      <c r="D81" s="125">
        <f>D79</f>
        <v>30.8</v>
      </c>
      <c r="E81" s="143">
        <f>'4.3-3'!I22</f>
        <v>7290.863475</v>
      </c>
      <c r="F81" s="143">
        <f>'4.3-3'!I36</f>
        <v>7305.194805</v>
      </c>
      <c r="G81" s="143">
        <f>'4.3-3'!I50</f>
        <v>0</v>
      </c>
      <c r="H81" s="143">
        <f>'4.3-3'!I64</f>
        <v>0</v>
      </c>
      <c r="I81" s="143">
        <f>'4.3-3'!I78</f>
        <v>0</v>
      </c>
      <c r="J81" s="133">
        <f t="shared" si="120"/>
        <v>7305.194805</v>
      </c>
      <c r="K81" s="133">
        <f t="shared" si="121"/>
        <v>14596.05828</v>
      </c>
      <c r="L81" s="133">
        <f t="shared" si="122"/>
        <v>224558.595</v>
      </c>
      <c r="M81" s="133">
        <f t="shared" si="123"/>
        <v>225000</v>
      </c>
      <c r="N81" s="133">
        <f t="shared" si="124"/>
        <v>449558.595</v>
      </c>
      <c r="O81" s="133">
        <f t="shared" si="125"/>
        <v>224558.595</v>
      </c>
      <c r="P81" s="134">
        <f t="shared" si="126"/>
        <v>380250</v>
      </c>
      <c r="Q81" s="134">
        <f t="shared" si="127"/>
        <v>604808.595</v>
      </c>
      <c r="R81" s="133">
        <f t="shared" si="128"/>
        <v>224558.595</v>
      </c>
      <c r="S81" s="134">
        <f t="shared" si="129"/>
        <v>513337.5</v>
      </c>
      <c r="T81" s="134">
        <f t="shared" si="130"/>
        <v>737896.095</v>
      </c>
      <c r="U81" s="135">
        <f t="shared" si="131"/>
        <v>7290.863475</v>
      </c>
      <c r="V81" s="134">
        <f t="shared" si="132"/>
        <v>18033.47971</v>
      </c>
      <c r="W81" s="134">
        <f t="shared" si="133"/>
        <v>25324.34318</v>
      </c>
      <c r="X81" s="133">
        <f t="shared" si="134"/>
        <v>224558.595</v>
      </c>
      <c r="Y81" s="134">
        <f t="shared" si="135"/>
        <v>555431.175</v>
      </c>
      <c r="Z81" s="134">
        <f t="shared" si="136"/>
        <v>779989.77</v>
      </c>
    </row>
    <row r="82" ht="14.25" customHeight="1">
      <c r="A82" s="119" t="s">
        <v>866</v>
      </c>
      <c r="B82" s="128" t="s">
        <v>852</v>
      </c>
      <c r="C82" s="119" t="s">
        <v>158</v>
      </c>
      <c r="D82" s="125">
        <v>2.0</v>
      </c>
      <c r="E82" s="143">
        <f>'4.3-4'!I22</f>
        <v>20570</v>
      </c>
      <c r="F82" s="143">
        <f>'4.3-4'!I36</f>
        <v>45000</v>
      </c>
      <c r="G82" s="143">
        <f>'4.3-4'!I50</f>
        <v>0</v>
      </c>
      <c r="H82" s="143">
        <f>'4.3-4'!I64</f>
        <v>0</v>
      </c>
      <c r="I82" s="143">
        <f>'4.3-4'!I78</f>
        <v>0</v>
      </c>
      <c r="J82" s="133">
        <f t="shared" si="120"/>
        <v>45000</v>
      </c>
      <c r="K82" s="133">
        <f t="shared" si="121"/>
        <v>65570</v>
      </c>
      <c r="L82" s="133">
        <f t="shared" si="122"/>
        <v>41140</v>
      </c>
      <c r="M82" s="133">
        <f t="shared" si="123"/>
        <v>90000</v>
      </c>
      <c r="N82" s="133">
        <f t="shared" si="124"/>
        <v>131140</v>
      </c>
      <c r="O82" s="133">
        <f t="shared" si="125"/>
        <v>41140</v>
      </c>
      <c r="P82" s="134">
        <f t="shared" si="126"/>
        <v>152100</v>
      </c>
      <c r="Q82" s="134">
        <f t="shared" si="127"/>
        <v>193240</v>
      </c>
      <c r="R82" s="133">
        <f t="shared" si="128"/>
        <v>41140</v>
      </c>
      <c r="S82" s="134">
        <f t="shared" si="129"/>
        <v>205335</v>
      </c>
      <c r="T82" s="134">
        <f t="shared" si="130"/>
        <v>246475</v>
      </c>
      <c r="U82" s="135">
        <f t="shared" si="131"/>
        <v>20570</v>
      </c>
      <c r="V82" s="134">
        <f t="shared" si="132"/>
        <v>111086.235</v>
      </c>
      <c r="W82" s="134">
        <f t="shared" si="133"/>
        <v>131656.235</v>
      </c>
      <c r="X82" s="133">
        <f t="shared" si="134"/>
        <v>41140</v>
      </c>
      <c r="Y82" s="134">
        <f t="shared" si="135"/>
        <v>222172.47</v>
      </c>
      <c r="Z82" s="134">
        <f t="shared" si="136"/>
        <v>263312.47</v>
      </c>
    </row>
    <row r="83" ht="14.25" customHeight="1">
      <c r="A83" s="119" t="s">
        <v>867</v>
      </c>
      <c r="B83" s="128" t="s">
        <v>868</v>
      </c>
      <c r="C83" s="116" t="s">
        <v>869</v>
      </c>
      <c r="D83" s="125">
        <v>8.0</v>
      </c>
      <c r="E83" s="143">
        <f>'4.3-5'!I22</f>
        <v>11455</v>
      </c>
      <c r="F83" s="143">
        <f>'4.3-5'!I36</f>
        <v>65625</v>
      </c>
      <c r="G83" s="143">
        <f>'4.3-5'!I50</f>
        <v>0</v>
      </c>
      <c r="H83" s="143">
        <f>'4.3-5'!I64</f>
        <v>0</v>
      </c>
      <c r="I83" s="143">
        <f>'4.3-5'!I78</f>
        <v>0</v>
      </c>
      <c r="J83" s="133">
        <f t="shared" si="120"/>
        <v>65625</v>
      </c>
      <c r="K83" s="133">
        <f t="shared" si="121"/>
        <v>77080</v>
      </c>
      <c r="L83" s="133">
        <f t="shared" si="122"/>
        <v>91640</v>
      </c>
      <c r="M83" s="133">
        <f t="shared" si="123"/>
        <v>525000</v>
      </c>
      <c r="N83" s="133">
        <f t="shared" si="124"/>
        <v>616640</v>
      </c>
      <c r="O83" s="133">
        <f t="shared" si="125"/>
        <v>91640</v>
      </c>
      <c r="P83" s="134">
        <f t="shared" si="126"/>
        <v>887250</v>
      </c>
      <c r="Q83" s="134">
        <f t="shared" si="127"/>
        <v>978890</v>
      </c>
      <c r="R83" s="133">
        <f t="shared" si="128"/>
        <v>91640</v>
      </c>
      <c r="S83" s="134">
        <f t="shared" si="129"/>
        <v>1197787.5</v>
      </c>
      <c r="T83" s="134">
        <f t="shared" si="130"/>
        <v>1289427.5</v>
      </c>
      <c r="U83" s="135">
        <f t="shared" si="131"/>
        <v>11455</v>
      </c>
      <c r="V83" s="134">
        <f t="shared" si="132"/>
        <v>162000.7594</v>
      </c>
      <c r="W83" s="134">
        <f t="shared" si="133"/>
        <v>173455.7594</v>
      </c>
      <c r="X83" s="133">
        <f t="shared" si="134"/>
        <v>91640</v>
      </c>
      <c r="Y83" s="134">
        <f t="shared" si="135"/>
        <v>1296006.075</v>
      </c>
      <c r="Z83" s="134">
        <f t="shared" si="136"/>
        <v>1387646.075</v>
      </c>
    </row>
    <row r="84" ht="14.25" customHeight="1">
      <c r="A84" s="136" t="s">
        <v>870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7"/>
    </row>
    <row r="85" ht="14.25" customHeight="1">
      <c r="A85" s="137" t="s">
        <v>871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7"/>
    </row>
    <row r="86" ht="14.25" customHeight="1">
      <c r="A86" s="119" t="s">
        <v>872</v>
      </c>
      <c r="B86" s="131" t="s">
        <v>873</v>
      </c>
      <c r="C86" s="119" t="s">
        <v>746</v>
      </c>
      <c r="D86" s="125">
        <v>1.0</v>
      </c>
      <c r="E86" s="143">
        <f>' 5.1-1'!I22</f>
        <v>402121.9525</v>
      </c>
      <c r="F86" s="143">
        <f>' 5.1-1'!I36</f>
        <v>2700000</v>
      </c>
      <c r="G86" s="143">
        <f>' 5.1-1'!I50</f>
        <v>0</v>
      </c>
      <c r="H86" s="143">
        <f>' 5.1-1'!I64</f>
        <v>0</v>
      </c>
      <c r="I86" s="143">
        <f>' 5.1-1'!I78</f>
        <v>0</v>
      </c>
      <c r="J86" s="133">
        <f t="shared" ref="J86:J90" si="137">SUM(F86:I86)</f>
        <v>2700000</v>
      </c>
      <c r="K86" s="133">
        <f t="shared" ref="K86:K90" si="138">SUM(E86,J86)</f>
        <v>3102121.952</v>
      </c>
      <c r="L86" s="133">
        <f t="shared" ref="L86:L90" si="139">$D86*E86</f>
        <v>402121.9525</v>
      </c>
      <c r="M86" s="133">
        <f t="shared" ref="M86:M90" si="140">$D86*(SUM(F86:I86))</f>
        <v>2700000</v>
      </c>
      <c r="N86" s="133">
        <f t="shared" ref="N86:N90" si="141">L86+M86</f>
        <v>3102121.952</v>
      </c>
      <c r="O86" s="133">
        <f t="shared" ref="O86:O90" si="142">L86</f>
        <v>402121.9525</v>
      </c>
      <c r="P86" s="134">
        <f t="shared" ref="P86:P90" si="143">(P$110*M86)/M$110</f>
        <v>4563000</v>
      </c>
      <c r="Q86" s="134">
        <f t="shared" ref="Q86:Q90" si="144">O86+P86</f>
        <v>4965121.952</v>
      </c>
      <c r="R86" s="133">
        <f t="shared" ref="R86:R90" si="145">L86</f>
        <v>402121.9525</v>
      </c>
      <c r="S86" s="134">
        <f t="shared" ref="S86:S90" si="146">(S$110*P86)/P$110</f>
        <v>6160050</v>
      </c>
      <c r="T86" s="134">
        <f t="shared" ref="T86:T90" si="147">R86+S86</f>
        <v>6562171.952</v>
      </c>
      <c r="U86" s="135">
        <f t="shared" ref="U86:U90" si="148">E86</f>
        <v>402121.9525</v>
      </c>
      <c r="V86" s="134">
        <f t="shared" ref="V86:V90" si="149">Y86/D86</f>
        <v>6665174.1</v>
      </c>
      <c r="W86" s="134">
        <f t="shared" ref="W86:W90" si="150">U86+V86</f>
        <v>7067296.052</v>
      </c>
      <c r="X86" s="133">
        <f t="shared" ref="X86:X90" si="151">L86</f>
        <v>402121.9525</v>
      </c>
      <c r="Y86" s="134">
        <f t="shared" ref="Y86:Y90" si="152">(Y$110*S86)/S$110</f>
        <v>6665174.1</v>
      </c>
      <c r="Z86" s="134">
        <f t="shared" ref="Z86:Z90" si="153">X86+Y86</f>
        <v>7067296.052</v>
      </c>
    </row>
    <row r="87" ht="14.25" customHeight="1">
      <c r="A87" s="119" t="s">
        <v>874</v>
      </c>
      <c r="B87" s="131" t="s">
        <v>875</v>
      </c>
      <c r="C87" s="119" t="s">
        <v>746</v>
      </c>
      <c r="D87" s="125">
        <v>1.0</v>
      </c>
      <c r="E87" s="143">
        <f>'5.1-2'!I22</f>
        <v>905400</v>
      </c>
      <c r="F87" s="143">
        <f>'5.1-2'!I36</f>
        <v>1740000</v>
      </c>
      <c r="G87" s="143">
        <f>'5.1-2'!I50</f>
        <v>0</v>
      </c>
      <c r="H87" s="143">
        <f>'5.1-2'!I64</f>
        <v>0</v>
      </c>
      <c r="I87" s="143">
        <f>'5.1-2'!I78</f>
        <v>0</v>
      </c>
      <c r="J87" s="133">
        <f t="shared" si="137"/>
        <v>1740000</v>
      </c>
      <c r="K87" s="133">
        <f t="shared" si="138"/>
        <v>2645400</v>
      </c>
      <c r="L87" s="133">
        <f t="shared" si="139"/>
        <v>905400</v>
      </c>
      <c r="M87" s="133">
        <f t="shared" si="140"/>
        <v>1740000</v>
      </c>
      <c r="N87" s="133">
        <f t="shared" si="141"/>
        <v>2645400</v>
      </c>
      <c r="O87" s="133">
        <f t="shared" si="142"/>
        <v>905400</v>
      </c>
      <c r="P87" s="134">
        <f t="shared" si="143"/>
        <v>2940600</v>
      </c>
      <c r="Q87" s="134">
        <f t="shared" si="144"/>
        <v>3846000</v>
      </c>
      <c r="R87" s="133">
        <f t="shared" si="145"/>
        <v>905400</v>
      </c>
      <c r="S87" s="134">
        <f t="shared" si="146"/>
        <v>3969810</v>
      </c>
      <c r="T87" s="134">
        <f t="shared" si="147"/>
        <v>4875210</v>
      </c>
      <c r="U87" s="135">
        <f t="shared" si="148"/>
        <v>905400</v>
      </c>
      <c r="V87" s="134">
        <f t="shared" si="149"/>
        <v>4295334.42</v>
      </c>
      <c r="W87" s="134">
        <f t="shared" si="150"/>
        <v>5200734.42</v>
      </c>
      <c r="X87" s="133">
        <f t="shared" si="151"/>
        <v>905400</v>
      </c>
      <c r="Y87" s="134">
        <f t="shared" si="152"/>
        <v>4295334.42</v>
      </c>
      <c r="Z87" s="134">
        <f t="shared" si="153"/>
        <v>5200734.42</v>
      </c>
    </row>
    <row r="88" ht="14.25" customHeight="1">
      <c r="A88" s="119" t="s">
        <v>876</v>
      </c>
      <c r="B88" s="131" t="s">
        <v>877</v>
      </c>
      <c r="C88" s="119" t="s">
        <v>746</v>
      </c>
      <c r="D88" s="125">
        <v>1.0</v>
      </c>
      <c r="E88" s="143">
        <f>'5.1-3'!I22</f>
        <v>276000</v>
      </c>
      <c r="F88" s="143">
        <f>'5.1-3'!I36</f>
        <v>1500000</v>
      </c>
      <c r="G88" s="143">
        <f>'5.1-3'!I50</f>
        <v>0</v>
      </c>
      <c r="H88" s="143">
        <f>'5.1-3'!I64</f>
        <v>0</v>
      </c>
      <c r="I88" s="143">
        <f>'5.1-3'!I78</f>
        <v>0</v>
      </c>
      <c r="J88" s="133">
        <f t="shared" si="137"/>
        <v>1500000</v>
      </c>
      <c r="K88" s="133">
        <f t="shared" si="138"/>
        <v>1776000</v>
      </c>
      <c r="L88" s="133">
        <f t="shared" si="139"/>
        <v>276000</v>
      </c>
      <c r="M88" s="133">
        <f t="shared" si="140"/>
        <v>1500000</v>
      </c>
      <c r="N88" s="133">
        <f t="shared" si="141"/>
        <v>1776000</v>
      </c>
      <c r="O88" s="133">
        <f t="shared" si="142"/>
        <v>276000</v>
      </c>
      <c r="P88" s="134">
        <f t="shared" si="143"/>
        <v>2535000</v>
      </c>
      <c r="Q88" s="134">
        <f t="shared" si="144"/>
        <v>2811000</v>
      </c>
      <c r="R88" s="133">
        <f t="shared" si="145"/>
        <v>276000</v>
      </c>
      <c r="S88" s="134">
        <f t="shared" si="146"/>
        <v>3422250</v>
      </c>
      <c r="T88" s="134">
        <f t="shared" si="147"/>
        <v>3698250</v>
      </c>
      <c r="U88" s="135">
        <f t="shared" si="148"/>
        <v>276000</v>
      </c>
      <c r="V88" s="134">
        <f t="shared" si="149"/>
        <v>3702874.5</v>
      </c>
      <c r="W88" s="134">
        <f t="shared" si="150"/>
        <v>3978874.5</v>
      </c>
      <c r="X88" s="133">
        <f t="shared" si="151"/>
        <v>276000</v>
      </c>
      <c r="Y88" s="134">
        <f t="shared" si="152"/>
        <v>3702874.5</v>
      </c>
      <c r="Z88" s="134">
        <f t="shared" si="153"/>
        <v>3978874.5</v>
      </c>
    </row>
    <row r="89" ht="14.25" customHeight="1">
      <c r="A89" s="119" t="s">
        <v>878</v>
      </c>
      <c r="B89" s="131" t="s">
        <v>879</v>
      </c>
      <c r="C89" s="119" t="s">
        <v>746</v>
      </c>
      <c r="D89" s="125">
        <v>1.0</v>
      </c>
      <c r="E89" s="143">
        <f>'5.1-4'!I22</f>
        <v>278000</v>
      </c>
      <c r="F89" s="143">
        <f>'5.1-4'!I36</f>
        <v>1200000</v>
      </c>
      <c r="G89" s="143">
        <f>'5.1-4'!I50</f>
        <v>0</v>
      </c>
      <c r="H89" s="143">
        <f>'5.1-4'!I64</f>
        <v>0</v>
      </c>
      <c r="I89" s="143">
        <f>'5.1-4'!I78</f>
        <v>0</v>
      </c>
      <c r="J89" s="133">
        <f t="shared" si="137"/>
        <v>1200000</v>
      </c>
      <c r="K89" s="133">
        <f t="shared" si="138"/>
        <v>1478000</v>
      </c>
      <c r="L89" s="133">
        <f t="shared" si="139"/>
        <v>278000</v>
      </c>
      <c r="M89" s="133">
        <f t="shared" si="140"/>
        <v>1200000</v>
      </c>
      <c r="N89" s="133">
        <f t="shared" si="141"/>
        <v>1478000</v>
      </c>
      <c r="O89" s="133">
        <f t="shared" si="142"/>
        <v>278000</v>
      </c>
      <c r="P89" s="134">
        <f t="shared" si="143"/>
        <v>2028000</v>
      </c>
      <c r="Q89" s="134">
        <f t="shared" si="144"/>
        <v>2306000</v>
      </c>
      <c r="R89" s="133">
        <f t="shared" si="145"/>
        <v>278000</v>
      </c>
      <c r="S89" s="134">
        <f t="shared" si="146"/>
        <v>2737800</v>
      </c>
      <c r="T89" s="134">
        <f t="shared" si="147"/>
        <v>3015800</v>
      </c>
      <c r="U89" s="135">
        <f t="shared" si="148"/>
        <v>278000</v>
      </c>
      <c r="V89" s="134">
        <f t="shared" si="149"/>
        <v>2962299.6</v>
      </c>
      <c r="W89" s="134">
        <f t="shared" si="150"/>
        <v>3240299.6</v>
      </c>
      <c r="X89" s="133">
        <f t="shared" si="151"/>
        <v>278000</v>
      </c>
      <c r="Y89" s="134">
        <f t="shared" si="152"/>
        <v>2962299.6</v>
      </c>
      <c r="Z89" s="134">
        <f t="shared" si="153"/>
        <v>3240299.6</v>
      </c>
    </row>
    <row r="90" ht="14.25" customHeight="1">
      <c r="A90" s="119" t="s">
        <v>880</v>
      </c>
      <c r="B90" s="131" t="s">
        <v>881</v>
      </c>
      <c r="C90" s="119" t="s">
        <v>730</v>
      </c>
      <c r="D90" s="125">
        <v>11.0</v>
      </c>
      <c r="E90" s="143">
        <f>'5.1-5'!I22</f>
        <v>501818.1818</v>
      </c>
      <c r="F90" s="143">
        <v>27777.78</v>
      </c>
      <c r="G90" s="143">
        <f>'5.1-5'!I50</f>
        <v>0</v>
      </c>
      <c r="H90" s="143">
        <f>'5.1-5'!I64</f>
        <v>0</v>
      </c>
      <c r="I90" s="143">
        <f>'5.1-5'!I78</f>
        <v>0</v>
      </c>
      <c r="J90" s="133">
        <f t="shared" si="137"/>
        <v>27777.78</v>
      </c>
      <c r="K90" s="133">
        <f t="shared" si="138"/>
        <v>529595.9618</v>
      </c>
      <c r="L90" s="133">
        <f t="shared" si="139"/>
        <v>5520000</v>
      </c>
      <c r="M90" s="133">
        <f t="shared" si="140"/>
        <v>305555.58</v>
      </c>
      <c r="N90" s="133">
        <f t="shared" si="141"/>
        <v>5825555.58</v>
      </c>
      <c r="O90" s="133">
        <f t="shared" si="142"/>
        <v>5520000</v>
      </c>
      <c r="P90" s="134">
        <f t="shared" si="143"/>
        <v>516388.9302</v>
      </c>
      <c r="Q90" s="134">
        <f t="shared" si="144"/>
        <v>6036388.93</v>
      </c>
      <c r="R90" s="133">
        <f t="shared" si="145"/>
        <v>5520000</v>
      </c>
      <c r="S90" s="134">
        <f t="shared" si="146"/>
        <v>697125.0558</v>
      </c>
      <c r="T90" s="134">
        <f t="shared" si="147"/>
        <v>6217125.056</v>
      </c>
      <c r="U90" s="135">
        <f t="shared" si="148"/>
        <v>501818.1818</v>
      </c>
      <c r="V90" s="134">
        <f t="shared" si="149"/>
        <v>68571.75549</v>
      </c>
      <c r="W90" s="134">
        <f t="shared" si="150"/>
        <v>570389.9373</v>
      </c>
      <c r="X90" s="133">
        <f t="shared" si="151"/>
        <v>5520000</v>
      </c>
      <c r="Y90" s="134">
        <f t="shared" si="152"/>
        <v>754289.3103</v>
      </c>
      <c r="Z90" s="134">
        <f t="shared" si="153"/>
        <v>6274289.31</v>
      </c>
    </row>
    <row r="91" ht="14.25" customHeight="1">
      <c r="A91" s="137" t="s">
        <v>882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7"/>
    </row>
    <row r="92" ht="14.25" customHeight="1">
      <c r="A92" s="119" t="s">
        <v>883</v>
      </c>
      <c r="B92" s="124" t="s">
        <v>884</v>
      </c>
      <c r="C92" s="119" t="s">
        <v>746</v>
      </c>
      <c r="D92" s="125">
        <v>1.0</v>
      </c>
      <c r="E92" s="145">
        <v>2000000.0</v>
      </c>
      <c r="F92" s="143"/>
      <c r="G92" s="143"/>
      <c r="H92" s="143"/>
      <c r="I92" s="145">
        <v>1000000.0</v>
      </c>
      <c r="J92" s="133">
        <f t="shared" ref="J92:J93" si="154">SUM(F92:I92)</f>
        <v>1000000</v>
      </c>
      <c r="K92" s="133">
        <f t="shared" ref="K92:K93" si="155">SUM(E92,J92)</f>
        <v>3000000</v>
      </c>
      <c r="L92" s="133">
        <f t="shared" ref="L92:L93" si="156">$D92*E92</f>
        <v>2000000</v>
      </c>
      <c r="M92" s="133">
        <f t="shared" ref="M92:M93" si="157">$D92*(SUM(F92:I92))</f>
        <v>1000000</v>
      </c>
      <c r="N92" s="133">
        <f t="shared" ref="N92:N93" si="158">L92+M92</f>
        <v>3000000</v>
      </c>
      <c r="O92" s="133">
        <f t="shared" ref="O92:O93" si="159">L92</f>
        <v>2000000</v>
      </c>
      <c r="P92" s="134">
        <f t="shared" ref="P92:P93" si="160">(P$110*M92)/M$110</f>
        <v>1690000</v>
      </c>
      <c r="Q92" s="134">
        <f t="shared" ref="Q92:Q93" si="161">O92+P92</f>
        <v>3690000</v>
      </c>
      <c r="R92" s="133">
        <f t="shared" ref="R92:R93" si="162">L92</f>
        <v>2000000</v>
      </c>
      <c r="S92" s="134">
        <f t="shared" ref="S92:S93" si="163">(S$110*P92)/P$110</f>
        <v>2281500</v>
      </c>
      <c r="T92" s="134">
        <f t="shared" ref="T92:T93" si="164">R92+S92</f>
        <v>4281500</v>
      </c>
      <c r="U92" s="135">
        <f t="shared" ref="U92:U93" si="165">E92</f>
        <v>2000000</v>
      </c>
      <c r="V92" s="134">
        <f t="shared" ref="V92:V93" si="166">Y92/D92</f>
        <v>2468583</v>
      </c>
      <c r="W92" s="134">
        <f t="shared" ref="W92:W93" si="167">U92+V92</f>
        <v>4468583</v>
      </c>
      <c r="X92" s="133">
        <f t="shared" ref="X92:X93" si="168">L92</f>
        <v>2000000</v>
      </c>
      <c r="Y92" s="134">
        <f t="shared" ref="Y92:Y93" si="169">(Y$110*S92)/S$110</f>
        <v>2468583</v>
      </c>
      <c r="Z92" s="134">
        <f t="shared" ref="Z92:Z93" si="170">X92+Y92</f>
        <v>4468583</v>
      </c>
    </row>
    <row r="93" ht="14.25" customHeight="1">
      <c r="A93" s="119" t="s">
        <v>885</v>
      </c>
      <c r="B93" s="124" t="s">
        <v>886</v>
      </c>
      <c r="C93" s="119" t="s">
        <v>730</v>
      </c>
      <c r="D93" s="125">
        <v>38.0</v>
      </c>
      <c r="E93" s="145">
        <v>49717.74</v>
      </c>
      <c r="F93" s="143" t="s">
        <v>887</v>
      </c>
      <c r="G93" s="143" t="s">
        <v>887</v>
      </c>
      <c r="H93" s="143" t="s">
        <v>887</v>
      </c>
      <c r="I93" s="145">
        <v>30040.32</v>
      </c>
      <c r="J93" s="133">
        <f t="shared" si="154"/>
        <v>30040.32</v>
      </c>
      <c r="K93" s="133">
        <f t="shared" si="155"/>
        <v>79758.06</v>
      </c>
      <c r="L93" s="133">
        <f t="shared" si="156"/>
        <v>1889274.12</v>
      </c>
      <c r="M93" s="133">
        <f t="shared" si="157"/>
        <v>1141532.16</v>
      </c>
      <c r="N93" s="133">
        <f t="shared" si="158"/>
        <v>3030806.28</v>
      </c>
      <c r="O93" s="133">
        <f t="shared" si="159"/>
        <v>1889274.12</v>
      </c>
      <c r="P93" s="134">
        <f t="shared" si="160"/>
        <v>1929189.35</v>
      </c>
      <c r="Q93" s="134">
        <f t="shared" si="161"/>
        <v>3818463.47</v>
      </c>
      <c r="R93" s="133">
        <f t="shared" si="162"/>
        <v>1889274.12</v>
      </c>
      <c r="S93" s="134">
        <f t="shared" si="163"/>
        <v>2604405.623</v>
      </c>
      <c r="T93" s="134">
        <f t="shared" si="164"/>
        <v>4493679.743</v>
      </c>
      <c r="U93" s="135">
        <f t="shared" si="165"/>
        <v>49717.74</v>
      </c>
      <c r="V93" s="134">
        <f t="shared" si="166"/>
        <v>74157.02327</v>
      </c>
      <c r="W93" s="134">
        <f t="shared" si="167"/>
        <v>123874.7633</v>
      </c>
      <c r="X93" s="133">
        <f t="shared" si="168"/>
        <v>1889274.12</v>
      </c>
      <c r="Y93" s="134">
        <f t="shared" si="169"/>
        <v>2817966.884</v>
      </c>
      <c r="Z93" s="134">
        <f t="shared" si="170"/>
        <v>4707241.004</v>
      </c>
    </row>
    <row r="94" ht="14.25" customHeight="1">
      <c r="A94" s="137" t="s">
        <v>888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7"/>
    </row>
    <row r="95" ht="14.25" customHeight="1">
      <c r="A95" s="119" t="s">
        <v>889</v>
      </c>
      <c r="B95" s="131" t="s">
        <v>890</v>
      </c>
      <c r="C95" s="119" t="s">
        <v>746</v>
      </c>
      <c r="D95" s="125">
        <v>1.0</v>
      </c>
      <c r="E95" s="143">
        <f>'5.3-1'!I22</f>
        <v>3265600</v>
      </c>
      <c r="F95" s="143">
        <f>'5.3-1'!I36</f>
        <v>1820000</v>
      </c>
      <c r="G95" s="143"/>
      <c r="H95" s="143"/>
      <c r="I95" s="143"/>
      <c r="J95" s="133">
        <f t="shared" ref="J95:J96" si="171">SUM(F95:I95)</f>
        <v>1820000</v>
      </c>
      <c r="K95" s="133">
        <f t="shared" ref="K95:K96" si="172">SUM(E95,J95)</f>
        <v>5085600</v>
      </c>
      <c r="L95" s="133">
        <f t="shared" ref="L95:L96" si="173">$D95*E95</f>
        <v>3265600</v>
      </c>
      <c r="M95" s="133">
        <f t="shared" ref="M95:M96" si="174">$D95*(SUM(F95:I95))</f>
        <v>1820000</v>
      </c>
      <c r="N95" s="133">
        <f t="shared" ref="N95:N96" si="175">L95+M95</f>
        <v>5085600</v>
      </c>
      <c r="O95" s="133">
        <f t="shared" ref="O95:O96" si="176">L95</f>
        <v>3265600</v>
      </c>
      <c r="P95" s="134">
        <f t="shared" ref="P95:P96" si="177">(P$110*M95)/M$110</f>
        <v>3075800</v>
      </c>
      <c r="Q95" s="134">
        <f t="shared" ref="Q95:Q96" si="178">O95+P95</f>
        <v>6341400</v>
      </c>
      <c r="R95" s="133">
        <f t="shared" ref="R95:R96" si="179">L95</f>
        <v>3265600</v>
      </c>
      <c r="S95" s="134">
        <f t="shared" ref="S95:S96" si="180">(S$110*P95)/P$110</f>
        <v>4152330</v>
      </c>
      <c r="T95" s="134">
        <f t="shared" ref="T95:T96" si="181">R95+S95</f>
        <v>7417930</v>
      </c>
      <c r="U95" s="135">
        <f t="shared" ref="U95:U96" si="182">E95</f>
        <v>3265600</v>
      </c>
      <c r="V95" s="134">
        <f t="shared" ref="V95:V96" si="183">Y95/D95</f>
        <v>4492821.06</v>
      </c>
      <c r="W95" s="134">
        <f t="shared" ref="W95:W96" si="184">U95+V95</f>
        <v>7758421.06</v>
      </c>
      <c r="X95" s="133">
        <f t="shared" ref="X95:X96" si="185">L95</f>
        <v>3265600</v>
      </c>
      <c r="Y95" s="134">
        <f t="shared" ref="Y95:Y96" si="186">(Y$110*S95)/S$110</f>
        <v>4492821.06</v>
      </c>
      <c r="Z95" s="134">
        <f t="shared" ref="Z95:Z96" si="187">X95+Y95</f>
        <v>7758421.06</v>
      </c>
    </row>
    <row r="96" ht="14.25" customHeight="1">
      <c r="A96" s="119" t="s">
        <v>891</v>
      </c>
      <c r="B96" s="124" t="s">
        <v>892</v>
      </c>
      <c r="C96" s="119" t="s">
        <v>730</v>
      </c>
      <c r="D96" s="125">
        <v>4.0</v>
      </c>
      <c r="E96" s="145">
        <v>49717.74</v>
      </c>
      <c r="F96" s="143" t="s">
        <v>887</v>
      </c>
      <c r="G96" s="143" t="s">
        <v>887</v>
      </c>
      <c r="H96" s="143" t="s">
        <v>887</v>
      </c>
      <c r="I96" s="145">
        <v>80000.0</v>
      </c>
      <c r="J96" s="133">
        <f t="shared" si="171"/>
        <v>80000</v>
      </c>
      <c r="K96" s="133">
        <f t="shared" si="172"/>
        <v>129717.74</v>
      </c>
      <c r="L96" s="133">
        <f t="shared" si="173"/>
        <v>198870.96</v>
      </c>
      <c r="M96" s="133">
        <f t="shared" si="174"/>
        <v>320000</v>
      </c>
      <c r="N96" s="133">
        <f t="shared" si="175"/>
        <v>518870.96</v>
      </c>
      <c r="O96" s="133">
        <f t="shared" si="176"/>
        <v>198870.96</v>
      </c>
      <c r="P96" s="134">
        <f t="shared" si="177"/>
        <v>540800</v>
      </c>
      <c r="Q96" s="134">
        <f t="shared" si="178"/>
        <v>739670.96</v>
      </c>
      <c r="R96" s="133">
        <f t="shared" si="179"/>
        <v>198870.96</v>
      </c>
      <c r="S96" s="134">
        <f t="shared" si="180"/>
        <v>730080</v>
      </c>
      <c r="T96" s="134">
        <f t="shared" si="181"/>
        <v>928950.96</v>
      </c>
      <c r="U96" s="135">
        <f t="shared" si="182"/>
        <v>49717.74</v>
      </c>
      <c r="V96" s="134">
        <f t="shared" si="183"/>
        <v>197486.64</v>
      </c>
      <c r="W96" s="134">
        <f t="shared" si="184"/>
        <v>247204.38</v>
      </c>
      <c r="X96" s="133">
        <f t="shared" si="185"/>
        <v>198870.96</v>
      </c>
      <c r="Y96" s="134">
        <f t="shared" si="186"/>
        <v>789946.56</v>
      </c>
      <c r="Z96" s="134">
        <f t="shared" si="187"/>
        <v>988817.52</v>
      </c>
    </row>
    <row r="97" ht="14.25" customHeight="1">
      <c r="A97" s="136" t="s">
        <v>893</v>
      </c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7"/>
    </row>
    <row r="98">
      <c r="A98" s="123">
        <v>45663.0</v>
      </c>
      <c r="B98" s="131" t="s">
        <v>894</v>
      </c>
      <c r="C98" s="116" t="s">
        <v>895</v>
      </c>
      <c r="D98" s="125">
        <f>D67+D76</f>
        <v>147</v>
      </c>
      <c r="E98" s="143">
        <f>'6.1'!I22</f>
        <v>0</v>
      </c>
      <c r="F98" s="143">
        <f>'6.1'!I36</f>
        <v>0</v>
      </c>
      <c r="G98" s="143">
        <f>'6.1'!I50</f>
        <v>0</v>
      </c>
      <c r="H98" s="143">
        <f>'6.1'!I64</f>
        <v>0</v>
      </c>
      <c r="I98" s="143">
        <f>'6.1'!I78</f>
        <v>37000</v>
      </c>
      <c r="J98" s="133">
        <f>SUM(F98:I98)</f>
        <v>37000</v>
      </c>
      <c r="K98" s="133">
        <f>SUM(E98,J98)</f>
        <v>37000</v>
      </c>
      <c r="L98" s="133">
        <f>$D98*E98</f>
        <v>0</v>
      </c>
      <c r="M98" s="133">
        <f>$D98*(SUM(F98:I98))</f>
        <v>5439000</v>
      </c>
      <c r="N98" s="133">
        <f>L98+M98</f>
        <v>5439000</v>
      </c>
      <c r="O98" s="133">
        <f>L98</f>
        <v>0</v>
      </c>
      <c r="P98" s="134">
        <f>(P$110*M98)/M$110</f>
        <v>9191910</v>
      </c>
      <c r="Q98" s="134">
        <f>O98+P98</f>
        <v>9191910</v>
      </c>
      <c r="R98" s="133">
        <f>L98</f>
        <v>0</v>
      </c>
      <c r="S98" s="134">
        <f>(S$110*P98)/P$110</f>
        <v>12409078.5</v>
      </c>
      <c r="T98" s="134">
        <f>R98+S98</f>
        <v>12409078.5</v>
      </c>
      <c r="U98" s="135">
        <f>E98</f>
        <v>0</v>
      </c>
      <c r="V98" s="134">
        <f>Y98/D98</f>
        <v>91337.571</v>
      </c>
      <c r="W98" s="134">
        <f>U98+V98</f>
        <v>91337.571</v>
      </c>
      <c r="X98" s="133">
        <f>L98</f>
        <v>0</v>
      </c>
      <c r="Y98" s="134">
        <f>(Y$110*S98)/S$110</f>
        <v>13426622.94</v>
      </c>
      <c r="Z98" s="134">
        <f>X98+Y98</f>
        <v>13426622.94</v>
      </c>
    </row>
    <row r="99" ht="14.25" customHeight="1">
      <c r="A99" s="136" t="s">
        <v>896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7"/>
    </row>
    <row r="100" ht="14.25" customHeight="1">
      <c r="A100" s="123">
        <v>45664.0</v>
      </c>
      <c r="B100" s="124" t="s">
        <v>897</v>
      </c>
      <c r="C100" s="116" t="s">
        <v>898</v>
      </c>
      <c r="D100" s="125">
        <f>D77+D67</f>
        <v>147</v>
      </c>
      <c r="E100" s="143">
        <f>'7.1'!I22</f>
        <v>46612.2449</v>
      </c>
      <c r="F100" s="144">
        <f>'7.1'!I36</f>
        <v>19897.95918</v>
      </c>
      <c r="G100" s="143">
        <f>'7.1'!I50</f>
        <v>0</v>
      </c>
      <c r="H100" s="143">
        <f>'7.1'!I64</f>
        <v>816.3265306</v>
      </c>
      <c r="I100" s="143">
        <f>'7.1'!I78</f>
        <v>0</v>
      </c>
      <c r="J100" s="133">
        <f t="shared" ref="J100:J106" si="188">SUM(F100:I100)</f>
        <v>20714.28571</v>
      </c>
      <c r="K100" s="133">
        <f t="shared" ref="K100:K106" si="189">SUM(E100,J100)</f>
        <v>67326.53061</v>
      </c>
      <c r="L100" s="133">
        <f t="shared" ref="L100:L106" si="190">$D100*E100</f>
        <v>6852000</v>
      </c>
      <c r="M100" s="133">
        <f t="shared" ref="M100:M106" si="191">$D100*(SUM(F100:I100))</f>
        <v>3045000</v>
      </c>
      <c r="N100" s="133">
        <f t="shared" ref="N100:N106" si="192">L100+M100</f>
        <v>9897000</v>
      </c>
      <c r="O100" s="133">
        <f t="shared" ref="O100:O106" si="193">L100</f>
        <v>6852000</v>
      </c>
      <c r="P100" s="134">
        <f t="shared" ref="P100:P106" si="194">(P$110*M100)/M$110</f>
        <v>5146050</v>
      </c>
      <c r="Q100" s="134">
        <f t="shared" ref="Q100:Q106" si="195">O100+P100</f>
        <v>11998050</v>
      </c>
      <c r="R100" s="133">
        <f t="shared" ref="R100:R106" si="196">L100</f>
        <v>6852000</v>
      </c>
      <c r="S100" s="134">
        <f t="shared" ref="S100:S106" si="197">(S$110*P100)/P$110</f>
        <v>6947167.5</v>
      </c>
      <c r="T100" s="134">
        <f t="shared" ref="T100:T106" si="198">R100+S100</f>
        <v>13799167.5</v>
      </c>
      <c r="U100" s="135">
        <f t="shared" ref="U100:U106" si="199">E100</f>
        <v>46612.2449</v>
      </c>
      <c r="V100" s="134">
        <f t="shared" ref="V100:V106" si="200">Y100/D100</f>
        <v>51134.93357</v>
      </c>
      <c r="W100" s="134">
        <f t="shared" ref="W100:W106" si="201">U100+V100</f>
        <v>97747.17847</v>
      </c>
      <c r="X100" s="133">
        <f t="shared" ref="X100:X106" si="202">L100</f>
        <v>6852000</v>
      </c>
      <c r="Y100" s="134">
        <f t="shared" ref="Y100:Y106" si="203">(Y$110*S100)/S$110</f>
        <v>7516835.235</v>
      </c>
      <c r="Z100" s="134">
        <f t="shared" ref="Z100:Z106" si="204">X100+Y100</f>
        <v>14368835.24</v>
      </c>
    </row>
    <row r="101" ht="14.25" customHeight="1">
      <c r="A101" s="123">
        <v>45695.0</v>
      </c>
      <c r="B101" s="124" t="s">
        <v>899</v>
      </c>
      <c r="C101" s="116" t="s">
        <v>900</v>
      </c>
      <c r="D101" s="125">
        <f>16*1.8</f>
        <v>28.8</v>
      </c>
      <c r="E101" s="143">
        <f>'7.2'!I22</f>
        <v>33750</v>
      </c>
      <c r="F101" s="144">
        <f>'7.2'!I36</f>
        <v>28645.83333</v>
      </c>
      <c r="G101" s="143">
        <f>'7.2'!I50</f>
        <v>0</v>
      </c>
      <c r="H101" s="143">
        <f>'7.2'!I64</f>
        <v>2777.777778</v>
      </c>
      <c r="I101" s="143">
        <f>'7.2'!I78</f>
        <v>0</v>
      </c>
      <c r="J101" s="133">
        <f t="shared" si="188"/>
        <v>31423.61111</v>
      </c>
      <c r="K101" s="133">
        <f t="shared" si="189"/>
        <v>65173.61111</v>
      </c>
      <c r="L101" s="133">
        <f t="shared" si="190"/>
        <v>972000</v>
      </c>
      <c r="M101" s="133">
        <f t="shared" si="191"/>
        <v>905000</v>
      </c>
      <c r="N101" s="133">
        <f t="shared" si="192"/>
        <v>1877000</v>
      </c>
      <c r="O101" s="133">
        <f t="shared" si="193"/>
        <v>972000</v>
      </c>
      <c r="P101" s="134">
        <f t="shared" si="194"/>
        <v>1529450</v>
      </c>
      <c r="Q101" s="134">
        <f t="shared" si="195"/>
        <v>2501450</v>
      </c>
      <c r="R101" s="133">
        <f t="shared" si="196"/>
        <v>972000</v>
      </c>
      <c r="S101" s="134">
        <f t="shared" si="197"/>
        <v>2064757.5</v>
      </c>
      <c r="T101" s="134">
        <f t="shared" si="198"/>
        <v>3036757.5</v>
      </c>
      <c r="U101" s="135">
        <f t="shared" si="199"/>
        <v>33750</v>
      </c>
      <c r="V101" s="134">
        <f t="shared" si="200"/>
        <v>77571.79219</v>
      </c>
      <c r="W101" s="134">
        <f t="shared" si="201"/>
        <v>111321.7922</v>
      </c>
      <c r="X101" s="133">
        <f t="shared" si="202"/>
        <v>972000</v>
      </c>
      <c r="Y101" s="134">
        <f t="shared" si="203"/>
        <v>2234067.615</v>
      </c>
      <c r="Z101" s="134">
        <f t="shared" si="204"/>
        <v>3206067.615</v>
      </c>
    </row>
    <row r="102" ht="14.25" customHeight="1">
      <c r="A102" s="119">
        <v>7.3</v>
      </c>
      <c r="B102" s="124" t="s">
        <v>901</v>
      </c>
      <c r="C102" s="116" t="s">
        <v>902</v>
      </c>
      <c r="D102" s="125">
        <f>(1.8*3)+(2.9*15)+11.88+22+(13.3*4)</f>
        <v>135.98</v>
      </c>
      <c r="E102" s="145">
        <v>8137.41</v>
      </c>
      <c r="F102" s="143" t="s">
        <v>887</v>
      </c>
      <c r="G102" s="143" t="s">
        <v>887</v>
      </c>
      <c r="H102" s="143" t="s">
        <v>887</v>
      </c>
      <c r="I102" s="145">
        <v>11020.41</v>
      </c>
      <c r="J102" s="133">
        <f t="shared" si="188"/>
        <v>11020.41</v>
      </c>
      <c r="K102" s="133">
        <f t="shared" si="189"/>
        <v>19157.82</v>
      </c>
      <c r="L102" s="133">
        <f t="shared" si="190"/>
        <v>1106525.012</v>
      </c>
      <c r="M102" s="133">
        <f t="shared" si="191"/>
        <v>1498555.352</v>
      </c>
      <c r="N102" s="133">
        <f t="shared" si="192"/>
        <v>2605080.364</v>
      </c>
      <c r="O102" s="133">
        <f t="shared" si="193"/>
        <v>1106525.012</v>
      </c>
      <c r="P102" s="134">
        <f t="shared" si="194"/>
        <v>2532558.545</v>
      </c>
      <c r="Q102" s="134">
        <f t="shared" si="195"/>
        <v>3639083.556</v>
      </c>
      <c r="R102" s="133">
        <f t="shared" si="196"/>
        <v>1106525.012</v>
      </c>
      <c r="S102" s="134">
        <f t="shared" si="197"/>
        <v>3418954.035</v>
      </c>
      <c r="T102" s="134">
        <f t="shared" si="198"/>
        <v>4525479.047</v>
      </c>
      <c r="U102" s="135">
        <f t="shared" si="199"/>
        <v>8137.41</v>
      </c>
      <c r="V102" s="134">
        <f t="shared" si="200"/>
        <v>27204.79678</v>
      </c>
      <c r="W102" s="134">
        <f t="shared" si="201"/>
        <v>35342.20678</v>
      </c>
      <c r="X102" s="133">
        <f t="shared" si="202"/>
        <v>1106525.012</v>
      </c>
      <c r="Y102" s="134">
        <f t="shared" si="203"/>
        <v>3699308.266</v>
      </c>
      <c r="Z102" s="134">
        <f t="shared" si="204"/>
        <v>4805833.278</v>
      </c>
    </row>
    <row r="103" ht="14.25" customHeight="1">
      <c r="A103" s="123">
        <v>45754.0</v>
      </c>
      <c r="B103" s="124" t="s">
        <v>903</v>
      </c>
      <c r="C103" s="116" t="s">
        <v>904</v>
      </c>
      <c r="D103" s="125">
        <v>41.0</v>
      </c>
      <c r="E103" s="143">
        <f>'7.4'!I22</f>
        <v>30463.41463</v>
      </c>
      <c r="F103" s="143">
        <f>'7.4'!I36</f>
        <v>0</v>
      </c>
      <c r="G103" s="143">
        <f>'7.4'!I50</f>
        <v>0</v>
      </c>
      <c r="H103" s="143">
        <f>'7.4'!I64</f>
        <v>0</v>
      </c>
      <c r="I103" s="143">
        <f>'7.4'!I78</f>
        <v>18000</v>
      </c>
      <c r="J103" s="133">
        <f t="shared" si="188"/>
        <v>18000</v>
      </c>
      <c r="K103" s="133">
        <f t="shared" si="189"/>
        <v>48463.41463</v>
      </c>
      <c r="L103" s="133">
        <f t="shared" si="190"/>
        <v>1249000</v>
      </c>
      <c r="M103" s="133">
        <f t="shared" si="191"/>
        <v>738000</v>
      </c>
      <c r="N103" s="133">
        <f t="shared" si="192"/>
        <v>1987000</v>
      </c>
      <c r="O103" s="133">
        <f t="shared" si="193"/>
        <v>1249000</v>
      </c>
      <c r="P103" s="134">
        <f t="shared" si="194"/>
        <v>1247220</v>
      </c>
      <c r="Q103" s="134">
        <f t="shared" si="195"/>
        <v>2496220</v>
      </c>
      <c r="R103" s="133">
        <f t="shared" si="196"/>
        <v>1249000</v>
      </c>
      <c r="S103" s="134">
        <f t="shared" si="197"/>
        <v>1683747</v>
      </c>
      <c r="T103" s="134">
        <f t="shared" si="198"/>
        <v>2932747</v>
      </c>
      <c r="U103" s="135">
        <f t="shared" si="199"/>
        <v>30463.41463</v>
      </c>
      <c r="V103" s="134">
        <f t="shared" si="200"/>
        <v>44434.494</v>
      </c>
      <c r="W103" s="134">
        <f t="shared" si="201"/>
        <v>74897.90863</v>
      </c>
      <c r="X103" s="133">
        <f t="shared" si="202"/>
        <v>1249000</v>
      </c>
      <c r="Y103" s="134">
        <f t="shared" si="203"/>
        <v>1821814.254</v>
      </c>
      <c r="Z103" s="134">
        <f t="shared" si="204"/>
        <v>3070814.254</v>
      </c>
    </row>
    <row r="104" ht="14.25" customHeight="1">
      <c r="A104" s="123">
        <v>45784.0</v>
      </c>
      <c r="B104" s="124" t="s">
        <v>905</v>
      </c>
      <c r="C104" s="116" t="s">
        <v>906</v>
      </c>
      <c r="D104" s="125">
        <f>D98</f>
        <v>147</v>
      </c>
      <c r="E104" s="145">
        <v>3930.77</v>
      </c>
      <c r="F104" s="143" t="s">
        <v>887</v>
      </c>
      <c r="G104" s="143" t="s">
        <v>887</v>
      </c>
      <c r="H104" s="143" t="s">
        <v>887</v>
      </c>
      <c r="I104" s="145">
        <v>11020.41</v>
      </c>
      <c r="J104" s="133">
        <f t="shared" si="188"/>
        <v>11020.41</v>
      </c>
      <c r="K104" s="133">
        <f t="shared" si="189"/>
        <v>14951.18</v>
      </c>
      <c r="L104" s="133">
        <f t="shared" si="190"/>
        <v>577823.19</v>
      </c>
      <c r="M104" s="133">
        <f t="shared" si="191"/>
        <v>1620000.27</v>
      </c>
      <c r="N104" s="133">
        <f t="shared" si="192"/>
        <v>2197823.46</v>
      </c>
      <c r="O104" s="133">
        <f t="shared" si="193"/>
        <v>577823.19</v>
      </c>
      <c r="P104" s="134">
        <f t="shared" si="194"/>
        <v>2737800.456</v>
      </c>
      <c r="Q104" s="134">
        <f t="shared" si="195"/>
        <v>3315623.646</v>
      </c>
      <c r="R104" s="133">
        <f t="shared" si="196"/>
        <v>577823.19</v>
      </c>
      <c r="S104" s="134">
        <f t="shared" si="197"/>
        <v>3696030.616</v>
      </c>
      <c r="T104" s="134">
        <f t="shared" si="198"/>
        <v>4273853.806</v>
      </c>
      <c r="U104" s="135">
        <f t="shared" si="199"/>
        <v>3930.77</v>
      </c>
      <c r="V104" s="134">
        <f t="shared" si="200"/>
        <v>27204.79678</v>
      </c>
      <c r="W104" s="134">
        <f t="shared" si="201"/>
        <v>31135.56678</v>
      </c>
      <c r="X104" s="133">
        <f t="shared" si="202"/>
        <v>577823.19</v>
      </c>
      <c r="Y104" s="134">
        <f t="shared" si="203"/>
        <v>3999105.127</v>
      </c>
      <c r="Z104" s="134">
        <f t="shared" si="204"/>
        <v>4576928.317</v>
      </c>
    </row>
    <row r="105" ht="14.25" customHeight="1">
      <c r="A105" s="123">
        <v>45876.0</v>
      </c>
      <c r="B105" s="124" t="s">
        <v>907</v>
      </c>
      <c r="C105" s="119" t="s">
        <v>908</v>
      </c>
      <c r="D105" s="125">
        <v>2.0</v>
      </c>
      <c r="E105" s="143"/>
      <c r="F105" s="143">
        <v>190000.0</v>
      </c>
      <c r="G105" s="143"/>
      <c r="H105" s="143"/>
      <c r="I105" s="143"/>
      <c r="J105" s="133">
        <f t="shared" si="188"/>
        <v>190000</v>
      </c>
      <c r="K105" s="133">
        <f t="shared" si="189"/>
        <v>190000</v>
      </c>
      <c r="L105" s="133">
        <f t="shared" si="190"/>
        <v>0</v>
      </c>
      <c r="M105" s="133">
        <f t="shared" si="191"/>
        <v>380000</v>
      </c>
      <c r="N105" s="133">
        <f t="shared" si="192"/>
        <v>380000</v>
      </c>
      <c r="O105" s="133">
        <f t="shared" si="193"/>
        <v>0</v>
      </c>
      <c r="P105" s="134">
        <f t="shared" si="194"/>
        <v>642200</v>
      </c>
      <c r="Q105" s="134">
        <f t="shared" si="195"/>
        <v>642200</v>
      </c>
      <c r="R105" s="133">
        <f t="shared" si="196"/>
        <v>0</v>
      </c>
      <c r="S105" s="134">
        <f t="shared" si="197"/>
        <v>866970</v>
      </c>
      <c r="T105" s="134">
        <f t="shared" si="198"/>
        <v>866970</v>
      </c>
      <c r="U105" s="135" t="str">
        <f t="shared" si="199"/>
        <v/>
      </c>
      <c r="V105" s="134">
        <f t="shared" si="200"/>
        <v>469030.77</v>
      </c>
      <c r="W105" s="134">
        <f t="shared" si="201"/>
        <v>469030.77</v>
      </c>
      <c r="X105" s="133">
        <f t="shared" si="202"/>
        <v>0</v>
      </c>
      <c r="Y105" s="134">
        <f t="shared" si="203"/>
        <v>938061.54</v>
      </c>
      <c r="Z105" s="134">
        <f t="shared" si="204"/>
        <v>938061.54</v>
      </c>
    </row>
    <row r="106" ht="14.25" customHeight="1">
      <c r="A106" s="123">
        <v>45907.0</v>
      </c>
      <c r="B106" s="124" t="s">
        <v>909</v>
      </c>
      <c r="C106" s="116" t="s">
        <v>788</v>
      </c>
      <c r="D106" s="125">
        <v>31.0</v>
      </c>
      <c r="E106" s="143">
        <f>'7.9'!I22</f>
        <v>79354.83871</v>
      </c>
      <c r="F106" s="143">
        <f>'7.9'!I36</f>
        <v>0</v>
      </c>
      <c r="G106" s="143">
        <f>'7.9'!I50</f>
        <v>0</v>
      </c>
      <c r="H106" s="143">
        <f>'7.9'!I64</f>
        <v>0</v>
      </c>
      <c r="I106" s="143">
        <f>'7.9'!I78</f>
        <v>48387.09677</v>
      </c>
      <c r="J106" s="133">
        <f t="shared" si="188"/>
        <v>48387.09677</v>
      </c>
      <c r="K106" s="133">
        <f t="shared" si="189"/>
        <v>127741.9355</v>
      </c>
      <c r="L106" s="133">
        <f t="shared" si="190"/>
        <v>2460000</v>
      </c>
      <c r="M106" s="133">
        <f t="shared" si="191"/>
        <v>1500000</v>
      </c>
      <c r="N106" s="133">
        <f t="shared" si="192"/>
        <v>3960000</v>
      </c>
      <c r="O106" s="133">
        <f t="shared" si="193"/>
        <v>2460000</v>
      </c>
      <c r="P106" s="134">
        <f t="shared" si="194"/>
        <v>2535000</v>
      </c>
      <c r="Q106" s="134">
        <f t="shared" si="195"/>
        <v>4995000</v>
      </c>
      <c r="R106" s="133">
        <f t="shared" si="196"/>
        <v>2460000</v>
      </c>
      <c r="S106" s="134">
        <f t="shared" si="197"/>
        <v>3422250</v>
      </c>
      <c r="T106" s="134">
        <f t="shared" si="198"/>
        <v>5882250</v>
      </c>
      <c r="U106" s="135">
        <f t="shared" si="199"/>
        <v>79354.83871</v>
      </c>
      <c r="V106" s="134">
        <f t="shared" si="200"/>
        <v>119447.5645</v>
      </c>
      <c r="W106" s="134">
        <f t="shared" si="201"/>
        <v>198802.4032</v>
      </c>
      <c r="X106" s="133">
        <f t="shared" si="202"/>
        <v>2460000</v>
      </c>
      <c r="Y106" s="134">
        <f t="shared" si="203"/>
        <v>3702874.5</v>
      </c>
      <c r="Z106" s="134">
        <f t="shared" si="204"/>
        <v>6162874.5</v>
      </c>
    </row>
    <row r="107" ht="14.25" customHeight="1">
      <c r="A107" s="136" t="s">
        <v>910</v>
      </c>
      <c r="B107" s="10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ht="14.25" customHeight="1">
      <c r="A108" s="123">
        <v>45665.0</v>
      </c>
      <c r="B108" s="128" t="s">
        <v>911</v>
      </c>
      <c r="C108" s="116" t="s">
        <v>912</v>
      </c>
      <c r="D108" s="125">
        <f>71-5+D42</f>
        <v>84</v>
      </c>
      <c r="E108" s="143">
        <f>'8.1'!I22</f>
        <v>9406.636167</v>
      </c>
      <c r="F108" s="143">
        <f>'8.1'!I36</f>
        <v>9821.428571</v>
      </c>
      <c r="G108" s="143">
        <f>'8.1'!I50</f>
        <v>0</v>
      </c>
      <c r="H108" s="143">
        <f>'8.1'!I64</f>
        <v>0</v>
      </c>
      <c r="I108" s="143">
        <f>'8.1'!I78</f>
        <v>0</v>
      </c>
      <c r="J108" s="133">
        <f t="shared" ref="J108:J109" si="205">SUM(F108:I108)</f>
        <v>9821.428571</v>
      </c>
      <c r="K108" s="133">
        <f t="shared" ref="K108:K109" si="206">SUM(E108,J108)</f>
        <v>19228.06474</v>
      </c>
      <c r="L108" s="133">
        <f t="shared" ref="L108:L109" si="207">$D108*E108</f>
        <v>790157.438</v>
      </c>
      <c r="M108" s="133">
        <f t="shared" ref="M108:M109" si="208">$D108*(SUM(F108:I108))</f>
        <v>825000</v>
      </c>
      <c r="N108" s="133">
        <f t="shared" ref="N108:N109" si="209">L108+M108</f>
        <v>1615157.438</v>
      </c>
      <c r="O108" s="133">
        <f t="shared" ref="O108:O109" si="210">L108</f>
        <v>790157.438</v>
      </c>
      <c r="P108" s="134">
        <f t="shared" ref="P108:P109" si="211">(P$110*M108)/M$110</f>
        <v>1394250</v>
      </c>
      <c r="Q108" s="134">
        <f t="shared" ref="Q108:Q109" si="212">O108+P108</f>
        <v>2184407.438</v>
      </c>
      <c r="R108" s="133">
        <f t="shared" ref="R108:R109" si="213">L108</f>
        <v>790157.438</v>
      </c>
      <c r="S108" s="134">
        <f t="shared" ref="S108:S109" si="214">(S$110*P108)/P$110</f>
        <v>1882237.5</v>
      </c>
      <c r="T108" s="134">
        <f t="shared" ref="T108:T109" si="215">R108+S108</f>
        <v>2672394.938</v>
      </c>
      <c r="U108" s="135">
        <f t="shared" ref="U108:U109" si="216">E108</f>
        <v>9406.636167</v>
      </c>
      <c r="V108" s="134">
        <f t="shared" ref="V108:V109" si="217">Y108/D108</f>
        <v>24245.01161</v>
      </c>
      <c r="W108" s="134">
        <f t="shared" ref="W108:W109" si="218">U108+V108</f>
        <v>33651.64777</v>
      </c>
      <c r="X108" s="133">
        <f t="shared" ref="X108:X109" si="219">L108</f>
        <v>790157.438</v>
      </c>
      <c r="Y108" s="134">
        <f t="shared" ref="Y108:Y109" si="220">(Y$110*S108)/S$110</f>
        <v>2036580.975</v>
      </c>
      <c r="Z108" s="134">
        <f t="shared" ref="Z108:Z109" si="221">X108+Y108</f>
        <v>2826738.413</v>
      </c>
    </row>
    <row r="109">
      <c r="A109" s="123">
        <v>45696.0</v>
      </c>
      <c r="B109" s="128" t="s">
        <v>913</v>
      </c>
      <c r="C109" s="116" t="s">
        <v>914</v>
      </c>
      <c r="D109" s="125">
        <f>D108</f>
        <v>84</v>
      </c>
      <c r="E109" s="143">
        <f>'8.2'!I22</f>
        <v>20748.41401</v>
      </c>
      <c r="F109" s="143">
        <f>'8.2'!I36</f>
        <v>27678.57143</v>
      </c>
      <c r="G109" s="143">
        <f>'8.2'!I50</f>
        <v>0</v>
      </c>
      <c r="H109" s="143">
        <f>'8.2'!I64</f>
        <v>0</v>
      </c>
      <c r="I109" s="143">
        <f>'8.2'!I78</f>
        <v>0</v>
      </c>
      <c r="J109" s="133">
        <f t="shared" si="205"/>
        <v>27678.57143</v>
      </c>
      <c r="K109" s="133">
        <f t="shared" si="206"/>
        <v>48426.98544</v>
      </c>
      <c r="L109" s="133">
        <f t="shared" si="207"/>
        <v>1742866.777</v>
      </c>
      <c r="M109" s="133">
        <f t="shared" si="208"/>
        <v>2325000</v>
      </c>
      <c r="N109" s="133">
        <f t="shared" si="209"/>
        <v>4067866.777</v>
      </c>
      <c r="O109" s="133">
        <f t="shared" si="210"/>
        <v>1742866.777</v>
      </c>
      <c r="P109" s="134">
        <f t="shared" si="211"/>
        <v>3929250</v>
      </c>
      <c r="Q109" s="134">
        <f t="shared" si="212"/>
        <v>5672116.777</v>
      </c>
      <c r="R109" s="133">
        <f t="shared" si="213"/>
        <v>1742866.777</v>
      </c>
      <c r="S109" s="134">
        <f t="shared" si="214"/>
        <v>5304487.5</v>
      </c>
      <c r="T109" s="134">
        <f t="shared" si="215"/>
        <v>7047354.277</v>
      </c>
      <c r="U109" s="135">
        <f t="shared" si="216"/>
        <v>20748.41401</v>
      </c>
      <c r="V109" s="134">
        <f t="shared" si="217"/>
        <v>68326.85089</v>
      </c>
      <c r="W109" s="134">
        <f t="shared" si="218"/>
        <v>89075.2649</v>
      </c>
      <c r="X109" s="133">
        <f t="shared" si="219"/>
        <v>1742866.777</v>
      </c>
      <c r="Y109" s="134">
        <f t="shared" si="220"/>
        <v>5739455.475</v>
      </c>
      <c r="Z109" s="134">
        <f t="shared" si="221"/>
        <v>7482322.252</v>
      </c>
    </row>
    <row r="110" ht="123.0" customHeight="1">
      <c r="B110" s="147"/>
      <c r="E110" s="92"/>
      <c r="F110" s="92"/>
      <c r="G110" s="92"/>
      <c r="H110" s="92"/>
      <c r="I110" s="92"/>
      <c r="J110" s="148"/>
      <c r="K110" s="92"/>
      <c r="L110" s="92"/>
      <c r="M110" s="149">
        <f>SUM(M9:M109)</f>
        <v>103147914.6</v>
      </c>
      <c r="N110" s="150"/>
      <c r="O110" s="150"/>
      <c r="P110" s="149">
        <f>M116</f>
        <v>174319975.7</v>
      </c>
      <c r="Q110" s="150"/>
      <c r="R110" s="150"/>
      <c r="S110" s="149">
        <f>M119</f>
        <v>235331967.3</v>
      </c>
      <c r="T110" s="150"/>
      <c r="U110" s="150"/>
      <c r="V110" s="150"/>
      <c r="W110" s="150"/>
      <c r="X110" s="150"/>
      <c r="Y110" s="149">
        <f>M122</f>
        <v>254629188.6</v>
      </c>
      <c r="Z110" s="151">
        <f>SUM(Z9:Z109)</f>
        <v>315996955.2</v>
      </c>
    </row>
    <row r="111" ht="14.25" customHeight="1"/>
    <row r="112" ht="14.25" customHeight="1">
      <c r="A112" s="92"/>
      <c r="B112" s="92"/>
      <c r="C112" s="92"/>
      <c r="D112" s="92"/>
      <c r="E112" s="92"/>
      <c r="F112" s="92"/>
      <c r="G112" s="92"/>
      <c r="H112" s="92"/>
      <c r="I112" s="152" t="s">
        <v>915</v>
      </c>
      <c r="J112" s="152"/>
      <c r="K112" s="152"/>
      <c r="L112" s="153"/>
      <c r="M112" s="153">
        <f>M110</f>
        <v>103147914.6</v>
      </c>
    </row>
    <row r="113" ht="14.25" customHeight="1">
      <c r="B113" s="92"/>
      <c r="K113" s="92" t="s">
        <v>916</v>
      </c>
      <c r="L113" s="154">
        <v>0.08</v>
      </c>
      <c r="M113" s="150">
        <f t="shared" ref="M113:M115" si="222">M$112*L113</f>
        <v>8251833.171</v>
      </c>
    </row>
    <row r="114" ht="14.25" customHeight="1">
      <c r="B114" s="92"/>
      <c r="K114" s="92" t="s">
        <v>917</v>
      </c>
      <c r="L114" s="154">
        <v>0.28</v>
      </c>
      <c r="M114" s="150">
        <f t="shared" si="222"/>
        <v>28881416.1</v>
      </c>
    </row>
    <row r="115" ht="14.25" customHeight="1">
      <c r="B115" s="92"/>
      <c r="K115" s="92" t="s">
        <v>918</v>
      </c>
      <c r="L115" s="154">
        <v>0.33</v>
      </c>
      <c r="M115" s="150">
        <f t="shared" si="222"/>
        <v>34038811.83</v>
      </c>
      <c r="Y115" s="155">
        <f>Y110-39926000</f>
        <v>214703188.6</v>
      </c>
    </row>
    <row r="116" ht="14.25" customHeight="1">
      <c r="A116" s="92"/>
      <c r="B116" s="92"/>
      <c r="C116" s="92"/>
      <c r="D116" s="92"/>
      <c r="E116" s="92"/>
      <c r="F116" s="92"/>
      <c r="G116" s="92"/>
      <c r="H116" s="92"/>
      <c r="I116" s="152" t="s">
        <v>919</v>
      </c>
      <c r="J116" s="152"/>
      <c r="K116" s="152"/>
      <c r="L116" s="153"/>
      <c r="M116" s="153">
        <f>SUM(M112:M115)</f>
        <v>174319975.7</v>
      </c>
      <c r="Y116" s="155">
        <f>Y115/1300</f>
        <v>165156.2989</v>
      </c>
      <c r="Z116" s="155"/>
    </row>
    <row r="117" ht="14.25" customHeight="1">
      <c r="B117" s="92"/>
      <c r="K117" s="92" t="s">
        <v>920</v>
      </c>
      <c r="L117" s="156">
        <v>0.35</v>
      </c>
      <c r="M117" s="150">
        <f t="shared" ref="M117:M118" si="223">M$116*L117</f>
        <v>61011991.51</v>
      </c>
      <c r="Y117" s="155">
        <f>Y116/145</f>
        <v>1139.008958</v>
      </c>
      <c r="Z117" s="155"/>
    </row>
    <row r="118" ht="14.25" customHeight="1">
      <c r="B118" s="92"/>
      <c r="K118" s="92" t="s">
        <v>921</v>
      </c>
      <c r="L118" s="154">
        <v>0.0</v>
      </c>
      <c r="M118" s="150">
        <f t="shared" si="223"/>
        <v>0</v>
      </c>
    </row>
    <row r="119" ht="14.25" customHeight="1">
      <c r="A119" s="92"/>
      <c r="B119" s="92"/>
      <c r="C119" s="92"/>
      <c r="D119" s="92"/>
      <c r="E119" s="92"/>
      <c r="F119" s="92"/>
      <c r="G119" s="92"/>
      <c r="H119" s="92"/>
      <c r="I119" s="152" t="s">
        <v>922</v>
      </c>
      <c r="J119" s="152"/>
      <c r="K119" s="152"/>
      <c r="L119" s="153"/>
      <c r="M119" s="153">
        <f>SUM(M116:M118)</f>
        <v>235331967.3</v>
      </c>
    </row>
    <row r="120" ht="14.25" customHeight="1">
      <c r="B120" s="92"/>
      <c r="K120" s="92" t="s">
        <v>923</v>
      </c>
      <c r="L120" s="154">
        <v>0.07</v>
      </c>
      <c r="M120" s="150">
        <f t="shared" ref="M120:M121" si="224">M$119*L120</f>
        <v>16473237.71</v>
      </c>
    </row>
    <row r="121" ht="14.25" customHeight="1">
      <c r="B121" s="92"/>
      <c r="K121" s="92" t="s">
        <v>924</v>
      </c>
      <c r="L121" s="154">
        <v>0.012</v>
      </c>
      <c r="M121" s="150">
        <f t="shared" si="224"/>
        <v>2823983.607</v>
      </c>
    </row>
    <row r="122" ht="14.25" customHeight="1">
      <c r="A122" s="92"/>
      <c r="B122" s="92"/>
      <c r="C122" s="92"/>
      <c r="D122" s="92"/>
      <c r="E122" s="92"/>
      <c r="F122" s="92"/>
      <c r="G122" s="92"/>
      <c r="H122" s="92"/>
      <c r="I122" s="152" t="s">
        <v>713</v>
      </c>
      <c r="J122" s="152"/>
      <c r="K122" s="152"/>
      <c r="L122" s="153"/>
      <c r="M122" s="153">
        <f>SUM(M119:M121)</f>
        <v>254629188.6</v>
      </c>
    </row>
    <row r="123" ht="14.25" customHeight="1">
      <c r="B123" s="92"/>
      <c r="K123" s="92" t="s">
        <v>925</v>
      </c>
      <c r="L123" s="154">
        <v>0.21</v>
      </c>
      <c r="M123" s="150">
        <f>M122*L123</f>
        <v>53472129.6</v>
      </c>
    </row>
    <row r="124" ht="14.25" customHeight="1">
      <c r="A124" s="92"/>
      <c r="B124" s="92"/>
      <c r="C124" s="92"/>
      <c r="D124" s="92"/>
      <c r="E124" s="92"/>
      <c r="F124" s="92"/>
      <c r="G124" s="92"/>
      <c r="H124" s="92"/>
      <c r="I124" s="152" t="s">
        <v>926</v>
      </c>
      <c r="J124" s="152"/>
      <c r="K124" s="152"/>
      <c r="L124" s="153"/>
      <c r="M124" s="153">
        <f>SUM(M122:M123)</f>
        <v>308101318.2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1">
    <mergeCell ref="E5:N5"/>
    <mergeCell ref="E6:K6"/>
    <mergeCell ref="L6:N6"/>
    <mergeCell ref="O6:Q6"/>
    <mergeCell ref="R6:T6"/>
    <mergeCell ref="U6:W6"/>
    <mergeCell ref="X6:Z6"/>
    <mergeCell ref="A5:A7"/>
    <mergeCell ref="B5:B7"/>
    <mergeCell ref="C5:C7"/>
    <mergeCell ref="D5:D7"/>
    <mergeCell ref="O5:Q5"/>
    <mergeCell ref="R5:T5"/>
    <mergeCell ref="U5:Z5"/>
    <mergeCell ref="A8:Z8"/>
    <mergeCell ref="A34:Z34"/>
    <mergeCell ref="A35:Z35"/>
    <mergeCell ref="A39:Z39"/>
    <mergeCell ref="A45:Z45"/>
    <mergeCell ref="A50:Z50"/>
    <mergeCell ref="A56:Z56"/>
    <mergeCell ref="A97:Z97"/>
    <mergeCell ref="A99:Z99"/>
    <mergeCell ref="A107:B107"/>
    <mergeCell ref="A57:Z57"/>
    <mergeCell ref="A70:Z70"/>
    <mergeCell ref="A78:Z78"/>
    <mergeCell ref="A84:Z84"/>
    <mergeCell ref="A85:Z85"/>
    <mergeCell ref="A91:Z91"/>
    <mergeCell ref="A94:Z94"/>
  </mergeCells>
  <printOptions/>
  <pageMargins bottom="0.7480314960629921" footer="0.0" header="0.0" left="0.7086614173228347" right="0.7086614173228347" top="0.7480314960629921"/>
  <pageSetup paperSize="9" scale="8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0.57"/>
    <col customWidth="1" min="2" max="2" width="103.29"/>
    <col customWidth="1" min="3" max="3" width="7.71"/>
    <col customWidth="1" min="4" max="4" width="11.57"/>
    <col customWidth="1" min="5" max="10" width="20.71"/>
    <col customWidth="1" min="11" max="21" width="8.71"/>
  </cols>
  <sheetData>
    <row r="1" ht="33.75" customHeight="1">
      <c r="A1" s="157" t="s">
        <v>705</v>
      </c>
      <c r="B1" s="91"/>
      <c r="J1" s="92"/>
    </row>
    <row r="2">
      <c r="A2" s="158" t="s">
        <v>927</v>
      </c>
    </row>
    <row r="3">
      <c r="A3" s="3" t="s">
        <v>928</v>
      </c>
    </row>
    <row r="5" ht="30.75" customHeight="1">
      <c r="A5" s="93" t="s">
        <v>706</v>
      </c>
      <c r="B5" s="93"/>
      <c r="C5" s="94"/>
      <c r="D5" s="94"/>
      <c r="E5" s="94"/>
      <c r="F5" s="94"/>
      <c r="G5" s="94"/>
      <c r="H5" s="94"/>
      <c r="I5" s="94"/>
      <c r="J5" s="94"/>
    </row>
    <row r="6" ht="15.0" customHeight="1">
      <c r="C6" s="92"/>
    </row>
    <row r="7" ht="14.25" customHeight="1">
      <c r="A7" s="95" t="s">
        <v>707</v>
      </c>
      <c r="B7" s="96" t="s">
        <v>708</v>
      </c>
      <c r="C7" s="95" t="s">
        <v>3</v>
      </c>
      <c r="D7" s="97" t="s">
        <v>709</v>
      </c>
      <c r="E7" s="101" t="s">
        <v>713</v>
      </c>
      <c r="F7" s="99"/>
      <c r="G7" s="99"/>
      <c r="H7" s="99"/>
      <c r="I7" s="99"/>
      <c r="J7" s="102"/>
    </row>
    <row r="8" ht="14.25" customHeight="1">
      <c r="A8" s="103"/>
      <c r="B8" s="103"/>
      <c r="C8" s="103"/>
      <c r="D8" s="104"/>
      <c r="E8" s="110" t="s">
        <v>717</v>
      </c>
      <c r="F8" s="106"/>
      <c r="G8" s="107"/>
      <c r="H8" s="111" t="s">
        <v>715</v>
      </c>
      <c r="I8" s="106"/>
      <c r="J8" s="112"/>
    </row>
    <row r="9" ht="14.25" customHeight="1">
      <c r="A9" s="113"/>
      <c r="B9" s="113"/>
      <c r="C9" s="113"/>
      <c r="D9" s="114"/>
      <c r="E9" s="118" t="s">
        <v>718</v>
      </c>
      <c r="F9" s="119" t="s">
        <v>725</v>
      </c>
      <c r="G9" s="119" t="s">
        <v>724</v>
      </c>
      <c r="H9" s="119" t="s">
        <v>718</v>
      </c>
      <c r="I9" s="119" t="s">
        <v>725</v>
      </c>
      <c r="J9" s="121" t="s">
        <v>724</v>
      </c>
    </row>
    <row r="10" ht="14.25" customHeight="1">
      <c r="A10" s="122" t="str">
        <f>'01_C&amp;P'!A8</f>
        <v>1- TAREAS PRELIMINARES</v>
      </c>
      <c r="B10" s="107"/>
      <c r="C10" s="159" t="str">
        <f>'01_C&amp;P'!C8</f>
        <v/>
      </c>
      <c r="D10" s="160" t="str">
        <f>'01_C&amp;P'!D8</f>
        <v/>
      </c>
      <c r="E10" s="159"/>
      <c r="F10" s="159"/>
      <c r="G10" s="159"/>
      <c r="H10" s="159"/>
      <c r="I10" s="159"/>
      <c r="J10" s="159"/>
    </row>
    <row r="11" ht="14.25" customHeight="1">
      <c r="A11" s="123">
        <f>'01_C&amp;P'!A9</f>
        <v>45658</v>
      </c>
      <c r="B11" s="161" t="str">
        <f>'01_C&amp;P'!B9</f>
        <v>OBRADOR</v>
      </c>
      <c r="C11" s="123" t="str">
        <f>'01_C&amp;P'!C9</f>
        <v>mes</v>
      </c>
      <c r="D11" s="125">
        <f>'01_C&amp;P'!D9</f>
        <v>1</v>
      </c>
      <c r="E11" s="126">
        <f>'01_C&amp;P'!U9</f>
        <v>800000</v>
      </c>
      <c r="F11" s="126">
        <f>'01_C&amp;P'!V9</f>
        <v>1481149.8</v>
      </c>
      <c r="G11" s="127">
        <f>'01_C&amp;P'!W9</f>
        <v>2281149.8</v>
      </c>
      <c r="H11" s="127">
        <f>'01_C&amp;P'!X9</f>
        <v>800000</v>
      </c>
      <c r="I11" s="127">
        <f>'01_C&amp;P'!Y9</f>
        <v>1481149.8</v>
      </c>
      <c r="J11" s="127">
        <f>'01_C&amp;P'!Z9</f>
        <v>2281149.8</v>
      </c>
    </row>
    <row r="12" ht="14.25" customHeight="1">
      <c r="A12" s="123">
        <f>'01_C&amp;P'!A10</f>
        <v>45689</v>
      </c>
      <c r="B12" s="161" t="str">
        <f>'01_C&amp;P'!B10</f>
        <v>CARTEL DE OBRA</v>
      </c>
      <c r="C12" s="123" t="str">
        <f>'01_C&amp;P'!C10</f>
        <v>unid</v>
      </c>
      <c r="D12" s="125">
        <f>'01_C&amp;P'!D10</f>
        <v>1</v>
      </c>
      <c r="E12" s="126" t="str">
        <f>'01_C&amp;P'!U10</f>
        <v/>
      </c>
      <c r="F12" s="126">
        <f>'01_C&amp;P'!V10</f>
        <v>0</v>
      </c>
      <c r="G12" s="127">
        <f>'01_C&amp;P'!W10</f>
        <v>0</v>
      </c>
      <c r="H12" s="127">
        <f>'01_C&amp;P'!X10</f>
        <v>0</v>
      </c>
      <c r="I12" s="127">
        <f>'01_C&amp;P'!Y10</f>
        <v>0</v>
      </c>
      <c r="J12" s="127">
        <f>'01_C&amp;P'!Z10</f>
        <v>0</v>
      </c>
    </row>
    <row r="13" ht="14.25" customHeight="1">
      <c r="A13" s="123">
        <f>'01_C&amp;P'!A11</f>
        <v>45717</v>
      </c>
      <c r="B13" s="161" t="str">
        <f>'01_C&amp;P'!B11</f>
        <v>BAÑO QUIMICO</v>
      </c>
      <c r="C13" s="123" t="str">
        <f>'01_C&amp;P'!C11</f>
        <v>mes</v>
      </c>
      <c r="D13" s="125">
        <f>'01_C&amp;P'!D11</f>
        <v>12</v>
      </c>
      <c r="E13" s="126" t="str">
        <f>'01_C&amp;P'!U11</f>
        <v/>
      </c>
      <c r="F13" s="126">
        <f>'01_C&amp;P'!V11</f>
        <v>246858.3</v>
      </c>
      <c r="G13" s="127">
        <f>'01_C&amp;P'!W11</f>
        <v>246858.3</v>
      </c>
      <c r="H13" s="127">
        <f>'01_C&amp;P'!X11</f>
        <v>0</v>
      </c>
      <c r="I13" s="127">
        <f>'01_C&amp;P'!Y11</f>
        <v>2962299.6</v>
      </c>
      <c r="J13" s="127">
        <f>'01_C&amp;P'!Z11</f>
        <v>2962299.6</v>
      </c>
    </row>
    <row r="14" ht="14.25" customHeight="1">
      <c r="A14" s="123">
        <f>'01_C&amp;P'!A12</f>
        <v>45748</v>
      </c>
      <c r="B14" s="161" t="str">
        <f>'01_C&amp;P'!B12</f>
        <v>INSTALACIONES PROVISORIAS</v>
      </c>
      <c r="C14" s="123" t="str">
        <f>'01_C&amp;P'!C12</f>
        <v>unid</v>
      </c>
      <c r="D14" s="125">
        <f>'01_C&amp;P'!D12</f>
        <v>1</v>
      </c>
      <c r="E14" s="126" t="str">
        <f>'01_C&amp;P'!U12</f>
        <v/>
      </c>
      <c r="F14" s="126">
        <f>'01_C&amp;P'!V12</f>
        <v>0</v>
      </c>
      <c r="G14" s="127">
        <f>'01_C&amp;P'!W12</f>
        <v>0</v>
      </c>
      <c r="H14" s="127">
        <f>'01_C&amp;P'!X12</f>
        <v>0</v>
      </c>
      <c r="I14" s="127">
        <f>'01_C&amp;P'!Y12</f>
        <v>0</v>
      </c>
      <c r="J14" s="127">
        <f>'01_C&amp;P'!Z12</f>
        <v>0</v>
      </c>
    </row>
    <row r="15" ht="14.25" customHeight="1">
      <c r="A15" s="123">
        <f>'01_C&amp;P'!A13</f>
        <v>45778</v>
      </c>
      <c r="B15" s="161" t="str">
        <f>'01_C&amp;P'!B13</f>
        <v>CERCO PERIMETRAL</v>
      </c>
      <c r="C15" s="123" t="str">
        <f>'01_C&amp;P'!C13</f>
        <v>unid</v>
      </c>
      <c r="D15" s="125">
        <f>'01_C&amp;P'!D13</f>
        <v>1</v>
      </c>
      <c r="E15" s="126" t="str">
        <f>'01_C&amp;P'!U13</f>
        <v/>
      </c>
      <c r="F15" s="126">
        <f>'01_C&amp;P'!V13</f>
        <v>0</v>
      </c>
      <c r="G15" s="127">
        <f>'01_C&amp;P'!W13</f>
        <v>0</v>
      </c>
      <c r="H15" s="127">
        <f>'01_C&amp;P'!X13</f>
        <v>0</v>
      </c>
      <c r="I15" s="127">
        <f>'01_C&amp;P'!Y13</f>
        <v>0</v>
      </c>
      <c r="J15" s="127">
        <f>'01_C&amp;P'!Z13</f>
        <v>0</v>
      </c>
    </row>
    <row r="16" ht="14.25" customHeight="1">
      <c r="A16" s="123">
        <f>'01_C&amp;P'!A14</f>
        <v>45809</v>
      </c>
      <c r="B16" s="161" t="str">
        <f>'01_C&amp;P'!B14</f>
        <v>REPLANTEO Y NIVELACION INICIAL DEL TERRENO</v>
      </c>
      <c r="C16" s="123" t="str">
        <f>'01_C&amp;P'!C14</f>
        <v>unid</v>
      </c>
      <c r="D16" s="125">
        <f>'01_C&amp;P'!D14</f>
        <v>1</v>
      </c>
      <c r="E16" s="126" t="str">
        <f>'01_C&amp;P'!U14</f>
        <v/>
      </c>
      <c r="F16" s="126">
        <f>'01_C&amp;P'!V14</f>
        <v>1728008.1</v>
      </c>
      <c r="G16" s="127">
        <f>'01_C&amp;P'!W14</f>
        <v>1728008.1</v>
      </c>
      <c r="H16" s="127">
        <f>'01_C&amp;P'!X14</f>
        <v>0</v>
      </c>
      <c r="I16" s="127">
        <f>'01_C&amp;P'!Y14</f>
        <v>1728008.1</v>
      </c>
      <c r="J16" s="127">
        <f>'01_C&amp;P'!Z14</f>
        <v>1728008.1</v>
      </c>
    </row>
    <row r="17" ht="14.25" customHeight="1">
      <c r="A17" s="123">
        <f>'01_C&amp;P'!A15</f>
        <v>45839</v>
      </c>
      <c r="B17" s="161" t="str">
        <f>'01_C&amp;P'!B15</f>
        <v>LIMPIEZA PERIODICA DE OBRA</v>
      </c>
      <c r="C17" s="123" t="str">
        <f>'01_C&amp;P'!C15</f>
        <v>mes</v>
      </c>
      <c r="D17" s="125">
        <f>'01_C&amp;P'!D15</f>
        <v>12</v>
      </c>
      <c r="E17" s="126" t="str">
        <f>'01_C&amp;P'!U15</f>
        <v/>
      </c>
      <c r="F17" s="126">
        <f>'01_C&amp;P'!V15</f>
        <v>246858.3</v>
      </c>
      <c r="G17" s="127">
        <f>'01_C&amp;P'!W15</f>
        <v>246858.3</v>
      </c>
      <c r="H17" s="127">
        <f>'01_C&amp;P'!X15</f>
        <v>0</v>
      </c>
      <c r="I17" s="127">
        <f>'01_C&amp;P'!Y15</f>
        <v>2962299.6</v>
      </c>
      <c r="J17" s="127">
        <f>'01_C&amp;P'!Z15</f>
        <v>2962299.6</v>
      </c>
    </row>
    <row r="18" ht="14.25" customHeight="1">
      <c r="A18" s="123">
        <f>'01_C&amp;P'!A16</f>
        <v>45870</v>
      </c>
      <c r="B18" s="161" t="str">
        <f>'01_C&amp;P'!B16</f>
        <v>LIMPIEZA FINAL DE OBRA</v>
      </c>
      <c r="C18" s="123" t="str">
        <f>'01_C&amp;P'!C16</f>
        <v>unid</v>
      </c>
      <c r="D18" s="125">
        <f>'01_C&amp;P'!D16</f>
        <v>1</v>
      </c>
      <c r="E18" s="126" t="str">
        <f>'01_C&amp;P'!U16</f>
        <v/>
      </c>
      <c r="F18" s="126">
        <f>'01_C&amp;P'!V16</f>
        <v>987433.2</v>
      </c>
      <c r="G18" s="127">
        <f>'01_C&amp;P'!W16</f>
        <v>987433.2</v>
      </c>
      <c r="H18" s="127">
        <f>'01_C&amp;P'!X16</f>
        <v>0</v>
      </c>
      <c r="I18" s="127">
        <f>'01_C&amp;P'!Y16</f>
        <v>987433.2</v>
      </c>
      <c r="J18" s="127">
        <f>'01_C&amp;P'!Z16</f>
        <v>987433.2</v>
      </c>
    </row>
    <row r="19" ht="14.25" customHeight="1">
      <c r="A19" s="123">
        <f>'01_C&amp;P'!A17</f>
        <v>45901</v>
      </c>
      <c r="B19" s="161" t="str">
        <f>'01_C&amp;P'!B17</f>
        <v>AYUDA DE GREMIO</v>
      </c>
      <c r="C19" s="123" t="str">
        <f>'01_C&amp;P'!C17</f>
        <v>mes</v>
      </c>
      <c r="D19" s="125">
        <f>'01_C&amp;P'!D17</f>
        <v>12</v>
      </c>
      <c r="E19" s="126" t="str">
        <f>'01_C&amp;P'!U17</f>
        <v/>
      </c>
      <c r="F19" s="126">
        <f>'01_C&amp;P'!V17</f>
        <v>370287.45</v>
      </c>
      <c r="G19" s="127">
        <f>'01_C&amp;P'!W17</f>
        <v>370287.45</v>
      </c>
      <c r="H19" s="127">
        <f>'01_C&amp;P'!X17</f>
        <v>0</v>
      </c>
      <c r="I19" s="127">
        <f>'01_C&amp;P'!Y17</f>
        <v>4443449.4</v>
      </c>
      <c r="J19" s="127">
        <f>'01_C&amp;P'!Z17</f>
        <v>4443449.4</v>
      </c>
    </row>
    <row r="20" ht="14.25" customHeight="1">
      <c r="A20" s="123">
        <f>'01_C&amp;P'!A18</f>
        <v>45931</v>
      </c>
      <c r="B20" s="161" t="str">
        <f>'01_C&amp;P'!B18</f>
        <v>PROGRAMA DE SEGURIDAD E HIGENE DE ACUERDO A LA NORMATIVA VIGENTE (TODO EL PERSONAL ALCANZADO POR EL MISMO Y CON ART)</v>
      </c>
      <c r="C20" s="123" t="str">
        <f>'01_C&amp;P'!C18</f>
        <v>mes</v>
      </c>
      <c r="D20" s="125">
        <f>'01_C&amp;P'!D18</f>
        <v>12</v>
      </c>
      <c r="E20" s="126" t="str">
        <f>'01_C&amp;P'!U18</f>
        <v/>
      </c>
      <c r="F20" s="126">
        <f>'01_C&amp;P'!V18</f>
        <v>493716.6</v>
      </c>
      <c r="G20" s="127">
        <f>'01_C&amp;P'!W18</f>
        <v>493716.6</v>
      </c>
      <c r="H20" s="127">
        <f>'01_C&amp;P'!X18</f>
        <v>0</v>
      </c>
      <c r="I20" s="127">
        <f>'01_C&amp;P'!Y18</f>
        <v>5924599.2</v>
      </c>
      <c r="J20" s="127">
        <f>'01_C&amp;P'!Z18</f>
        <v>5924599.2</v>
      </c>
    </row>
    <row r="21" ht="14.25" customHeight="1">
      <c r="A21" s="122" t="str">
        <f>'01_C&amp;P'!A19</f>
        <v>2- DEMOLICION</v>
      </c>
      <c r="B21" s="107"/>
      <c r="C21" s="122" t="str">
        <f>'01_C&amp;P'!C19</f>
        <v/>
      </c>
      <c r="D21" s="107"/>
      <c r="E21" s="122" t="str">
        <f>'01_C&amp;P'!E19</f>
        <v/>
      </c>
      <c r="F21" s="107"/>
      <c r="G21" s="122" t="str">
        <f>'01_C&amp;P'!G19</f>
        <v/>
      </c>
      <c r="H21" s="107"/>
      <c r="I21" s="122" t="str">
        <f>'01_C&amp;P'!I19</f>
        <v/>
      </c>
      <c r="J21" s="107"/>
    </row>
    <row r="22" ht="14.25" customHeight="1">
      <c r="A22" s="123">
        <f>'01_C&amp;P'!A20</f>
        <v>45659</v>
      </c>
      <c r="B22" s="161" t="str">
        <f>'01_C&amp;P'!B20</f>
        <v>DEMOLICION LOSAS</v>
      </c>
      <c r="C22" s="123" t="str">
        <f>'01_C&amp;P'!C20</f>
        <v>m²</v>
      </c>
      <c r="D22" s="125">
        <f>'01_C&amp;P'!D20</f>
        <v>30</v>
      </c>
      <c r="E22" s="162" t="str">
        <f>'01_C&amp;P'!U20</f>
        <v/>
      </c>
      <c r="F22" s="162" t="str">
        <f>'01_C&amp;P'!V20</f>
        <v/>
      </c>
      <c r="G22" s="162" t="str">
        <f>'01_C&amp;P'!W20</f>
        <v/>
      </c>
      <c r="H22" s="162" t="str">
        <f>'01_C&amp;P'!X20</f>
        <v/>
      </c>
      <c r="I22" s="162" t="str">
        <f>'01_C&amp;P'!Y20</f>
        <v/>
      </c>
      <c r="J22" s="162" t="str">
        <f>'01_C&amp;P'!Z20</f>
        <v/>
      </c>
    </row>
    <row r="23" ht="14.25" customHeight="1">
      <c r="A23" s="123">
        <f>'01_C&amp;P'!A21</f>
        <v>45690</v>
      </c>
      <c r="B23" s="161" t="str">
        <f>'01_C&amp;P'!B21</f>
        <v>DEMOLICION COLUMNAS </v>
      </c>
      <c r="C23" s="123" t="str">
        <f>'01_C&amp;P'!C21</f>
        <v>unid.</v>
      </c>
      <c r="D23" s="125">
        <f>'01_C&amp;P'!D21</f>
        <v>3</v>
      </c>
      <c r="E23" s="162" t="str">
        <f>'01_C&amp;P'!U21</f>
        <v/>
      </c>
      <c r="F23" s="162" t="str">
        <f>'01_C&amp;P'!V21</f>
        <v/>
      </c>
      <c r="G23" s="162" t="str">
        <f>'01_C&amp;P'!W21</f>
        <v/>
      </c>
      <c r="H23" s="162" t="str">
        <f>'01_C&amp;P'!X21</f>
        <v/>
      </c>
      <c r="I23" s="162" t="str">
        <f>'01_C&amp;P'!Y21</f>
        <v/>
      </c>
      <c r="J23" s="162" t="str">
        <f>'01_C&amp;P'!Z21</f>
        <v/>
      </c>
    </row>
    <row r="24" ht="14.25" customHeight="1">
      <c r="A24" s="123">
        <f>'01_C&amp;P'!A22</f>
        <v>45718</v>
      </c>
      <c r="B24" s="161" t="str">
        <f>'01_C&amp;P'!B22</f>
        <v>DEMOLICION MUROS </v>
      </c>
      <c r="C24" s="123" t="str">
        <f>'01_C&amp;P'!C22</f>
        <v>m²</v>
      </c>
      <c r="D24" s="125">
        <f>'01_C&amp;P'!D22</f>
        <v>163.2</v>
      </c>
      <c r="E24" s="162" t="str">
        <f>'01_C&amp;P'!U22</f>
        <v/>
      </c>
      <c r="F24" s="162" t="str">
        <f>'01_C&amp;P'!V22</f>
        <v/>
      </c>
      <c r="G24" s="162" t="str">
        <f>'01_C&amp;P'!W22</f>
        <v/>
      </c>
      <c r="H24" s="162" t="str">
        <f>'01_C&amp;P'!X22</f>
        <v/>
      </c>
      <c r="I24" s="162" t="str">
        <f>'01_C&amp;P'!Y22</f>
        <v/>
      </c>
      <c r="J24" s="162" t="str">
        <f>'01_C&amp;P'!Z22</f>
        <v/>
      </c>
    </row>
    <row r="25" ht="14.25" customHeight="1">
      <c r="A25" s="123">
        <f>'01_C&amp;P'!A23</f>
        <v>45749</v>
      </c>
      <c r="B25" s="161" t="str">
        <f>'01_C&amp;P'!B23</f>
        <v>DEMOLICION DE ESCALERA (1 x 0,84m) h- 4 escalones</v>
      </c>
      <c r="C25" s="123" t="str">
        <f>'01_C&amp;P'!C23</f>
        <v>gl</v>
      </c>
      <c r="D25" s="125">
        <f>'01_C&amp;P'!D23</f>
        <v>1</v>
      </c>
      <c r="E25" s="162" t="str">
        <f>'01_C&amp;P'!U23</f>
        <v/>
      </c>
      <c r="F25" s="162" t="str">
        <f>'01_C&amp;P'!V23</f>
        <v/>
      </c>
      <c r="G25" s="162" t="str">
        <f>'01_C&amp;P'!W23</f>
        <v/>
      </c>
      <c r="H25" s="162" t="str">
        <f>'01_C&amp;P'!X23</f>
        <v/>
      </c>
      <c r="I25" s="162" t="str">
        <f>'01_C&amp;P'!Y23</f>
        <v/>
      </c>
      <c r="J25" s="162" t="str">
        <f>'01_C&amp;P'!Z23</f>
        <v/>
      </c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</row>
    <row r="26" ht="14.25" customHeight="1">
      <c r="A26" s="123">
        <f>'01_C&amp;P'!A24</f>
        <v>45779</v>
      </c>
      <c r="B26" s="161" t="str">
        <f>'01_C&amp;P'!B24</f>
        <v>DEMOLICION EN SECTOR CANTERO </v>
      </c>
      <c r="C26" s="123" t="str">
        <f>'01_C&amp;P'!C24</f>
        <v>m²</v>
      </c>
      <c r="D26" s="125">
        <f>'01_C&amp;P'!D24</f>
        <v>9</v>
      </c>
      <c r="E26" s="162" t="str">
        <f>'01_C&amp;P'!U24</f>
        <v/>
      </c>
      <c r="F26" s="162" t="str">
        <f>'01_C&amp;P'!V24</f>
        <v/>
      </c>
      <c r="G26" s="162" t="str">
        <f>'01_C&amp;P'!W24</f>
        <v/>
      </c>
      <c r="H26" s="162" t="str">
        <f>'01_C&amp;P'!X24</f>
        <v/>
      </c>
      <c r="I26" s="162" t="str">
        <f>'01_C&amp;P'!Y24</f>
        <v/>
      </c>
      <c r="J26" s="162" t="str">
        <f>'01_C&amp;P'!Z24</f>
        <v/>
      </c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</row>
    <row r="27" ht="14.25" customHeight="1">
      <c r="A27" s="123">
        <f>'01_C&amp;P'!A25</f>
        <v>45810</v>
      </c>
      <c r="B27" s="161" t="str">
        <f>'01_C&amp;P'!B25</f>
        <v>DEMOLICION DE VOLUMEN PA</v>
      </c>
      <c r="C27" s="123" t="str">
        <f>'01_C&amp;P'!C25</f>
        <v>gl</v>
      </c>
      <c r="D27" s="125">
        <f>'01_C&amp;P'!D25</f>
        <v>1</v>
      </c>
      <c r="E27" s="162" t="str">
        <f>'01_C&amp;P'!U25</f>
        <v/>
      </c>
      <c r="F27" s="162" t="str">
        <f>'01_C&amp;P'!V25</f>
        <v/>
      </c>
      <c r="G27" s="162" t="str">
        <f>'01_C&amp;P'!W25</f>
        <v/>
      </c>
      <c r="H27" s="162" t="str">
        <f>'01_C&amp;P'!X25</f>
        <v/>
      </c>
      <c r="I27" s="162" t="str">
        <f>'01_C&amp;P'!Y25</f>
        <v/>
      </c>
      <c r="J27" s="162" t="str">
        <f>'01_C&amp;P'!Z25</f>
        <v/>
      </c>
    </row>
    <row r="28" ht="14.25" customHeight="1">
      <c r="A28" s="123">
        <f>'01_C&amp;P'!A26</f>
        <v>45840</v>
      </c>
      <c r="B28" s="161" t="str">
        <f>'01_C&amp;P'!B26</f>
        <v>DEMOLICION DE LOSA PARA INSTALACIONES</v>
      </c>
      <c r="C28" s="123" t="str">
        <f>'01_C&amp;P'!C26</f>
        <v>gl</v>
      </c>
      <c r="D28" s="125">
        <f>'01_C&amp;P'!D26</f>
        <v>1</v>
      </c>
      <c r="E28" s="162" t="str">
        <f>'01_C&amp;P'!U26</f>
        <v/>
      </c>
      <c r="F28" s="162" t="str">
        <f>'01_C&amp;P'!V26</f>
        <v/>
      </c>
      <c r="G28" s="162" t="str">
        <f>'01_C&amp;P'!W26</f>
        <v/>
      </c>
      <c r="H28" s="162" t="str">
        <f>'01_C&amp;P'!X26</f>
        <v/>
      </c>
      <c r="I28" s="162" t="str">
        <f>'01_C&amp;P'!Y26</f>
        <v/>
      </c>
      <c r="J28" s="162" t="str">
        <f>'01_C&amp;P'!Z26</f>
        <v/>
      </c>
    </row>
    <row r="29" ht="14.25" customHeight="1">
      <c r="A29" s="123">
        <f>'01_C&amp;P'!A27</f>
        <v>45871</v>
      </c>
      <c r="B29" s="161" t="str">
        <f>'01_C&amp;P'!B27</f>
        <v>DEMOLICION DE FUNDACIONES PARA REFORZAR ESTRUCTURA </v>
      </c>
      <c r="C29" s="123" t="str">
        <f>'01_C&amp;P'!C27</f>
        <v>gl</v>
      </c>
      <c r="D29" s="125">
        <f>'01_C&amp;P'!D27</f>
        <v>1</v>
      </c>
      <c r="E29" s="162" t="str">
        <f>'01_C&amp;P'!U27</f>
        <v/>
      </c>
      <c r="F29" s="162" t="str">
        <f>'01_C&amp;P'!V27</f>
        <v/>
      </c>
      <c r="G29" s="162" t="str">
        <f>'01_C&amp;P'!W27</f>
        <v/>
      </c>
      <c r="H29" s="162" t="str">
        <f>'01_C&amp;P'!X27</f>
        <v/>
      </c>
      <c r="I29" s="162" t="str">
        <f>'01_C&amp;P'!Y27</f>
        <v/>
      </c>
      <c r="J29" s="162" t="str">
        <f>'01_C&amp;P'!Z27</f>
        <v/>
      </c>
    </row>
    <row r="30" ht="14.25" customHeight="1">
      <c r="A30" s="123">
        <f>'01_C&amp;P'!A28</f>
        <v>45902</v>
      </c>
      <c r="B30" s="161" t="str">
        <f>'01_C&amp;P'!B28</f>
        <v>RETIRO DE PORTON</v>
      </c>
      <c r="C30" s="123" t="str">
        <f>'01_C&amp;P'!C28</f>
        <v>unid.</v>
      </c>
      <c r="D30" s="125">
        <f>'01_C&amp;P'!D28</f>
        <v>1</v>
      </c>
      <c r="E30" s="162" t="str">
        <f>'01_C&amp;P'!U28</f>
        <v/>
      </c>
      <c r="F30" s="162" t="str">
        <f>'01_C&amp;P'!V28</f>
        <v/>
      </c>
      <c r="G30" s="162" t="str">
        <f>'01_C&amp;P'!W28</f>
        <v/>
      </c>
      <c r="H30" s="162" t="str">
        <f>'01_C&amp;P'!X28</f>
        <v/>
      </c>
      <c r="I30" s="162" t="str">
        <f>'01_C&amp;P'!Y28</f>
        <v/>
      </c>
      <c r="J30" s="162" t="str">
        <f>'01_C&amp;P'!Z28</f>
        <v/>
      </c>
    </row>
    <row r="31" ht="14.25" customHeight="1">
      <c r="A31" s="123">
        <f>'01_C&amp;P'!A29</f>
        <v>45932</v>
      </c>
      <c r="B31" s="161" t="str">
        <f>'01_C&amp;P'!B29</f>
        <v>RETIRO DE CARPINTERIAS </v>
      </c>
      <c r="C31" s="123" t="str">
        <f>'01_C&amp;P'!C29</f>
        <v>gl</v>
      </c>
      <c r="D31" s="125">
        <f>'01_C&amp;P'!D29</f>
        <v>1</v>
      </c>
      <c r="E31" s="162" t="str">
        <f>'01_C&amp;P'!U29</f>
        <v/>
      </c>
      <c r="F31" s="162" t="str">
        <f>'01_C&amp;P'!V29</f>
        <v/>
      </c>
      <c r="G31" s="162" t="str">
        <f>'01_C&amp;P'!W29</f>
        <v/>
      </c>
      <c r="H31" s="162" t="str">
        <f>'01_C&amp;P'!X29</f>
        <v/>
      </c>
      <c r="I31" s="162" t="str">
        <f>'01_C&amp;P'!Y29</f>
        <v/>
      </c>
      <c r="J31" s="162" t="str">
        <f>'01_C&amp;P'!Z29</f>
        <v/>
      </c>
    </row>
    <row r="32" ht="14.25" customHeight="1">
      <c r="A32" s="123">
        <f>'01_C&amp;P'!A30</f>
        <v>45963</v>
      </c>
      <c r="B32" s="161" t="str">
        <f>'01_C&amp;P'!B30</f>
        <v>RETIRO DE PUERTA PRINCIPAL</v>
      </c>
      <c r="C32" s="123" t="str">
        <f>'01_C&amp;P'!C30</f>
        <v>unid.</v>
      </c>
      <c r="D32" s="125">
        <f>'01_C&amp;P'!D30</f>
        <v>1</v>
      </c>
      <c r="E32" s="162" t="str">
        <f>'01_C&amp;P'!U30</f>
        <v/>
      </c>
      <c r="F32" s="162" t="str">
        <f>'01_C&amp;P'!V30</f>
        <v/>
      </c>
      <c r="G32" s="162" t="str">
        <f>'01_C&amp;P'!W30</f>
        <v/>
      </c>
      <c r="H32" s="162" t="str">
        <f>'01_C&amp;P'!X30</f>
        <v/>
      </c>
      <c r="I32" s="162" t="str">
        <f>'01_C&amp;P'!Y30</f>
        <v/>
      </c>
      <c r="J32" s="162" t="str">
        <f>'01_C&amp;P'!Z30</f>
        <v/>
      </c>
    </row>
    <row r="33" ht="14.25" customHeight="1">
      <c r="A33" s="123">
        <f>'01_C&amp;P'!A31</f>
        <v>45993</v>
      </c>
      <c r="B33" s="161" t="str">
        <f>'01_C&amp;P'!B31</f>
        <v>RETIRO DE SOLADO EN PLANTA BAJA</v>
      </c>
      <c r="C33" s="123" t="str">
        <f>'01_C&amp;P'!C31</f>
        <v>m²</v>
      </c>
      <c r="D33" s="125">
        <f>'01_C&amp;P'!D31</f>
        <v>118</v>
      </c>
      <c r="E33" s="162" t="str">
        <f>'01_C&amp;P'!U31</f>
        <v/>
      </c>
      <c r="F33" s="162" t="str">
        <f>'01_C&amp;P'!V31</f>
        <v/>
      </c>
      <c r="G33" s="162" t="str">
        <f>'01_C&amp;P'!W31</f>
        <v/>
      </c>
      <c r="H33" s="162" t="str">
        <f>'01_C&amp;P'!X31</f>
        <v/>
      </c>
      <c r="I33" s="162" t="str">
        <f>'01_C&amp;P'!Y31</f>
        <v/>
      </c>
      <c r="J33" s="162" t="str">
        <f>'01_C&amp;P'!Z31</f>
        <v/>
      </c>
    </row>
    <row r="34" ht="14.25" customHeight="1">
      <c r="A34" s="123" t="str">
        <f>'01_C&amp;P'!A32</f>
        <v>2.13</v>
      </c>
      <c r="B34" s="161" t="str">
        <f>'01_C&amp;P'!B32</f>
        <v>RETIRO DE ALERO METALICO</v>
      </c>
      <c r="C34" s="123" t="str">
        <f>'01_C&amp;P'!C32</f>
        <v>gl</v>
      </c>
      <c r="D34" s="125">
        <f>'01_C&amp;P'!D32</f>
        <v>1</v>
      </c>
      <c r="E34" s="162" t="str">
        <f>'01_C&amp;P'!U32</f>
        <v/>
      </c>
      <c r="F34" s="162" t="str">
        <f>'01_C&amp;P'!V32</f>
        <v/>
      </c>
      <c r="G34" s="162" t="str">
        <f>'01_C&amp;P'!W32</f>
        <v/>
      </c>
      <c r="H34" s="162" t="str">
        <f>'01_C&amp;P'!X32</f>
        <v/>
      </c>
      <c r="I34" s="162" t="str">
        <f>'01_C&amp;P'!Y32</f>
        <v/>
      </c>
      <c r="J34" s="162" t="str">
        <f>'01_C&amp;P'!Z32</f>
        <v/>
      </c>
    </row>
    <row r="35" ht="14.25" customHeight="1">
      <c r="A35" s="123" t="str">
        <f>'01_C&amp;P'!A33</f>
        <v>2.14</v>
      </c>
      <c r="B35" s="161" t="str">
        <f>'01_C&amp;P'!B33</f>
        <v>DEMOLICION TOTAL DE ITEMS ANTERIORES</v>
      </c>
      <c r="C35" s="123" t="str">
        <f>'01_C&amp;P'!C33</f>
        <v>gl</v>
      </c>
      <c r="D35" s="125">
        <f>'01_C&amp;P'!D33</f>
        <v>1</v>
      </c>
      <c r="E35" s="126">
        <f>'01_C&amp;P'!U33</f>
        <v>0</v>
      </c>
      <c r="F35" s="126">
        <f>'01_C&amp;P'!V33</f>
        <v>35013640.7</v>
      </c>
      <c r="G35" s="127">
        <f>'01_C&amp;P'!W33</f>
        <v>35013640.7</v>
      </c>
      <c r="H35" s="127">
        <f>'01_C&amp;P'!X33</f>
        <v>0</v>
      </c>
      <c r="I35" s="127">
        <f>'01_C&amp;P'!Y33</f>
        <v>35013640.7</v>
      </c>
      <c r="J35" s="127">
        <f>'01_C&amp;P'!Z33</f>
        <v>35013640.7</v>
      </c>
    </row>
    <row r="36" ht="14.25" customHeight="1">
      <c r="A36" s="122" t="str">
        <f>'01_C&amp;P'!A34</f>
        <v>3-ESTRUCTURA</v>
      </c>
      <c r="B36" s="107"/>
      <c r="C36" s="122" t="str">
        <f>'01_C&amp;P'!C34</f>
        <v/>
      </c>
      <c r="D36" s="107"/>
      <c r="E36" s="122" t="str">
        <f>'01_C&amp;P'!E34</f>
        <v/>
      </c>
      <c r="F36" s="107"/>
      <c r="G36" s="122" t="str">
        <f>'01_C&amp;P'!G34</f>
        <v/>
      </c>
      <c r="H36" s="107"/>
      <c r="I36" s="122" t="str">
        <f>'01_C&amp;P'!I34</f>
        <v/>
      </c>
      <c r="J36" s="107"/>
    </row>
    <row r="37" ht="14.25" customHeight="1">
      <c r="A37" s="163" t="str">
        <f>'01_C&amp;P'!A35</f>
        <v>FUNDACIONES</v>
      </c>
      <c r="B37" s="107"/>
      <c r="C37" s="164"/>
      <c r="D37" s="164"/>
      <c r="E37" s="164"/>
      <c r="F37" s="164"/>
      <c r="G37" s="164"/>
      <c r="H37" s="164"/>
      <c r="I37" s="164"/>
      <c r="J37" s="164"/>
    </row>
    <row r="38" ht="14.25" customHeight="1">
      <c r="A38" s="119" t="str">
        <f>'01_C&amp;P'!A36</f>
        <v>3.0-1</v>
      </c>
      <c r="B38" s="165" t="str">
        <f>'01_C&amp;P'!B36</f>
        <v>EXCAVACION DE BASES PARA REFORZAR ESTRUCTURA</v>
      </c>
      <c r="C38" s="119" t="str">
        <f>'01_C&amp;P'!C36</f>
        <v>unid.</v>
      </c>
      <c r="D38" s="125">
        <f>'01_C&amp;P'!D36</f>
        <v>14</v>
      </c>
      <c r="E38" s="126">
        <f>'01_C&amp;P'!U36</f>
        <v>0</v>
      </c>
      <c r="F38" s="126">
        <f>'01_C&amp;P'!V36</f>
        <v>969800.4643</v>
      </c>
      <c r="G38" s="127">
        <f>'01_C&amp;P'!W36</f>
        <v>969800.4643</v>
      </c>
      <c r="H38" s="127">
        <f>'01_C&amp;P'!X36</f>
        <v>0</v>
      </c>
      <c r="I38" s="127">
        <f>'01_C&amp;P'!Y36</f>
        <v>13577206.5</v>
      </c>
      <c r="J38" s="127">
        <f>'01_C&amp;P'!Z36</f>
        <v>13577206.5</v>
      </c>
    </row>
    <row r="39" ht="14.25" customHeight="1">
      <c r="A39" s="119" t="str">
        <f>'01_C&amp;P'!A37</f>
        <v>3.0-2</v>
      </c>
      <c r="B39" s="165" t="str">
        <f>'01_C&amp;P'!B37</f>
        <v>EJECUCION DE BASES DE H 30 100x100 + TRONCO 25X25x100 + TENSORES  30x40cm</v>
      </c>
      <c r="C39" s="119" t="str">
        <f>'01_C&amp;P'!C37</f>
        <v>unid.</v>
      </c>
      <c r="D39" s="125">
        <f>'01_C&amp;P'!D37</f>
        <v>14</v>
      </c>
      <c r="E39" s="126">
        <f>'01_C&amp;P'!U37</f>
        <v>206681.2043</v>
      </c>
      <c r="F39" s="126">
        <f>'01_C&amp;P'!V37</f>
        <v>734814.4051</v>
      </c>
      <c r="G39" s="127">
        <f>'01_C&amp;P'!W37</f>
        <v>941495.6094</v>
      </c>
      <c r="H39" s="127">
        <f>'01_C&amp;P'!X37</f>
        <v>2893536.86</v>
      </c>
      <c r="I39" s="127">
        <f>'01_C&amp;P'!Y37</f>
        <v>10287401.67</v>
      </c>
      <c r="J39" s="127">
        <f>'01_C&amp;P'!Z37</f>
        <v>13180938.53</v>
      </c>
    </row>
    <row r="40" ht="14.25" customHeight="1">
      <c r="A40" s="119" t="str">
        <f>'01_C&amp;P'!A38</f>
        <v>3.0-3</v>
      </c>
      <c r="B40" s="165" t="str">
        <f>'01_C&amp;P'!B38</f>
        <v>RELLENO DE  FUNDACIONES (TOSCA + HORMIGON EN PLATEA DE FUNDACION)</v>
      </c>
      <c r="C40" s="119" t="str">
        <f>'01_C&amp;P'!C38</f>
        <v>unid.</v>
      </c>
      <c r="D40" s="125">
        <f>'01_C&amp;P'!D38</f>
        <v>14</v>
      </c>
      <c r="E40" s="126">
        <f>'01_C&amp;P'!U38</f>
        <v>125774.5927</v>
      </c>
      <c r="F40" s="126">
        <f>'01_C&amp;P'!V38</f>
        <v>264491.0357</v>
      </c>
      <c r="G40" s="127">
        <f>'01_C&amp;P'!W38</f>
        <v>390265.6284</v>
      </c>
      <c r="H40" s="127">
        <f>'01_C&amp;P'!X38</f>
        <v>1760844.298</v>
      </c>
      <c r="I40" s="127">
        <f>'01_C&amp;P'!Y38</f>
        <v>3702874.5</v>
      </c>
      <c r="J40" s="127">
        <f>'01_C&amp;P'!Z38</f>
        <v>5463718.798</v>
      </c>
    </row>
    <row r="41" ht="14.25" customHeight="1">
      <c r="A41" s="163" t="str">
        <f>'01_C&amp;P'!A39</f>
        <v>SOBRE PLANTA BAJA</v>
      </c>
      <c r="B41" s="107"/>
      <c r="C41" s="163" t="str">
        <f>'01_C&amp;P'!C39</f>
        <v/>
      </c>
      <c r="D41" s="107"/>
      <c r="E41" s="163" t="str">
        <f>'01_C&amp;P'!E39</f>
        <v/>
      </c>
      <c r="F41" s="107"/>
      <c r="G41" s="163" t="str">
        <f>'01_C&amp;P'!G39</f>
        <v/>
      </c>
      <c r="H41" s="107"/>
      <c r="I41" s="163" t="str">
        <f>'01_C&amp;P'!I39</f>
        <v/>
      </c>
      <c r="J41" s="107"/>
    </row>
    <row r="42" ht="14.25" customHeight="1">
      <c r="A42" s="119" t="str">
        <f>'01_C&amp;P'!A40</f>
        <v>3.1-1</v>
      </c>
      <c r="B42" s="165" t="str">
        <f>'01_C&amp;P'!B40</f>
        <v>VIGAS H30 SOBRE PLANTA BAJA 0,15x0,35  (Hierros 6 ∅8 con estribos ∅ 6 c/14)</v>
      </c>
      <c r="C42" s="119" t="str">
        <f>'01_C&amp;P'!C40</f>
        <v>m</v>
      </c>
      <c r="D42" s="125">
        <f>'01_C&amp;P'!D40</f>
        <v>29</v>
      </c>
      <c r="E42" s="126">
        <f>'01_C&amp;P'!U40</f>
        <v>17958.96552</v>
      </c>
      <c r="F42" s="126">
        <f>'01_C&amp;P'!V40</f>
        <v>192096.169</v>
      </c>
      <c r="G42" s="127">
        <f>'01_C&amp;P'!W40</f>
        <v>210055.1345</v>
      </c>
      <c r="H42" s="127">
        <f>'01_C&amp;P'!X40</f>
        <v>520810</v>
      </c>
      <c r="I42" s="127">
        <f>'01_C&amp;P'!Y40</f>
        <v>5570788.9</v>
      </c>
      <c r="J42" s="127">
        <f>'01_C&amp;P'!Z40</f>
        <v>6091598.9</v>
      </c>
    </row>
    <row r="43" ht="14.25" customHeight="1">
      <c r="A43" s="119" t="str">
        <f>'01_C&amp;P'!A41</f>
        <v>3.1-2</v>
      </c>
      <c r="B43" s="165" t="str">
        <f>'01_C&amp;P'!B41</f>
        <v>VIGAS METALICAS + COLUMNA METALICA</v>
      </c>
      <c r="C43" s="119" t="str">
        <f>'01_C&amp;P'!C41</f>
        <v>m</v>
      </c>
      <c r="D43" s="125">
        <f>'01_C&amp;P'!D41</f>
        <v>8.3</v>
      </c>
      <c r="E43" s="126">
        <f>'01_C&amp;P'!U41</f>
        <v>139757.447</v>
      </c>
      <c r="F43" s="126">
        <f>'01_C&amp;P'!V41</f>
        <v>297419.6386</v>
      </c>
      <c r="G43" s="127">
        <f>'01_C&amp;P'!W41</f>
        <v>437177.0855</v>
      </c>
      <c r="H43" s="127">
        <f>'01_C&amp;P'!X41</f>
        <v>1159986.81</v>
      </c>
      <c r="I43" s="127">
        <f>'01_C&amp;P'!Y41</f>
        <v>2468583</v>
      </c>
      <c r="J43" s="127">
        <f>'01_C&amp;P'!Z41</f>
        <v>3628569.81</v>
      </c>
    </row>
    <row r="44" ht="14.25" customHeight="1">
      <c r="A44" s="119" t="str">
        <f>'01_C&amp;P'!A42</f>
        <v>3.1-3</v>
      </c>
      <c r="B44" s="165" t="str">
        <f>'01_C&amp;P'!B42</f>
        <v>LOSA DE VIGUETAS SECTOR COCINA e=0,08m</v>
      </c>
      <c r="C44" s="119" t="str">
        <f>'01_C&amp;P'!C42</f>
        <v>m²</v>
      </c>
      <c r="D44" s="125">
        <f>'01_C&amp;P'!D42</f>
        <v>18</v>
      </c>
      <c r="E44" s="126">
        <f>'01_C&amp;P'!U42</f>
        <v>49897.77778</v>
      </c>
      <c r="F44" s="126">
        <f>'01_C&amp;P'!V42</f>
        <v>101897.6205</v>
      </c>
      <c r="G44" s="127">
        <f>'01_C&amp;P'!W42</f>
        <v>151795.3983</v>
      </c>
      <c r="H44" s="127">
        <f>'01_C&amp;P'!X42</f>
        <v>898160</v>
      </c>
      <c r="I44" s="127">
        <f>'01_C&amp;P'!Y42</f>
        <v>1834157.169</v>
      </c>
      <c r="J44" s="127">
        <f>'01_C&amp;P'!Z42</f>
        <v>2732317.169</v>
      </c>
    </row>
    <row r="45" ht="14.25" customHeight="1">
      <c r="A45" s="119" t="str">
        <f>'01_C&amp;P'!A43</f>
        <v>3.1-4</v>
      </c>
      <c r="B45" s="165" t="str">
        <f>'01_C&amp;P'!B43</f>
        <v>COLUMNAS DE HORMIGON ARMADO 20x20cm h 3,5m (Hierros 4 ∅12 con estribos ∅ 6 c/14)</v>
      </c>
      <c r="C45" s="119" t="str">
        <f>'01_C&amp;P'!C43</f>
        <v>unid.</v>
      </c>
      <c r="D45" s="125">
        <f>'01_C&amp;P'!D43</f>
        <v>7</v>
      </c>
      <c r="E45" s="126">
        <f>'01_C&amp;P'!U43</f>
        <v>114605</v>
      </c>
      <c r="F45" s="126">
        <f>'01_C&amp;P'!V43</f>
        <v>550500.1346</v>
      </c>
      <c r="G45" s="127">
        <f>'01_C&amp;P'!W43</f>
        <v>665105.1346</v>
      </c>
      <c r="H45" s="127">
        <f>'01_C&amp;P'!X43</f>
        <v>802235</v>
      </c>
      <c r="I45" s="127">
        <f>'01_C&amp;P'!Y43</f>
        <v>3853500.942</v>
      </c>
      <c r="J45" s="127">
        <f>'01_C&amp;P'!Z43</f>
        <v>4655735.942</v>
      </c>
    </row>
    <row r="46" ht="14.25" customHeight="1">
      <c r="A46" s="119" t="str">
        <f>'01_C&amp;P'!A44</f>
        <v>3.1-5</v>
      </c>
      <c r="B46" s="165" t="str">
        <f>'01_C&amp;P'!B44</f>
        <v>COLUMNAS H30 EN MEDIANERA EN PLANTA BAJA 60x15</v>
      </c>
      <c r="C46" s="119" t="str">
        <f>'01_C&amp;P'!C44</f>
        <v>unid.</v>
      </c>
      <c r="D46" s="125">
        <f>'01_C&amp;P'!D44</f>
        <v>7</v>
      </c>
      <c r="E46" s="126">
        <f>'01_C&amp;P'!U44</f>
        <v>173955.7143</v>
      </c>
      <c r="F46" s="126">
        <f>'01_C&amp;P'!V44</f>
        <v>331642.6189</v>
      </c>
      <c r="G46" s="127">
        <f>'01_C&amp;P'!W44</f>
        <v>505598.3332</v>
      </c>
      <c r="H46" s="127">
        <f>'01_C&amp;P'!X44</f>
        <v>1217690</v>
      </c>
      <c r="I46" s="127">
        <f>'01_C&amp;P'!Y44</f>
        <v>2321498.332</v>
      </c>
      <c r="J46" s="127">
        <f>'01_C&amp;P'!Z44</f>
        <v>3539188.332</v>
      </c>
    </row>
    <row r="47" ht="14.25" customHeight="1">
      <c r="A47" s="163" t="str">
        <f>'01_C&amp;P'!A45</f>
        <v>SOBRE PLANTA ALTA</v>
      </c>
      <c r="B47" s="107"/>
      <c r="C47" s="163" t="str">
        <f>'01_C&amp;P'!C45</f>
        <v/>
      </c>
      <c r="D47" s="107"/>
      <c r="E47" s="163" t="str">
        <f>'01_C&amp;P'!E45</f>
        <v/>
      </c>
      <c r="F47" s="107"/>
      <c r="G47" s="163" t="str">
        <f>'01_C&amp;P'!G45</f>
        <v/>
      </c>
      <c r="H47" s="107"/>
      <c r="I47" s="163" t="str">
        <f>'01_C&amp;P'!I45</f>
        <v/>
      </c>
      <c r="J47" s="107"/>
    </row>
    <row r="48" ht="14.25" customHeight="1">
      <c r="A48" s="119" t="str">
        <f>'01_C&amp;P'!A46</f>
        <v>3.2-1</v>
      </c>
      <c r="B48" s="165" t="str">
        <f>'01_C&amp;P'!B46</f>
        <v>COLUMNAS H30 SOBRE PRIMER PISO 20x20. H=2,5</v>
      </c>
      <c r="C48" s="119" t="str">
        <f>'01_C&amp;P'!C46</f>
        <v>unid.</v>
      </c>
      <c r="D48" s="125">
        <f>'01_C&amp;P'!D46</f>
        <v>5</v>
      </c>
      <c r="E48" s="126">
        <f>'01_C&amp;P'!U46</f>
        <v>60087</v>
      </c>
      <c r="F48" s="126">
        <f>'01_C&amp;P'!V46</f>
        <v>490288.9083</v>
      </c>
      <c r="G48" s="127">
        <f>'01_C&amp;P'!W46</f>
        <v>550375.9083</v>
      </c>
      <c r="H48" s="127">
        <f>'01_C&amp;P'!X46</f>
        <v>300435</v>
      </c>
      <c r="I48" s="127">
        <f>'01_C&amp;P'!Y46</f>
        <v>2451444.542</v>
      </c>
      <c r="J48" s="127">
        <f>'01_C&amp;P'!Z46</f>
        <v>2751879.542</v>
      </c>
    </row>
    <row r="49" ht="14.25" customHeight="1">
      <c r="A49" s="119" t="str">
        <f>'01_C&amp;P'!A47</f>
        <v>3.2-2</v>
      </c>
      <c r="B49" s="165" t="str">
        <f>'01_C&amp;P'!B47</f>
        <v>COLUMNAS H30 EN MEDIANERA SOBRE PRIMER PISO 60x15</v>
      </c>
      <c r="C49" s="119" t="str">
        <f>'01_C&amp;P'!C47</f>
        <v>unid.</v>
      </c>
      <c r="D49" s="125">
        <f>'01_C&amp;P'!D47</f>
        <v>6</v>
      </c>
      <c r="E49" s="126">
        <f>'01_C&amp;P'!U47</f>
        <v>104427.0833</v>
      </c>
      <c r="F49" s="126">
        <f>'01_C&amp;P'!V47</f>
        <v>386916.3887</v>
      </c>
      <c r="G49" s="127">
        <f>'01_C&amp;P'!W47</f>
        <v>491343.4721</v>
      </c>
      <c r="H49" s="127">
        <f>'01_C&amp;P'!X47</f>
        <v>626562.5</v>
      </c>
      <c r="I49" s="127">
        <f>'01_C&amp;P'!Y47</f>
        <v>2321498.332</v>
      </c>
      <c r="J49" s="127">
        <f>'01_C&amp;P'!Z47</f>
        <v>2948060.832</v>
      </c>
    </row>
    <row r="50" ht="14.25" customHeight="1">
      <c r="A50" s="119" t="str">
        <f>'01_C&amp;P'!A48</f>
        <v>3.2-3</v>
      </c>
      <c r="B50" s="165" t="str">
        <f>'01_C&amp;P'!B48</f>
        <v>VIGAS H30 SOBRE PRIMER PISO 15x45 (Hierros 2∅10 arriba, 3∅10 abajo con estribos ∅ 6 c/18)</v>
      </c>
      <c r="C50" s="119" t="str">
        <f>'01_C&amp;P'!C48</f>
        <v>m </v>
      </c>
      <c r="D50" s="125">
        <f>'01_C&amp;P'!D48</f>
        <v>58</v>
      </c>
      <c r="E50" s="126">
        <f>'01_C&amp;P'!U48</f>
        <v>20077.58621</v>
      </c>
      <c r="F50" s="126">
        <f>'01_C&amp;P'!V48</f>
        <v>118205.745</v>
      </c>
      <c r="G50" s="127">
        <f>'01_C&amp;P'!W48</f>
        <v>138283.3312</v>
      </c>
      <c r="H50" s="127">
        <f>'01_C&amp;P'!X48</f>
        <v>1164500</v>
      </c>
      <c r="I50" s="127">
        <f>'01_C&amp;P'!Y48</f>
        <v>6855933.209</v>
      </c>
      <c r="J50" s="127">
        <f>'01_C&amp;P'!Z48</f>
        <v>8020433.209</v>
      </c>
    </row>
    <row r="51" ht="14.25" customHeight="1">
      <c r="A51" s="119" t="str">
        <f>'01_C&amp;P'!A49</f>
        <v>3.2-4</v>
      </c>
      <c r="B51" s="165" t="str">
        <f>'01_C&amp;P'!B49</f>
        <v>LOSAS DE VIGUETAS SOBRE PRIMER PISO e=0,10cm</v>
      </c>
      <c r="C51" s="119" t="str">
        <f>'01_C&amp;P'!C49</f>
        <v>m²</v>
      </c>
      <c r="D51" s="125">
        <f>'01_C&amp;P'!D49</f>
        <v>70</v>
      </c>
      <c r="E51" s="126">
        <f>'01_C&amp;P'!U49</f>
        <v>48924.51429</v>
      </c>
      <c r="F51" s="126">
        <f>'01_C&amp;P'!V49</f>
        <v>81509.08411</v>
      </c>
      <c r="G51" s="127">
        <f>'01_C&amp;P'!W49</f>
        <v>130433.5984</v>
      </c>
      <c r="H51" s="127">
        <f>'01_C&amp;P'!X49</f>
        <v>3424716</v>
      </c>
      <c r="I51" s="127">
        <f>'01_C&amp;P'!Y49</f>
        <v>5705635.888</v>
      </c>
      <c r="J51" s="127">
        <f>'01_C&amp;P'!Z49</f>
        <v>9130351.888</v>
      </c>
    </row>
    <row r="52" ht="14.25" customHeight="1">
      <c r="A52" s="163" t="str">
        <f>'01_C&amp;P'!A50</f>
        <v>CAJA DE ESCALERA</v>
      </c>
      <c r="B52" s="107"/>
      <c r="C52" s="163" t="str">
        <f>'01_C&amp;P'!C50</f>
        <v/>
      </c>
      <c r="D52" s="107"/>
      <c r="E52" s="163" t="str">
        <f>'01_C&amp;P'!E50</f>
        <v/>
      </c>
      <c r="F52" s="107"/>
      <c r="G52" s="163" t="str">
        <f>'01_C&amp;P'!G50</f>
        <v/>
      </c>
      <c r="H52" s="107"/>
      <c r="I52" s="163" t="str">
        <f>'01_C&amp;P'!I50</f>
        <v/>
      </c>
      <c r="J52" s="107"/>
    </row>
    <row r="53" ht="14.25" customHeight="1">
      <c r="A53" s="119" t="str">
        <f>'01_C&amp;P'!A51</f>
        <v>3.3-1</v>
      </c>
      <c r="B53" s="165" t="str">
        <f>'01_C&amp;P'!B51</f>
        <v>COLUMNAS H30 20x30 H=2,20m</v>
      </c>
      <c r="C53" s="119" t="str">
        <f>'01_C&amp;P'!C51</f>
        <v>unid.</v>
      </c>
      <c r="D53" s="125">
        <f>'01_C&amp;P'!D51</f>
        <v>4</v>
      </c>
      <c r="E53" s="126">
        <f>'01_C&amp;P'!U51</f>
        <v>76281.875</v>
      </c>
      <c r="F53" s="126">
        <f>'01_C&amp;P'!V51</f>
        <v>324259.0969</v>
      </c>
      <c r="G53" s="127">
        <f>'01_C&amp;P'!W51</f>
        <v>400540.9719</v>
      </c>
      <c r="H53" s="127">
        <f>'01_C&amp;P'!X51</f>
        <v>305127.5</v>
      </c>
      <c r="I53" s="127">
        <f>'01_C&amp;P'!Y51</f>
        <v>1297036.387</v>
      </c>
      <c r="J53" s="127">
        <f>'01_C&amp;P'!Z51</f>
        <v>1602163.887</v>
      </c>
    </row>
    <row r="54" ht="14.25" customHeight="1">
      <c r="A54" s="119" t="str">
        <f>'01_C&amp;P'!A52</f>
        <v>3.3-2</v>
      </c>
      <c r="B54" s="165" t="str">
        <f>'01_C&amp;P'!B52</f>
        <v>VIGAS H30 20x35</v>
      </c>
      <c r="C54" s="119" t="str">
        <f>'01_C&amp;P'!C52</f>
        <v>m</v>
      </c>
      <c r="D54" s="125">
        <f>'01_C&amp;P'!D52</f>
        <v>14</v>
      </c>
      <c r="E54" s="126">
        <f>'01_C&amp;P'!U52</f>
        <v>25900.71429</v>
      </c>
      <c r="F54" s="126">
        <f>'01_C&amp;P'!V52</f>
        <v>110841.4186</v>
      </c>
      <c r="G54" s="127">
        <f>'01_C&amp;P'!W52</f>
        <v>136742.1329</v>
      </c>
      <c r="H54" s="127">
        <f>'01_C&amp;P'!X52</f>
        <v>362610</v>
      </c>
      <c r="I54" s="127">
        <f>'01_C&amp;P'!Y52</f>
        <v>1551779.86</v>
      </c>
      <c r="J54" s="127">
        <f>'01_C&amp;P'!Z52</f>
        <v>1914389.86</v>
      </c>
    </row>
    <row r="55" ht="14.25" customHeight="1">
      <c r="A55" s="119" t="str">
        <f>'01_C&amp;P'!A53</f>
        <v>3.3-3</v>
      </c>
      <c r="B55" s="165" t="str">
        <f>'01_C&amp;P'!B53</f>
        <v>LOSAS DE VIGUETAS EN CAJA DE ESCALERAS e=0,08cm</v>
      </c>
      <c r="C55" s="119" t="str">
        <f>'01_C&amp;P'!C53</f>
        <v>m²</v>
      </c>
      <c r="D55" s="125">
        <f>'01_C&amp;P'!D53</f>
        <v>7</v>
      </c>
      <c r="E55" s="126">
        <f>'01_C&amp;P'!U53</f>
        <v>43382.85714</v>
      </c>
      <c r="F55" s="126">
        <f>'01_C&amp;P'!V53</f>
        <v>105796.4143</v>
      </c>
      <c r="G55" s="127">
        <f>'01_C&amp;P'!W53</f>
        <v>149179.2714</v>
      </c>
      <c r="H55" s="127">
        <f>'01_C&amp;P'!X53</f>
        <v>303680</v>
      </c>
      <c r="I55" s="127">
        <f>'01_C&amp;P'!Y53</f>
        <v>740574.9</v>
      </c>
      <c r="J55" s="127">
        <f>'01_C&amp;P'!Z53</f>
        <v>1044254.9</v>
      </c>
    </row>
    <row r="56" ht="14.25" customHeight="1">
      <c r="A56" s="119" t="str">
        <f>'01_C&amp;P'!A54</f>
        <v>3.3-4</v>
      </c>
      <c r="B56" s="165" t="str">
        <f>'01_C&amp;P'!B54</f>
        <v>ESCALERA DE HORMIGON (con intrados recto) 90cm DE ANCHO </v>
      </c>
      <c r="C56" s="119" t="str">
        <f>'01_C&amp;P'!C54</f>
        <v>gl</v>
      </c>
      <c r="D56" s="125">
        <f>'01_C&amp;P'!D54</f>
        <v>1</v>
      </c>
      <c r="E56" s="126">
        <f>'01_C&amp;P'!U54</f>
        <v>572060</v>
      </c>
      <c r="F56" s="126">
        <f>'01_C&amp;P'!V54</f>
        <v>5729864.388</v>
      </c>
      <c r="G56" s="127">
        <f>'01_C&amp;P'!W54</f>
        <v>6301924.388</v>
      </c>
      <c r="H56" s="127">
        <f>'01_C&amp;P'!X54</f>
        <v>572060</v>
      </c>
      <c r="I56" s="127">
        <f>'01_C&amp;P'!Y54</f>
        <v>5729864.388</v>
      </c>
      <c r="J56" s="127">
        <f>'01_C&amp;P'!Z54</f>
        <v>6301924.388</v>
      </c>
    </row>
    <row r="57" ht="14.25" customHeight="1">
      <c r="A57" s="119" t="str">
        <f>'01_C&amp;P'!A55</f>
        <v>3.3-5</v>
      </c>
      <c r="B57" s="165" t="str">
        <f>'01_C&amp;P'!B55</f>
        <v>ESCALERA DE HORMIGON (con intrados recto) 90cm DE ANCHO </v>
      </c>
      <c r="C57" s="119" t="str">
        <f>'01_C&amp;P'!C55</f>
        <v>gl</v>
      </c>
      <c r="D57" s="125">
        <f>'01_C&amp;P'!D55</f>
        <v>1</v>
      </c>
      <c r="E57" s="126">
        <f>'01_C&amp;P'!U55</f>
        <v>563010</v>
      </c>
      <c r="F57" s="126">
        <f>'01_C&amp;P'!V55</f>
        <v>5642433.671</v>
      </c>
      <c r="G57" s="127">
        <f>'01_C&amp;P'!W55</f>
        <v>6205443.671</v>
      </c>
      <c r="H57" s="127">
        <f>'01_C&amp;P'!X55</f>
        <v>563010</v>
      </c>
      <c r="I57" s="127">
        <f>'01_C&amp;P'!Y55</f>
        <v>5642433.671</v>
      </c>
      <c r="J57" s="127">
        <f>'01_C&amp;P'!Z55</f>
        <v>6205443.671</v>
      </c>
    </row>
    <row r="58" ht="14.25" customHeight="1">
      <c r="A58" s="122" t="str">
        <f>'01_C&amp;P'!A56</f>
        <v>4-ALBAÑILERIA</v>
      </c>
      <c r="B58" s="107"/>
      <c r="C58" s="122" t="str">
        <f>'01_C&amp;P'!C56</f>
        <v/>
      </c>
      <c r="D58" s="107"/>
      <c r="E58" s="122" t="str">
        <f>'01_C&amp;P'!E56</f>
        <v/>
      </c>
      <c r="F58" s="107"/>
      <c r="G58" s="122" t="str">
        <f>'01_C&amp;P'!G56</f>
        <v/>
      </c>
      <c r="H58" s="107"/>
      <c r="I58" s="122" t="str">
        <f>'01_C&amp;P'!I56</f>
        <v/>
      </c>
      <c r="J58" s="107"/>
    </row>
    <row r="59" ht="14.25" customHeight="1">
      <c r="A59" s="163" t="str">
        <f>'01_C&amp;P'!A57</f>
        <v>PLANTA BAJA</v>
      </c>
      <c r="B59" s="107"/>
      <c r="C59" s="163" t="str">
        <f>'01_C&amp;P'!C57</f>
        <v/>
      </c>
      <c r="D59" s="107"/>
      <c r="E59" s="163" t="str">
        <f>'01_C&amp;P'!E57</f>
        <v/>
      </c>
      <c r="F59" s="107"/>
      <c r="G59" s="163" t="str">
        <f>'01_C&amp;P'!G57</f>
        <v/>
      </c>
      <c r="H59" s="107"/>
      <c r="I59" s="163" t="str">
        <f>'01_C&amp;P'!I57</f>
        <v/>
      </c>
      <c r="J59" s="107"/>
    </row>
    <row r="60" ht="14.25" customHeight="1">
      <c r="A60" s="119" t="str">
        <f>'01_C&amp;P'!A58</f>
        <v>4.1-1</v>
      </c>
      <c r="B60" s="165" t="str">
        <f>'01_C&amp;P'!B58</f>
        <v>EJECUCION DE CAJON HIDROFUGO</v>
      </c>
      <c r="C60" s="119" t="str">
        <f>'01_C&amp;P'!C58</f>
        <v>m</v>
      </c>
      <c r="D60" s="125">
        <f>'01_C&amp;P'!D58</f>
        <v>35</v>
      </c>
      <c r="E60" s="126">
        <f>'01_C&amp;P'!U58</f>
        <v>10284</v>
      </c>
      <c r="F60" s="126">
        <f>'01_C&amp;P'!V58</f>
        <v>32893.86848</v>
      </c>
      <c r="G60" s="127">
        <f>'01_C&amp;P'!W58</f>
        <v>43177.86848</v>
      </c>
      <c r="H60" s="127">
        <f>'01_C&amp;P'!X58</f>
        <v>359940</v>
      </c>
      <c r="I60" s="127">
        <f>'01_C&amp;P'!Y58</f>
        <v>1151285.397</v>
      </c>
      <c r="J60" s="127">
        <f>'01_C&amp;P'!Z58</f>
        <v>1511225.397</v>
      </c>
    </row>
    <row r="61" ht="14.25" customHeight="1">
      <c r="A61" s="119" t="str">
        <f>'01_C&amp;P'!A59</f>
        <v>4.1-2</v>
      </c>
      <c r="B61" s="165" t="str">
        <f>'01_C&amp;P'!B59</f>
        <v>EJECUCION DE MUROS DE LADRILLO VISTO EN FACHADA</v>
      </c>
      <c r="C61" s="119" t="str">
        <f>'01_C&amp;P'!C59</f>
        <v>m²</v>
      </c>
      <c r="D61" s="125">
        <f>'01_C&amp;P'!D59</f>
        <v>48.39</v>
      </c>
      <c r="E61" s="126">
        <f>'01_C&amp;P'!U59</f>
        <v>18863.00188</v>
      </c>
      <c r="F61" s="126">
        <f>'01_C&amp;P'!V59</f>
        <v>50249.10632</v>
      </c>
      <c r="G61" s="127">
        <f>'01_C&amp;P'!W59</f>
        <v>69112.10821</v>
      </c>
      <c r="H61" s="127">
        <f>'01_C&amp;P'!X59</f>
        <v>912780.6612</v>
      </c>
      <c r="I61" s="127">
        <f>'01_C&amp;P'!Y59</f>
        <v>2431554.255</v>
      </c>
      <c r="J61" s="127">
        <f>'01_C&amp;P'!Z59</f>
        <v>3344334.916</v>
      </c>
    </row>
    <row r="62" ht="14.25" customHeight="1">
      <c r="A62" s="119" t="str">
        <f>'01_C&amp;P'!A60</f>
        <v>4.1-3</v>
      </c>
      <c r="B62" s="165" t="str">
        <f>'01_C&amp;P'!B60</f>
        <v>EJECUCION DE MURO DE LADRILLO VISTO EN COCINA (H- 1,20m)</v>
      </c>
      <c r="C62" s="119" t="str">
        <f>'01_C&amp;P'!C60</f>
        <v>m²</v>
      </c>
      <c r="D62" s="125">
        <f>'01_C&amp;P'!D60</f>
        <v>6.84</v>
      </c>
      <c r="E62" s="126">
        <f>'01_C&amp;P'!U60</f>
        <v>15409.77961</v>
      </c>
      <c r="F62" s="126">
        <f>'01_C&amp;P'!V60</f>
        <v>59549.15132</v>
      </c>
      <c r="G62" s="127">
        <f>'01_C&amp;P'!W60</f>
        <v>74958.93093</v>
      </c>
      <c r="H62" s="127">
        <f>'01_C&amp;P'!X60</f>
        <v>105402.8926</v>
      </c>
      <c r="I62" s="127">
        <f>'01_C&amp;P'!Y60</f>
        <v>407316.195</v>
      </c>
      <c r="J62" s="127">
        <f>'01_C&amp;P'!Z60</f>
        <v>512719.0876</v>
      </c>
    </row>
    <row r="63" ht="14.25" customHeight="1">
      <c r="A63" s="119" t="str">
        <f>'01_C&amp;P'!A61</f>
        <v>4.1-4</v>
      </c>
      <c r="B63" s="165" t="str">
        <f>'01_C&amp;P'!B61</f>
        <v>EJECUCION DE MURO DE LADRILLO VISTO EN PARED LIVING COMEDOR Y LAVADERO. H=3m</v>
      </c>
      <c r="C63" s="119" t="str">
        <f>'01_C&amp;P'!C61</f>
        <v>m²</v>
      </c>
      <c r="D63" s="125">
        <f>'01_C&amp;P'!D61</f>
        <v>12</v>
      </c>
      <c r="E63" s="126">
        <f>'01_C&amp;P'!U61</f>
        <v>15278.40909</v>
      </c>
      <c r="F63" s="126">
        <f>'01_C&amp;P'!V61</f>
        <v>33943.01625</v>
      </c>
      <c r="G63" s="127">
        <f>'01_C&amp;P'!W61</f>
        <v>49221.42534</v>
      </c>
      <c r="H63" s="127">
        <f>'01_C&amp;P'!X61</f>
        <v>183340.9091</v>
      </c>
      <c r="I63" s="127">
        <f>'01_C&amp;P'!Y61</f>
        <v>407316.195</v>
      </c>
      <c r="J63" s="127">
        <f>'01_C&amp;P'!Z61</f>
        <v>590657.1041</v>
      </c>
    </row>
    <row r="64" ht="14.25" customHeight="1">
      <c r="A64" s="119" t="str">
        <f>'01_C&amp;P'!A62</f>
        <v>4.1-5</v>
      </c>
      <c r="B64" s="165" t="str">
        <f>'01_C&amp;P'!B62</f>
        <v>EJECUCION DE MUROS DE LADRILLO HUECO DEL 8. H= 3,50m</v>
      </c>
      <c r="C64" s="119" t="str">
        <f>'01_C&amp;P'!C62</f>
        <v>m²</v>
      </c>
      <c r="D64" s="125">
        <f>'01_C&amp;P'!D62</f>
        <v>14</v>
      </c>
      <c r="E64" s="126">
        <f>'01_C&amp;P'!U62</f>
        <v>14932.83571</v>
      </c>
      <c r="F64" s="126">
        <f>'01_C&amp;P'!V62</f>
        <v>52898.20714</v>
      </c>
      <c r="G64" s="127">
        <f>'01_C&amp;P'!W62</f>
        <v>67831.04286</v>
      </c>
      <c r="H64" s="127">
        <f>'01_C&amp;P'!X62</f>
        <v>209059.7</v>
      </c>
      <c r="I64" s="127">
        <f>'01_C&amp;P'!Y62</f>
        <v>740574.9</v>
      </c>
      <c r="J64" s="127">
        <f>'01_C&amp;P'!Z62</f>
        <v>949634.6</v>
      </c>
    </row>
    <row r="65" ht="14.25" customHeight="1">
      <c r="A65" s="119" t="str">
        <f>'01_C&amp;P'!A63</f>
        <v>4.1-6</v>
      </c>
      <c r="B65" s="165" t="str">
        <f>'01_C&amp;P'!B63</f>
        <v>EJECUCION DE MUROS DE LADRILLO HUECO DEL 12. H= 3m</v>
      </c>
      <c r="C65" s="119" t="str">
        <f>'01_C&amp;P'!C63</f>
        <v>m²</v>
      </c>
      <c r="D65" s="125">
        <f>'01_C&amp;P'!D63</f>
        <v>63</v>
      </c>
      <c r="E65" s="126">
        <f>'01_C&amp;P'!U63</f>
        <v>16917.46032</v>
      </c>
      <c r="F65" s="126">
        <f>'01_C&amp;P'!V63</f>
        <v>51722.69143</v>
      </c>
      <c r="G65" s="127">
        <f>'01_C&amp;P'!W63</f>
        <v>68640.15175</v>
      </c>
      <c r="H65" s="127">
        <f>'01_C&amp;P'!X63</f>
        <v>1065800</v>
      </c>
      <c r="I65" s="127">
        <f>'01_C&amp;P'!Y63</f>
        <v>3258529.56</v>
      </c>
      <c r="J65" s="127">
        <f>'01_C&amp;P'!Z63</f>
        <v>4324329.56</v>
      </c>
    </row>
    <row r="66" ht="14.25" customHeight="1">
      <c r="A66" s="119" t="str">
        <f>'01_C&amp;P'!A64</f>
        <v>4.1-7</v>
      </c>
      <c r="B66" s="165" t="str">
        <f>'01_C&amp;P'!B64</f>
        <v>EJECUCION DE REVOQUE GRUESO + FINO EN INTERIOR</v>
      </c>
      <c r="C66" s="119" t="str">
        <f>'01_C&amp;P'!C64</f>
        <v>m²</v>
      </c>
      <c r="D66" s="125">
        <f>'01_C&amp;P'!D64</f>
        <v>158.23</v>
      </c>
      <c r="E66" s="126">
        <f>'01_C&amp;P'!U64</f>
        <v>5530.458591</v>
      </c>
      <c r="F66" s="126">
        <f>'01_C&amp;P'!V64</f>
        <v>31592.49558</v>
      </c>
      <c r="G66" s="127">
        <f>'01_C&amp;P'!W64</f>
        <v>37122.95417</v>
      </c>
      <c r="H66" s="127">
        <f>'01_C&amp;P'!X64</f>
        <v>875084.4628</v>
      </c>
      <c r="I66" s="127">
        <f>'01_C&amp;P'!Y64</f>
        <v>4998880.575</v>
      </c>
      <c r="J66" s="127">
        <f>'01_C&amp;P'!Z64</f>
        <v>5873965.038</v>
      </c>
    </row>
    <row r="67" ht="14.25" customHeight="1">
      <c r="A67" s="119" t="str">
        <f>'01_C&amp;P'!A65</f>
        <v>4.1-8</v>
      </c>
      <c r="B67" s="165" t="str">
        <f>'01_C&amp;P'!B65</f>
        <v>EJECUCION DE REVOQUE EXTERIOR EN MUROS </v>
      </c>
      <c r="C67" s="119" t="str">
        <f>'01_C&amp;P'!C65</f>
        <v>m²</v>
      </c>
      <c r="D67" s="125">
        <f>'01_C&amp;P'!D65</f>
        <v>6.75</v>
      </c>
      <c r="E67" s="126">
        <f>'01_C&amp;P'!U65</f>
        <v>14787.80533</v>
      </c>
      <c r="F67" s="126">
        <f>'01_C&amp;P'!V65</f>
        <v>60343.14</v>
      </c>
      <c r="G67" s="127">
        <f>'01_C&amp;P'!W65</f>
        <v>75130.94533</v>
      </c>
      <c r="H67" s="127">
        <f>'01_C&amp;P'!X65</f>
        <v>99817.68595</v>
      </c>
      <c r="I67" s="127">
        <f>'01_C&amp;P'!Y65</f>
        <v>407316.195</v>
      </c>
      <c r="J67" s="127">
        <f>'01_C&amp;P'!Z65</f>
        <v>507133.881</v>
      </c>
    </row>
    <row r="68" ht="14.25" customHeight="1">
      <c r="A68" s="119" t="str">
        <f>'01_C&amp;P'!A66</f>
        <v>4.1-9</v>
      </c>
      <c r="B68" s="165" t="str">
        <f>'01_C&amp;P'!B66</f>
        <v>EJECUCION DE RECUADRO DE VANOS CARPINTERIAS</v>
      </c>
      <c r="C68" s="119" t="str">
        <f>'01_C&amp;P'!C66</f>
        <v>unid.</v>
      </c>
      <c r="D68" s="125">
        <f>'01_C&amp;P'!D66</f>
        <v>10</v>
      </c>
      <c r="E68" s="126">
        <f>'01_C&amp;P'!U66</f>
        <v>10753</v>
      </c>
      <c r="F68" s="126">
        <f>'01_C&amp;P'!V66</f>
        <v>203658.0975</v>
      </c>
      <c r="G68" s="127">
        <f>'01_C&amp;P'!W66</f>
        <v>214411.0975</v>
      </c>
      <c r="H68" s="127">
        <f>'01_C&amp;P'!X66</f>
        <v>107530</v>
      </c>
      <c r="I68" s="127">
        <f>'01_C&amp;P'!Y66</f>
        <v>2036580.975</v>
      </c>
      <c r="J68" s="127">
        <f>'01_C&amp;P'!Z66</f>
        <v>2144110.975</v>
      </c>
    </row>
    <row r="69" ht="14.25" customHeight="1">
      <c r="A69" s="119" t="str">
        <f>'01_C&amp;P'!A67</f>
        <v>4.1-10</v>
      </c>
      <c r="B69" s="165" t="str">
        <f>'01_C&amp;P'!B67</f>
        <v>EJECUCION DE CONTRAPISO 8cm DE HORMIGON H8 CON MALLA EN INTERIOR</v>
      </c>
      <c r="C69" s="119" t="str">
        <f>'01_C&amp;P'!C67</f>
        <v>m²</v>
      </c>
      <c r="D69" s="125">
        <f>'01_C&amp;P'!D67</f>
        <v>77</v>
      </c>
      <c r="E69" s="126">
        <f>'01_C&amp;P'!U67</f>
        <v>14592.89471</v>
      </c>
      <c r="F69" s="126">
        <f>'01_C&amp;P'!V67</f>
        <v>17613.68531</v>
      </c>
      <c r="G69" s="127">
        <f>'01_C&amp;P'!W67</f>
        <v>32206.58002</v>
      </c>
      <c r="H69" s="127">
        <f>'01_C&amp;P'!X67</f>
        <v>1123652.893</v>
      </c>
      <c r="I69" s="127">
        <f>'01_C&amp;P'!Y67</f>
        <v>1356253.769</v>
      </c>
      <c r="J69" s="127">
        <f>'01_C&amp;P'!Z67</f>
        <v>2479906.661</v>
      </c>
    </row>
    <row r="70" ht="14.25" customHeight="1">
      <c r="A70" s="119" t="str">
        <f>'01_C&amp;P'!A68</f>
        <v>4.1-11</v>
      </c>
      <c r="B70" s="165" t="str">
        <f>'01_C&amp;P'!B68</f>
        <v>EJECUCION DE CARPETA NIVELADORA INTERIOR + EXTERIOR</v>
      </c>
      <c r="C70" s="119" t="str">
        <f>'01_C&amp;P'!C68</f>
        <v>m²</v>
      </c>
      <c r="D70" s="125">
        <f>'01_C&amp;P'!D68</f>
        <v>109</v>
      </c>
      <c r="E70" s="126">
        <f>'01_C&amp;P'!U68</f>
        <v>3309.816514</v>
      </c>
      <c r="F70" s="126">
        <f>'01_C&amp;P'!V68</f>
        <v>27177.06055</v>
      </c>
      <c r="G70" s="127">
        <f>'01_C&amp;P'!W68</f>
        <v>30486.87706</v>
      </c>
      <c r="H70" s="127">
        <f>'01_C&amp;P'!X68</f>
        <v>360770</v>
      </c>
      <c r="I70" s="127">
        <f>'01_C&amp;P'!Y68</f>
        <v>2962299.6</v>
      </c>
      <c r="J70" s="127">
        <f>'01_C&amp;P'!Z68</f>
        <v>3323069.6</v>
      </c>
    </row>
    <row r="71" ht="14.25" customHeight="1">
      <c r="A71" s="119" t="str">
        <f>'01_C&amp;P'!A69</f>
        <v>4.1-12</v>
      </c>
      <c r="B71" s="165" t="str">
        <f>'01_C&amp;P'!B69</f>
        <v>RECUADRO DE ESCALERA</v>
      </c>
      <c r="C71" s="119" t="str">
        <f>'01_C&amp;P'!C69</f>
        <v>m²</v>
      </c>
      <c r="D71" s="125">
        <f>'01_C&amp;P'!D69</f>
        <v>8.5</v>
      </c>
      <c r="E71" s="126">
        <f>'01_C&amp;P'!U69</f>
        <v>5434.117647</v>
      </c>
      <c r="F71" s="126">
        <f>'01_C&amp;P'!V69</f>
        <v>65344.84412</v>
      </c>
      <c r="G71" s="127">
        <f>'01_C&amp;P'!W69</f>
        <v>70778.96176</v>
      </c>
      <c r="H71" s="127">
        <f>'01_C&amp;P'!X69</f>
        <v>46190</v>
      </c>
      <c r="I71" s="127">
        <f>'01_C&amp;P'!Y69</f>
        <v>555431.175</v>
      </c>
      <c r="J71" s="127">
        <f>'01_C&amp;P'!Z69</f>
        <v>601621.175</v>
      </c>
    </row>
    <row r="72" ht="14.25" customHeight="1">
      <c r="A72" s="163" t="str">
        <f>'01_C&amp;P'!A70</f>
        <v>PLANTA PRIMER PISO</v>
      </c>
      <c r="B72" s="107"/>
      <c r="C72" s="163" t="str">
        <f>'01_C&amp;P'!C70</f>
        <v/>
      </c>
      <c r="D72" s="107"/>
      <c r="E72" s="163" t="str">
        <f>'01_C&amp;P'!E70</f>
        <v/>
      </c>
      <c r="F72" s="107"/>
      <c r="G72" s="163" t="str">
        <f>'01_C&amp;P'!G70</f>
        <v/>
      </c>
      <c r="H72" s="107"/>
      <c r="I72" s="163" t="str">
        <f>'01_C&amp;P'!I70</f>
        <v/>
      </c>
      <c r="J72" s="107"/>
    </row>
    <row r="73" ht="14.25" customHeight="1">
      <c r="A73" s="119" t="str">
        <f>'01_C&amp;P'!A71</f>
        <v>4.2-1</v>
      </c>
      <c r="B73" s="165" t="str">
        <f>'01_C&amp;P'!B71</f>
        <v>EJECUCION DE MUROS DE LADRILLO PORTANTE DEL 12 EXTERIOR. H=2,5m</v>
      </c>
      <c r="C73" s="119" t="str">
        <f>'01_C&amp;P'!C71</f>
        <v>m²</v>
      </c>
      <c r="D73" s="125">
        <f>'01_C&amp;P'!D71</f>
        <v>79.38</v>
      </c>
      <c r="E73" s="126">
        <f>'01_C&amp;P'!U71</f>
        <v>22169.21139</v>
      </c>
      <c r="F73" s="126">
        <f>'01_C&amp;P'!V71</f>
        <v>60952.66667</v>
      </c>
      <c r="G73" s="127">
        <f>'01_C&amp;P'!W71</f>
        <v>83121.87805</v>
      </c>
      <c r="H73" s="127">
        <f>'01_C&amp;P'!X71</f>
        <v>1759792</v>
      </c>
      <c r="I73" s="127">
        <f>'01_C&amp;P'!Y71</f>
        <v>4838422.68</v>
      </c>
      <c r="J73" s="127">
        <f>'01_C&amp;P'!Z71</f>
        <v>6598214.68</v>
      </c>
    </row>
    <row r="74" ht="14.25" customHeight="1">
      <c r="A74" s="119" t="str">
        <f>'01_C&amp;P'!A72</f>
        <v>4.2-2</v>
      </c>
      <c r="B74" s="165" t="str">
        <f>'01_C&amp;P'!B72</f>
        <v>EJECUCION DE MUROS DE LADRILLO PORTANTE DEL 12 INTERIOR. H=2,5m</v>
      </c>
      <c r="C74" s="119" t="str">
        <f>'01_C&amp;P'!C72</f>
        <v>m²</v>
      </c>
      <c r="D74" s="125">
        <f>'01_C&amp;P'!D72</f>
        <v>67.8</v>
      </c>
      <c r="E74" s="126">
        <f>'01_C&amp;P'!U72</f>
        <v>22366.42773</v>
      </c>
      <c r="F74" s="126">
        <f>'01_C&amp;P'!V72</f>
        <v>58983.84159</v>
      </c>
      <c r="G74" s="127">
        <f>'01_C&amp;P'!W72</f>
        <v>81350.26932</v>
      </c>
      <c r="H74" s="127">
        <f>'01_C&amp;P'!X72</f>
        <v>1516443.8</v>
      </c>
      <c r="I74" s="127">
        <f>'01_C&amp;P'!Y72</f>
        <v>3999104.46</v>
      </c>
      <c r="J74" s="127">
        <f>'01_C&amp;P'!Z72</f>
        <v>5515548.26</v>
      </c>
    </row>
    <row r="75" ht="14.25" customHeight="1">
      <c r="A75" s="119" t="str">
        <f>'01_C&amp;P'!A73</f>
        <v>4.2-3</v>
      </c>
      <c r="B75" s="165" t="str">
        <f>'01_C&amp;P'!B73</f>
        <v>EJECUCION DE REVOQUE GRUESO + FINO EN INTERIOR</v>
      </c>
      <c r="C75" s="119" t="str">
        <f>'01_C&amp;P'!C73</f>
        <v>m²</v>
      </c>
      <c r="D75" s="125">
        <f>'01_C&amp;P'!D73</f>
        <v>214.98</v>
      </c>
      <c r="E75" s="126">
        <f>'01_C&amp;P'!U73</f>
        <v>5618.252784</v>
      </c>
      <c r="F75" s="126">
        <f>'01_C&amp;P'!V73</f>
        <v>31003.69383</v>
      </c>
      <c r="G75" s="127">
        <f>'01_C&amp;P'!W73</f>
        <v>36621.94662</v>
      </c>
      <c r="H75" s="127">
        <f>'01_C&amp;P'!X73</f>
        <v>1207811.983</v>
      </c>
      <c r="I75" s="127">
        <f>'01_C&amp;P'!Y73</f>
        <v>6665174.1</v>
      </c>
      <c r="J75" s="127">
        <f>'01_C&amp;P'!Z73</f>
        <v>7872986.083</v>
      </c>
    </row>
    <row r="76" ht="14.25" customHeight="1">
      <c r="A76" s="119" t="str">
        <f>'01_C&amp;P'!A74</f>
        <v>4.2-4</v>
      </c>
      <c r="B76" s="165" t="str">
        <f>'01_C&amp;P'!B74</f>
        <v>EJECUCION DE REVOQUE EXTERIOR EN MUROS. H=2,5m</v>
      </c>
      <c r="C76" s="119" t="str">
        <f>'01_C&amp;P'!C74</f>
        <v>m²</v>
      </c>
      <c r="D76" s="125">
        <f>'01_C&amp;P'!D74</f>
        <v>79.38</v>
      </c>
      <c r="E76" s="126">
        <f>'01_C&amp;P'!U74</f>
        <v>5155.714015</v>
      </c>
      <c r="F76" s="126">
        <f>'01_C&amp;P'!V74</f>
        <v>37317.95918</v>
      </c>
      <c r="G76" s="127">
        <f>'01_C&amp;P'!W74</f>
        <v>42473.6732</v>
      </c>
      <c r="H76" s="127">
        <f>'01_C&amp;P'!X74</f>
        <v>409260.5785</v>
      </c>
      <c r="I76" s="127">
        <f>'01_C&amp;P'!Y74</f>
        <v>2962299.6</v>
      </c>
      <c r="J76" s="127">
        <f>'01_C&amp;P'!Z74</f>
        <v>3371560.179</v>
      </c>
    </row>
    <row r="77" ht="14.25" customHeight="1">
      <c r="A77" s="119" t="str">
        <f>'01_C&amp;P'!A75</f>
        <v>4.2-5</v>
      </c>
      <c r="B77" s="165" t="str">
        <f>'01_C&amp;P'!B75</f>
        <v>EJECUCION DE RECUADRO DE VANOS CARPINTERIAS </v>
      </c>
      <c r="C77" s="119" t="str">
        <f>'01_C&amp;P'!C75</f>
        <v>unid.</v>
      </c>
      <c r="D77" s="125">
        <f>'01_C&amp;P'!D75</f>
        <v>12</v>
      </c>
      <c r="E77" s="126">
        <f>'01_C&amp;P'!U75</f>
        <v>10223.33333</v>
      </c>
      <c r="F77" s="126">
        <f>'01_C&amp;P'!V75</f>
        <v>169715.0813</v>
      </c>
      <c r="G77" s="127">
        <f>'01_C&amp;P'!W75</f>
        <v>179938.4146</v>
      </c>
      <c r="H77" s="127">
        <f>'01_C&amp;P'!X75</f>
        <v>122680</v>
      </c>
      <c r="I77" s="127">
        <f>'01_C&amp;P'!Y75</f>
        <v>2036580.975</v>
      </c>
      <c r="J77" s="127">
        <f>'01_C&amp;P'!Z75</f>
        <v>2159260.975</v>
      </c>
    </row>
    <row r="78" ht="14.25" customHeight="1">
      <c r="A78" s="119" t="str">
        <f>'01_C&amp;P'!A76</f>
        <v>4.2-6</v>
      </c>
      <c r="B78" s="165" t="str">
        <f>'01_C&amp;P'!B76</f>
        <v>EJECUCION DE CONTRAPISOS DE HORMIGON H8 CON MALLA Y ASILACION HIDROFUGA (INTERIOR)</v>
      </c>
      <c r="C78" s="119" t="str">
        <f>'01_C&amp;P'!C76</f>
        <v>m²</v>
      </c>
      <c r="D78" s="125">
        <f>'01_C&amp;P'!D76</f>
        <v>70</v>
      </c>
      <c r="E78" s="126">
        <f>'01_C&amp;P'!U76</f>
        <v>18033.47107</v>
      </c>
      <c r="F78" s="126">
        <f>'01_C&amp;P'!V76</f>
        <v>17613.68531</v>
      </c>
      <c r="G78" s="127">
        <f>'01_C&amp;P'!W76</f>
        <v>35647.15638</v>
      </c>
      <c r="H78" s="127">
        <f>'01_C&amp;P'!X76</f>
        <v>1262342.975</v>
      </c>
      <c r="I78" s="127">
        <f>'01_C&amp;P'!Y76</f>
        <v>1232957.971</v>
      </c>
      <c r="J78" s="127">
        <f>'01_C&amp;P'!Z76</f>
        <v>2495300.947</v>
      </c>
    </row>
    <row r="79" ht="14.25" customHeight="1">
      <c r="A79" s="119" t="str">
        <f>'01_C&amp;P'!A77</f>
        <v>4.2-7</v>
      </c>
      <c r="B79" s="165" t="str">
        <f>'01_C&amp;P'!B77</f>
        <v>EJECUCION DE CARPETA NIVELADORA</v>
      </c>
      <c r="C79" s="119" t="str">
        <f>'01_C&amp;P'!C77</f>
        <v>m²</v>
      </c>
      <c r="D79" s="125">
        <f>'01_C&amp;P'!D77</f>
        <v>70</v>
      </c>
      <c r="E79" s="126">
        <f>'01_C&amp;P'!U77</f>
        <v>3411.857143</v>
      </c>
      <c r="F79" s="126">
        <f>'01_C&amp;P'!V77</f>
        <v>29094.01393</v>
      </c>
      <c r="G79" s="127">
        <f>'01_C&amp;P'!W77</f>
        <v>32505.87107</v>
      </c>
      <c r="H79" s="127">
        <f>'01_C&amp;P'!X77</f>
        <v>238830</v>
      </c>
      <c r="I79" s="127">
        <f>'01_C&amp;P'!Y77</f>
        <v>2036580.975</v>
      </c>
      <c r="J79" s="127">
        <f>'01_C&amp;P'!Z77</f>
        <v>2275410.975</v>
      </c>
    </row>
    <row r="80" ht="14.25" customHeight="1">
      <c r="A80" s="163" t="str">
        <f>'01_C&amp;P'!A78</f>
        <v>CAJA DE ESCALERA</v>
      </c>
      <c r="B80" s="107"/>
      <c r="C80" s="163" t="str">
        <f>'01_C&amp;P'!C78</f>
        <v/>
      </c>
      <c r="D80" s="107"/>
      <c r="E80" s="163" t="str">
        <f>'01_C&amp;P'!E78</f>
        <v/>
      </c>
      <c r="F80" s="107"/>
      <c r="G80" s="163" t="str">
        <f>'01_C&amp;P'!G78</f>
        <v/>
      </c>
      <c r="H80" s="107"/>
      <c r="I80" s="163" t="str">
        <f>'01_C&amp;P'!I78</f>
        <v/>
      </c>
      <c r="J80" s="107"/>
    </row>
    <row r="81" ht="14.25" customHeight="1">
      <c r="A81" s="119" t="str">
        <f>'01_C&amp;P'!A79</f>
        <v>4.3-1</v>
      </c>
      <c r="B81" s="165" t="str">
        <f>'01_C&amp;P'!B79</f>
        <v>EJECUCION DE MUROS DE LADRILLO PORTANTE DEL 15 EXTERIOR. H=2,2m</v>
      </c>
      <c r="C81" s="119" t="str">
        <f>'01_C&amp;P'!C79</f>
        <v>m²</v>
      </c>
      <c r="D81" s="125">
        <f>'01_C&amp;P'!D79</f>
        <v>30.8</v>
      </c>
      <c r="E81" s="126">
        <f>'01_C&amp;P'!U79</f>
        <v>22049.73377</v>
      </c>
      <c r="F81" s="126">
        <f>'01_C&amp;P'!V79</f>
        <v>42078.11932</v>
      </c>
      <c r="G81" s="127">
        <f>'01_C&amp;P'!W79</f>
        <v>64127.85308</v>
      </c>
      <c r="H81" s="127">
        <f>'01_C&amp;P'!X79</f>
        <v>679131.8</v>
      </c>
      <c r="I81" s="127">
        <f>'01_C&amp;P'!Y79</f>
        <v>1296006.075</v>
      </c>
      <c r="J81" s="127">
        <f>'01_C&amp;P'!Z79</f>
        <v>1975137.875</v>
      </c>
    </row>
    <row r="82" ht="14.25" customHeight="1">
      <c r="A82" s="119" t="str">
        <f>'01_C&amp;P'!A80</f>
        <v>4.3-2</v>
      </c>
      <c r="B82" s="165" t="str">
        <f>'01_C&amp;P'!B80</f>
        <v>EJECUCION DE REVOQUE GRUESO + FINO EN INTERIOR</v>
      </c>
      <c r="C82" s="119" t="str">
        <f>'01_C&amp;P'!C80</f>
        <v>m²</v>
      </c>
      <c r="D82" s="125">
        <f>'01_C&amp;P'!D80</f>
        <v>30.8</v>
      </c>
      <c r="E82" s="126">
        <f>'01_C&amp;P'!U80</f>
        <v>6596.179028</v>
      </c>
      <c r="F82" s="126">
        <f>'01_C&amp;P'!V80</f>
        <v>42078.11932</v>
      </c>
      <c r="G82" s="127">
        <f>'01_C&amp;P'!W80</f>
        <v>48674.29835</v>
      </c>
      <c r="H82" s="127">
        <f>'01_C&amp;P'!X80</f>
        <v>203162.314</v>
      </c>
      <c r="I82" s="127">
        <f>'01_C&amp;P'!Y80</f>
        <v>1296006.075</v>
      </c>
      <c r="J82" s="127">
        <f>'01_C&amp;P'!Z80</f>
        <v>1499168.389</v>
      </c>
    </row>
    <row r="83" ht="14.25" customHeight="1">
      <c r="A83" s="119" t="str">
        <f>'01_C&amp;P'!A81</f>
        <v>4.3-3</v>
      </c>
      <c r="B83" s="165" t="str">
        <f>'01_C&amp;P'!B81</f>
        <v>EJECUCION DE REVOQUE EXTERIOR EN MUROS. H=2,5m</v>
      </c>
      <c r="C83" s="119" t="str">
        <f>'01_C&amp;P'!C81</f>
        <v>m²</v>
      </c>
      <c r="D83" s="125">
        <f>'01_C&amp;P'!D81</f>
        <v>30.8</v>
      </c>
      <c r="E83" s="126">
        <f>'01_C&amp;P'!U81</f>
        <v>7290.863475</v>
      </c>
      <c r="F83" s="126">
        <f>'01_C&amp;P'!V81</f>
        <v>18033.47971</v>
      </c>
      <c r="G83" s="127">
        <f>'01_C&amp;P'!W81</f>
        <v>25324.34318</v>
      </c>
      <c r="H83" s="127">
        <f>'01_C&amp;P'!X81</f>
        <v>224558.595</v>
      </c>
      <c r="I83" s="127">
        <f>'01_C&amp;P'!Y81</f>
        <v>555431.175</v>
      </c>
      <c r="J83" s="127">
        <f>'01_C&amp;P'!Z81</f>
        <v>779989.77</v>
      </c>
    </row>
    <row r="84" ht="14.25" customHeight="1">
      <c r="A84" s="119" t="str">
        <f>'01_C&amp;P'!A82</f>
        <v>4.3-4</v>
      </c>
      <c r="B84" s="165" t="str">
        <f>'01_C&amp;P'!B82</f>
        <v>EJECUCION DE RECUADRO DE VANOS CARPINTERIAS </v>
      </c>
      <c r="C84" s="119" t="str">
        <f>'01_C&amp;P'!C82</f>
        <v>m</v>
      </c>
      <c r="D84" s="125">
        <f>'01_C&amp;P'!D82</f>
        <v>2</v>
      </c>
      <c r="E84" s="126">
        <f>'01_C&amp;P'!U82</f>
        <v>20570</v>
      </c>
      <c r="F84" s="126">
        <f>'01_C&amp;P'!V82</f>
        <v>111086.235</v>
      </c>
      <c r="G84" s="127">
        <f>'01_C&amp;P'!W82</f>
        <v>131656.235</v>
      </c>
      <c r="H84" s="127">
        <f>'01_C&amp;P'!X82</f>
        <v>41140</v>
      </c>
      <c r="I84" s="127">
        <f>'01_C&amp;P'!Y82</f>
        <v>222172.47</v>
      </c>
      <c r="J84" s="127">
        <f>'01_C&amp;P'!Z82</f>
        <v>263312.47</v>
      </c>
    </row>
    <row r="85" ht="14.25" customHeight="1">
      <c r="A85" s="119" t="str">
        <f>'01_C&amp;P'!A83</f>
        <v>4.3-5</v>
      </c>
      <c r="B85" s="165" t="str">
        <f>'01_C&amp;P'!B83</f>
        <v>RECUADRO DE ESCALERAS</v>
      </c>
      <c r="C85" s="119" t="str">
        <f>'01_C&amp;P'!C83</f>
        <v>m²</v>
      </c>
      <c r="D85" s="125">
        <f>'01_C&amp;P'!D83</f>
        <v>8</v>
      </c>
      <c r="E85" s="126">
        <f>'01_C&amp;P'!U83</f>
        <v>11455</v>
      </c>
      <c r="F85" s="126">
        <f>'01_C&amp;P'!V83</f>
        <v>162000.7594</v>
      </c>
      <c r="G85" s="127">
        <f>'01_C&amp;P'!W83</f>
        <v>173455.7594</v>
      </c>
      <c r="H85" s="127">
        <f>'01_C&amp;P'!X83</f>
        <v>91640</v>
      </c>
      <c r="I85" s="127">
        <f>'01_C&amp;P'!Y83</f>
        <v>1296006.075</v>
      </c>
      <c r="J85" s="127">
        <f>'01_C&amp;P'!Z83</f>
        <v>1387646.075</v>
      </c>
    </row>
    <row r="86" ht="14.25" customHeight="1">
      <c r="A86" s="122" t="str">
        <f>'01_C&amp;P'!A84</f>
        <v>5-INSTALACIONES</v>
      </c>
      <c r="B86" s="107"/>
      <c r="C86" s="122" t="str">
        <f>'01_C&amp;P'!C84</f>
        <v/>
      </c>
      <c r="D86" s="107"/>
      <c r="E86" s="122" t="str">
        <f>'01_C&amp;P'!E84</f>
        <v/>
      </c>
      <c r="F86" s="107"/>
      <c r="G86" s="122" t="str">
        <f>'01_C&amp;P'!G84</f>
        <v/>
      </c>
      <c r="H86" s="107"/>
      <c r="I86" s="122" t="str">
        <f>'01_C&amp;P'!I84</f>
        <v/>
      </c>
      <c r="J86" s="107"/>
    </row>
    <row r="87" ht="14.25" customHeight="1">
      <c r="A87" s="163" t="str">
        <f>'01_C&amp;P'!A85</f>
        <v>SANITARIA </v>
      </c>
      <c r="B87" s="107"/>
      <c r="C87" s="163" t="str">
        <f>'01_C&amp;P'!C85</f>
        <v/>
      </c>
      <c r="D87" s="107"/>
      <c r="E87" s="163" t="str">
        <f>'01_C&amp;P'!E85</f>
        <v/>
      </c>
      <c r="F87" s="107"/>
      <c r="G87" s="163" t="str">
        <f>'01_C&amp;P'!G85</f>
        <v/>
      </c>
      <c r="H87" s="107"/>
      <c r="I87" s="163" t="str">
        <f>'01_C&amp;P'!I85</f>
        <v/>
      </c>
      <c r="J87" s="107"/>
    </row>
    <row r="88" ht="14.25" customHeight="1">
      <c r="A88" s="119" t="str">
        <f>'01_C&amp;P'!A86</f>
        <v>5.1-1</v>
      </c>
      <c r="B88" s="165" t="str">
        <f>'01_C&amp;P'!B86</f>
        <v>EJECUCION DE INSTALACION CLOACAL SEGUN PLANO Incluye Tendido de Caños, Instalacion de Rejillas, LLP y Camara de Inspeccion)</v>
      </c>
      <c r="C88" s="119" t="str">
        <f>'01_C&amp;P'!C86</f>
        <v>gl</v>
      </c>
      <c r="D88" s="125">
        <f>'01_C&amp;P'!D86</f>
        <v>1</v>
      </c>
      <c r="E88" s="126">
        <f>'01_C&amp;P'!U86</f>
        <v>402121.9525</v>
      </c>
      <c r="F88" s="126">
        <f>'01_C&amp;P'!V86</f>
        <v>6665174.1</v>
      </c>
      <c r="G88" s="127">
        <f>'01_C&amp;P'!W86</f>
        <v>7067296.052</v>
      </c>
      <c r="H88" s="127">
        <f>'01_C&amp;P'!X86</f>
        <v>402121.9525</v>
      </c>
      <c r="I88" s="127">
        <f>'01_C&amp;P'!Y86</f>
        <v>6665174.1</v>
      </c>
      <c r="J88" s="127">
        <f>'01_C&amp;P'!Z86</f>
        <v>7067296.052</v>
      </c>
    </row>
    <row r="89" ht="14.25" customHeight="1">
      <c r="A89" s="119" t="str">
        <f>'01_C&amp;P'!A87</f>
        <v>5.1-2</v>
      </c>
      <c r="B89" s="165" t="str">
        <f>'01_C&amp;P'!B87</f>
        <v>EJECUCION DE INSTALACION DE AGUA FRIA (Incluye tendido de caños, llaves de paso, tanque) NO INCLUYE BOMBAS</v>
      </c>
      <c r="C89" s="119" t="str">
        <f>'01_C&amp;P'!C87</f>
        <v>gl</v>
      </c>
      <c r="D89" s="125">
        <f>'01_C&amp;P'!D87</f>
        <v>1</v>
      </c>
      <c r="E89" s="126">
        <f>'01_C&amp;P'!U87</f>
        <v>905400</v>
      </c>
      <c r="F89" s="126">
        <f>'01_C&amp;P'!V87</f>
        <v>4295334.42</v>
      </c>
      <c r="G89" s="127">
        <f>'01_C&amp;P'!W87</f>
        <v>5200734.42</v>
      </c>
      <c r="H89" s="127">
        <f>'01_C&amp;P'!X87</f>
        <v>905400</v>
      </c>
      <c r="I89" s="127">
        <f>'01_C&amp;P'!Y87</f>
        <v>4295334.42</v>
      </c>
      <c r="J89" s="127">
        <f>'01_C&amp;P'!Z87</f>
        <v>5200734.42</v>
      </c>
    </row>
    <row r="90" ht="14.25" customHeight="1">
      <c r="A90" s="119" t="str">
        <f>'01_C&amp;P'!A88</f>
        <v>5.1-3</v>
      </c>
      <c r="B90" s="165" t="str">
        <f>'01_C&amp;P'!B88</f>
        <v>EJECUCION DE INSTALACION DE AGUA CALIENTE (Incluye tendido de caños, llaves de paso) NO INCLUYE TERMOTANQUE</v>
      </c>
      <c r="C90" s="119" t="str">
        <f>'01_C&amp;P'!C88</f>
        <v>gl</v>
      </c>
      <c r="D90" s="125">
        <f>'01_C&amp;P'!D88</f>
        <v>1</v>
      </c>
      <c r="E90" s="126">
        <f>'01_C&amp;P'!U88</f>
        <v>276000</v>
      </c>
      <c r="F90" s="126">
        <f>'01_C&amp;P'!V88</f>
        <v>3702874.5</v>
      </c>
      <c r="G90" s="127">
        <f>'01_C&amp;P'!W88</f>
        <v>3978874.5</v>
      </c>
      <c r="H90" s="127">
        <f>'01_C&amp;P'!X88</f>
        <v>276000</v>
      </c>
      <c r="I90" s="127">
        <f>'01_C&amp;P'!Y88</f>
        <v>3702874.5</v>
      </c>
      <c r="J90" s="127">
        <f>'01_C&amp;P'!Z88</f>
        <v>3978874.5</v>
      </c>
    </row>
    <row r="91" ht="14.25" customHeight="1">
      <c r="A91" s="119" t="str">
        <f>'01_C&amp;P'!A89</f>
        <v>5.1-4</v>
      </c>
      <c r="B91" s="165" t="str">
        <f>'01_C&amp;P'!B89</f>
        <v>EJECUCION DE INSTALACION PLUVIAL (Incluye tendido de caños)</v>
      </c>
      <c r="C91" s="119" t="str">
        <f>'01_C&amp;P'!C89</f>
        <v>gl</v>
      </c>
      <c r="D91" s="125">
        <f>'01_C&amp;P'!D89</f>
        <v>1</v>
      </c>
      <c r="E91" s="126">
        <f>'01_C&amp;P'!U89</f>
        <v>278000</v>
      </c>
      <c r="F91" s="126">
        <f>'01_C&amp;P'!V89</f>
        <v>2962299.6</v>
      </c>
      <c r="G91" s="127">
        <f>'01_C&amp;P'!W89</f>
        <v>3240299.6</v>
      </c>
      <c r="H91" s="127">
        <f>'01_C&amp;P'!X89</f>
        <v>278000</v>
      </c>
      <c r="I91" s="127">
        <f>'01_C&amp;P'!Y89</f>
        <v>2962299.6</v>
      </c>
      <c r="J91" s="127">
        <f>'01_C&amp;P'!Z89</f>
        <v>3240299.6</v>
      </c>
    </row>
    <row r="92" ht="14.25" customHeight="1">
      <c r="A92" s="119" t="str">
        <f>'01_C&amp;P'!A90</f>
        <v>5.1-5</v>
      </c>
      <c r="B92" s="165" t="str">
        <f>'01_C&amp;P'!B90</f>
        <v>COLOCACION DE ARTEFACTOS SANITARIOS (3 Bachas Bano, 1 Bacha Cocina, 3 Indoros, 2 Bidet, 2 Duchas) Incluye griferias.</v>
      </c>
      <c r="C92" s="119" t="str">
        <f>'01_C&amp;P'!C90</f>
        <v>unid</v>
      </c>
      <c r="D92" s="125">
        <f>'01_C&amp;P'!D90</f>
        <v>11</v>
      </c>
      <c r="E92" s="126">
        <f>'01_C&amp;P'!U90</f>
        <v>501818.1818</v>
      </c>
      <c r="F92" s="126">
        <f>'01_C&amp;P'!V90</f>
        <v>68571.75549</v>
      </c>
      <c r="G92" s="127">
        <f>'01_C&amp;P'!W90</f>
        <v>570389.9373</v>
      </c>
      <c r="H92" s="127">
        <f>'01_C&amp;P'!X90</f>
        <v>5520000</v>
      </c>
      <c r="I92" s="127">
        <f>'01_C&amp;P'!Y90</f>
        <v>754289.3103</v>
      </c>
      <c r="J92" s="127">
        <f>'01_C&amp;P'!Z90</f>
        <v>6274289.31</v>
      </c>
    </row>
    <row r="93" ht="14.25" customHeight="1">
      <c r="A93" s="163" t="str">
        <f>'01_C&amp;P'!A91</f>
        <v>ELECTRICA</v>
      </c>
      <c r="B93" s="107"/>
      <c r="C93" s="163" t="str">
        <f>'01_C&amp;P'!C91</f>
        <v/>
      </c>
      <c r="D93" s="107"/>
      <c r="E93" s="163" t="str">
        <f>'01_C&amp;P'!E91</f>
        <v/>
      </c>
      <c r="F93" s="107"/>
      <c r="G93" s="163" t="str">
        <f>'01_C&amp;P'!G91</f>
        <v/>
      </c>
      <c r="H93" s="107"/>
      <c r="I93" s="163" t="str">
        <f>'01_C&amp;P'!I91</f>
        <v/>
      </c>
      <c r="J93" s="107"/>
    </row>
    <row r="94" ht="14.25" customHeight="1">
      <c r="A94" s="119" t="str">
        <f>'01_C&amp;P'!A92</f>
        <v>5.2-1</v>
      </c>
      <c r="B94" s="165" t="str">
        <f>'01_C&amp;P'!B92</f>
        <v>INSTALACION DE TABLERO + PUESTA A TIERRA</v>
      </c>
      <c r="C94" s="119" t="str">
        <f>'01_C&amp;P'!C92</f>
        <v>gl</v>
      </c>
      <c r="D94" s="125">
        <f>'01_C&amp;P'!D92</f>
        <v>1</v>
      </c>
      <c r="E94" s="126">
        <f>'01_C&amp;P'!U92</f>
        <v>2000000</v>
      </c>
      <c r="F94" s="126">
        <f>'01_C&amp;P'!V92</f>
        <v>2468583</v>
      </c>
      <c r="G94" s="127">
        <f>'01_C&amp;P'!W92</f>
        <v>4468583</v>
      </c>
      <c r="H94" s="127">
        <f>'01_C&amp;P'!X92</f>
        <v>2000000</v>
      </c>
      <c r="I94" s="127">
        <f>'01_C&amp;P'!Y92</f>
        <v>2468583</v>
      </c>
      <c r="J94" s="127">
        <f>'01_C&amp;P'!Z92</f>
        <v>4468583</v>
      </c>
    </row>
    <row r="95" ht="14.25" customHeight="1">
      <c r="A95" s="119" t="str">
        <f>'01_C&amp;P'!A93</f>
        <v>5.2-2</v>
      </c>
      <c r="B95" s="165" t="str">
        <f>'01_C&amp;P'!B93</f>
        <v>EJECUCION DE BOCAS (CAJA,CABLEADO Y CANOS)</v>
      </c>
      <c r="C95" s="119" t="str">
        <f>'01_C&amp;P'!C93</f>
        <v>unid</v>
      </c>
      <c r="D95" s="125">
        <f>'01_C&amp;P'!D93</f>
        <v>38</v>
      </c>
      <c r="E95" s="126">
        <f>'01_C&amp;P'!U93</f>
        <v>49717.74</v>
      </c>
      <c r="F95" s="126">
        <f>'01_C&amp;P'!V93</f>
        <v>74157.02327</v>
      </c>
      <c r="G95" s="127">
        <f>'01_C&amp;P'!W93</f>
        <v>123874.7633</v>
      </c>
      <c r="H95" s="127">
        <f>'01_C&amp;P'!X93</f>
        <v>1889274.12</v>
      </c>
      <c r="I95" s="127">
        <f>'01_C&amp;P'!Y93</f>
        <v>2817966.884</v>
      </c>
      <c r="J95" s="127">
        <f>'01_C&amp;P'!Z93</f>
        <v>4707241.004</v>
      </c>
    </row>
    <row r="96" ht="14.25" customHeight="1">
      <c r="A96" s="163" t="str">
        <f>'01_C&amp;P'!A94</f>
        <v>ACONDICIONAMIENTO TERMICO</v>
      </c>
      <c r="B96" s="107"/>
      <c r="C96" s="163" t="str">
        <f>'01_C&amp;P'!C94</f>
        <v/>
      </c>
      <c r="D96" s="107"/>
      <c r="E96" s="163" t="str">
        <f>'01_C&amp;P'!E94</f>
        <v/>
      </c>
      <c r="F96" s="107"/>
      <c r="G96" s="163" t="str">
        <f>'01_C&amp;P'!G94</f>
        <v/>
      </c>
      <c r="H96" s="107"/>
      <c r="I96" s="163" t="str">
        <f>'01_C&amp;P'!I94</f>
        <v/>
      </c>
      <c r="J96" s="107"/>
    </row>
    <row r="97" ht="14.25" customHeight="1">
      <c r="A97" s="119" t="str">
        <f>'01_C&amp;P'!A95</f>
        <v>5.3-1</v>
      </c>
      <c r="B97" s="165" t="str">
        <f>'01_C&amp;P'!B95</f>
        <v>RADIADORES</v>
      </c>
      <c r="C97" s="119" t="str">
        <f>'01_C&amp;P'!C95</f>
        <v>gl</v>
      </c>
      <c r="D97" s="125">
        <f>'01_C&amp;P'!D95</f>
        <v>1</v>
      </c>
      <c r="E97" s="126">
        <f>'01_C&amp;P'!U95</f>
        <v>3265600</v>
      </c>
      <c r="F97" s="126">
        <f>'01_C&amp;P'!V95</f>
        <v>4492821.06</v>
      </c>
      <c r="G97" s="127">
        <f>'01_C&amp;P'!W95</f>
        <v>7758421.06</v>
      </c>
      <c r="H97" s="127">
        <f>'01_C&amp;P'!X95</f>
        <v>3265600</v>
      </c>
      <c r="I97" s="127">
        <f>'01_C&amp;P'!Y95</f>
        <v>4492821.06</v>
      </c>
      <c r="J97" s="127">
        <f>'01_C&amp;P'!Z95</f>
        <v>7758421.06</v>
      </c>
    </row>
    <row r="98" ht="14.25" customHeight="1">
      <c r="A98" s="119" t="str">
        <f>'01_C&amp;P'!A96</f>
        <v>5.3-2</v>
      </c>
      <c r="B98" s="165" t="str">
        <f>'01_C&amp;P'!B96</f>
        <v>AYUDA DE GREMIO PARA INSTALACION DE AIRES ACONDICIONADOS SEGÚN PLANOS. INCLUYE CAJA DE PREINSTALACION, TOMA ELÉCTRICO, DESCARGA Y AYUDA DE GREMIO PARA MANOJO.</v>
      </c>
      <c r="C98" s="119" t="str">
        <f>'01_C&amp;P'!C96</f>
        <v>unid</v>
      </c>
      <c r="D98" s="125">
        <f>'01_C&amp;P'!D96</f>
        <v>4</v>
      </c>
      <c r="E98" s="126">
        <f>'01_C&amp;P'!U96</f>
        <v>49717.74</v>
      </c>
      <c r="F98" s="126">
        <f>'01_C&amp;P'!V96</f>
        <v>197486.64</v>
      </c>
      <c r="G98" s="127">
        <f>'01_C&amp;P'!W96</f>
        <v>247204.38</v>
      </c>
      <c r="H98" s="127">
        <f>'01_C&amp;P'!X96</f>
        <v>198870.96</v>
      </c>
      <c r="I98" s="127">
        <f>'01_C&amp;P'!Y96</f>
        <v>789946.56</v>
      </c>
      <c r="J98" s="127">
        <f>'01_C&amp;P'!Z96</f>
        <v>988817.52</v>
      </c>
    </row>
    <row r="99" ht="14.25" customHeight="1">
      <c r="A99" s="166" t="str">
        <f>'01_C&amp;P'!A97</f>
        <v>6- CIELORRASOS</v>
      </c>
      <c r="B99" s="107"/>
      <c r="C99" s="166" t="str">
        <f>'01_C&amp;P'!C97</f>
        <v/>
      </c>
      <c r="D99" s="107"/>
      <c r="E99" s="166" t="str">
        <f>'01_C&amp;P'!E97</f>
        <v/>
      </c>
      <c r="F99" s="107"/>
      <c r="G99" s="166" t="str">
        <f>'01_C&amp;P'!G97</f>
        <v/>
      </c>
      <c r="H99" s="107"/>
      <c r="I99" s="166" t="str">
        <f>'01_C&amp;P'!I97</f>
        <v/>
      </c>
      <c r="J99" s="107"/>
    </row>
    <row r="100" ht="14.25" customHeight="1">
      <c r="A100" s="123">
        <f>'01_C&amp;P'!A98</f>
        <v>45663</v>
      </c>
      <c r="B100" s="165" t="str">
        <f>'01_C&amp;P'!B98</f>
        <v>CIELORRASO DE PLACA DE ROCA DE YESO SUSPENDIDO EN COCINA</v>
      </c>
      <c r="C100" s="119" t="str">
        <f>'01_C&amp;P'!C98</f>
        <v>m²</v>
      </c>
      <c r="D100" s="125">
        <f>'01_C&amp;P'!D98</f>
        <v>147</v>
      </c>
      <c r="E100" s="126">
        <f>'01_C&amp;P'!U98</f>
        <v>0</v>
      </c>
      <c r="F100" s="126">
        <f>'01_C&amp;P'!V98</f>
        <v>91337.571</v>
      </c>
      <c r="G100" s="127">
        <f>'01_C&amp;P'!W98</f>
        <v>91337.571</v>
      </c>
      <c r="H100" s="127">
        <f>'01_C&amp;P'!X98</f>
        <v>0</v>
      </c>
      <c r="I100" s="127">
        <f>'01_C&amp;P'!Y98</f>
        <v>13426622.94</v>
      </c>
      <c r="J100" s="127">
        <f>'01_C&amp;P'!Z98</f>
        <v>13426622.94</v>
      </c>
    </row>
    <row r="101" ht="14.25" customHeight="1">
      <c r="A101" s="166" t="str">
        <f>'01_C&amp;P'!A99</f>
        <v>7- TERMINACIONES</v>
      </c>
      <c r="B101" s="107"/>
      <c r="C101" s="166" t="str">
        <f>'01_C&amp;P'!C99</f>
        <v/>
      </c>
      <c r="D101" s="107"/>
      <c r="E101" s="166" t="str">
        <f>'01_C&amp;P'!E99</f>
        <v/>
      </c>
      <c r="F101" s="107"/>
      <c r="G101" s="166" t="str">
        <f>'01_C&amp;P'!G99</f>
        <v/>
      </c>
      <c r="H101" s="107"/>
      <c r="I101" s="166" t="str">
        <f>'01_C&amp;P'!I99</f>
        <v/>
      </c>
      <c r="J101" s="107"/>
    </row>
    <row r="102" ht="14.25" customHeight="1">
      <c r="A102" s="123">
        <f>'01_C&amp;P'!A100</f>
        <v>45664</v>
      </c>
      <c r="B102" s="165" t="str">
        <f>'01_C&amp;P'!B100</f>
        <v>COLOCACION DE PORCELANATO PULIDO BEIGE 60x60  EN PISOS. INCLUYE ZOCALOS </v>
      </c>
      <c r="C102" s="119" t="str">
        <f>'01_C&amp;P'!C100</f>
        <v>m²</v>
      </c>
      <c r="D102" s="125">
        <f>'01_C&amp;P'!D100</f>
        <v>147</v>
      </c>
      <c r="E102" s="126">
        <f>'01_C&amp;P'!U100</f>
        <v>46612.2449</v>
      </c>
      <c r="F102" s="126">
        <f>'01_C&amp;P'!V100</f>
        <v>51134.93357</v>
      </c>
      <c r="G102" s="127">
        <f>'01_C&amp;P'!W100</f>
        <v>97747.17847</v>
      </c>
      <c r="H102" s="127">
        <f>'01_C&amp;P'!X100</f>
        <v>6852000</v>
      </c>
      <c r="I102" s="127">
        <f>'01_C&amp;P'!Y100</f>
        <v>7516835.235</v>
      </c>
      <c r="J102" s="127">
        <f>'01_C&amp;P'!Z100</f>
        <v>14368835.24</v>
      </c>
    </row>
    <row r="103" ht="14.25" customHeight="1">
      <c r="A103" s="123">
        <f>'01_C&amp;P'!A101</f>
        <v>45695</v>
      </c>
      <c r="B103" s="165" t="str">
        <f>'01_C&amp;P'!B101</f>
        <v>COLOCACION DE PORCELANATO EN PAREDES DE BAÑOS PLANTA ALTA</v>
      </c>
      <c r="C103" s="119" t="str">
        <f>'01_C&amp;P'!C101</f>
        <v>m²</v>
      </c>
      <c r="D103" s="125">
        <f>'01_C&amp;P'!D101</f>
        <v>28.8</v>
      </c>
      <c r="E103" s="126">
        <f>'01_C&amp;P'!U101</f>
        <v>33750</v>
      </c>
      <c r="F103" s="126">
        <f>'01_C&amp;P'!V101</f>
        <v>77571.79219</v>
      </c>
      <c r="G103" s="127">
        <f>'01_C&amp;P'!W101</f>
        <v>111321.7922</v>
      </c>
      <c r="H103" s="127">
        <f>'01_C&amp;P'!X101</f>
        <v>972000</v>
      </c>
      <c r="I103" s="127">
        <f>'01_C&amp;P'!Y101</f>
        <v>2234067.615</v>
      </c>
      <c r="J103" s="127">
        <f>'01_C&amp;P'!Z101</f>
        <v>3206067.615</v>
      </c>
    </row>
    <row r="104" ht="14.25" customHeight="1">
      <c r="A104" s="119">
        <f>'01_C&amp;P'!A102</f>
        <v>7.3</v>
      </c>
      <c r="B104" s="165" t="str">
        <f>'01_C&amp;P'!B102</f>
        <v>PINTURA EN PAREDES EXTERIORES</v>
      </c>
      <c r="C104" s="119" t="str">
        <f>'01_C&amp;P'!C102</f>
        <v>m²</v>
      </c>
      <c r="D104" s="125">
        <f>'01_C&amp;P'!D102</f>
        <v>135.98</v>
      </c>
      <c r="E104" s="126">
        <f>'01_C&amp;P'!U102</f>
        <v>8137.41</v>
      </c>
      <c r="F104" s="126">
        <f>'01_C&amp;P'!V102</f>
        <v>27204.79678</v>
      </c>
      <c r="G104" s="127">
        <f>'01_C&amp;P'!W102</f>
        <v>35342.20678</v>
      </c>
      <c r="H104" s="127">
        <f>'01_C&amp;P'!X102</f>
        <v>1106525.012</v>
      </c>
      <c r="I104" s="127">
        <f>'01_C&amp;P'!Y102</f>
        <v>3699308.266</v>
      </c>
      <c r="J104" s="127">
        <f>'01_C&amp;P'!Z102</f>
        <v>4805833.278</v>
      </c>
    </row>
    <row r="105" ht="14.25" customHeight="1">
      <c r="A105" s="123">
        <f>'01_C&amp;P'!A103</f>
        <v>45754</v>
      </c>
      <c r="B105" s="165" t="str">
        <f>'01_C&amp;P'!B103</f>
        <v>REVESTIMIENTO DE CHAPA EN PAREDES EXTERIORES </v>
      </c>
      <c r="C105" s="119" t="str">
        <f>'01_C&amp;P'!C103</f>
        <v>m²</v>
      </c>
      <c r="D105" s="125">
        <f>'01_C&amp;P'!D103</f>
        <v>41</v>
      </c>
      <c r="E105" s="126">
        <f>'01_C&amp;P'!U103</f>
        <v>30463.41463</v>
      </c>
      <c r="F105" s="126">
        <f>'01_C&amp;P'!V103</f>
        <v>44434.494</v>
      </c>
      <c r="G105" s="127">
        <f>'01_C&amp;P'!W103</f>
        <v>74897.90863</v>
      </c>
      <c r="H105" s="127">
        <f>'01_C&amp;P'!X103</f>
        <v>1249000</v>
      </c>
      <c r="I105" s="127">
        <f>'01_C&amp;P'!Y103</f>
        <v>1821814.254</v>
      </c>
      <c r="J105" s="127">
        <f>'01_C&amp;P'!Z103</f>
        <v>3070814.254</v>
      </c>
    </row>
    <row r="106" ht="14.25" customHeight="1">
      <c r="A106" s="123">
        <f>'01_C&amp;P'!A104</f>
        <v>45784</v>
      </c>
      <c r="B106" s="165" t="str">
        <f>'01_C&amp;P'!B104</f>
        <v>PINTURA EN CIELORRASO</v>
      </c>
      <c r="C106" s="119" t="str">
        <f>'01_C&amp;P'!C104</f>
        <v>m²</v>
      </c>
      <c r="D106" s="125">
        <f>'01_C&amp;P'!D104</f>
        <v>147</v>
      </c>
      <c r="E106" s="126">
        <f>'01_C&amp;P'!U104</f>
        <v>3930.77</v>
      </c>
      <c r="F106" s="126">
        <f>'01_C&amp;P'!V104</f>
        <v>27204.79678</v>
      </c>
      <c r="G106" s="127">
        <f>'01_C&amp;P'!W104</f>
        <v>31135.56678</v>
      </c>
      <c r="H106" s="127">
        <f>'01_C&amp;P'!X104</f>
        <v>577823.19</v>
      </c>
      <c r="I106" s="127">
        <f>'01_C&amp;P'!Y104</f>
        <v>3999105.127</v>
      </c>
      <c r="J106" s="127">
        <f>'01_C&amp;P'!Z104</f>
        <v>4576928.317</v>
      </c>
    </row>
    <row r="107" ht="14.25" customHeight="1">
      <c r="A107" s="123">
        <f>'01_C&amp;P'!A105</f>
        <v>45876</v>
      </c>
      <c r="B107" s="165" t="str">
        <f>'01_C&amp;P'!B105</f>
        <v>AYUDA DE GREMIO EN COLOCACION DE PUERTAS Y VENTANAS</v>
      </c>
      <c r="C107" s="119" t="str">
        <f>'01_C&amp;P'!C105</f>
        <v>dia</v>
      </c>
      <c r="D107" s="125">
        <f>'01_C&amp;P'!D105</f>
        <v>2</v>
      </c>
      <c r="E107" s="126" t="str">
        <f>'01_C&amp;P'!U105</f>
        <v/>
      </c>
      <c r="F107" s="126">
        <f>'01_C&amp;P'!V105</f>
        <v>469030.77</v>
      </c>
      <c r="G107" s="127">
        <f>'01_C&amp;P'!W105</f>
        <v>469030.77</v>
      </c>
      <c r="H107" s="127">
        <f>'01_C&amp;P'!X105</f>
        <v>0</v>
      </c>
      <c r="I107" s="127">
        <f>'01_C&amp;P'!Y105</f>
        <v>938061.54</v>
      </c>
      <c r="J107" s="127">
        <f>'01_C&amp;P'!Z105</f>
        <v>938061.54</v>
      </c>
    </row>
    <row r="108" ht="14.25" customHeight="1">
      <c r="A108" s="123">
        <f>'01_C&amp;P'!A106</f>
        <v>45907</v>
      </c>
      <c r="B108" s="165" t="str">
        <f>'01_C&amp;P'!B106</f>
        <v>BARANDA METALICA</v>
      </c>
      <c r="C108" s="119" t="str">
        <f>'01_C&amp;P'!C106</f>
        <v>m </v>
      </c>
      <c r="D108" s="125">
        <f>'01_C&amp;P'!D106</f>
        <v>31</v>
      </c>
      <c r="E108" s="126">
        <f>'01_C&amp;P'!U106</f>
        <v>79354.83871</v>
      </c>
      <c r="F108" s="126">
        <f>'01_C&amp;P'!V106</f>
        <v>119447.5645</v>
      </c>
      <c r="G108" s="127">
        <f>'01_C&amp;P'!W106</f>
        <v>198802.4032</v>
      </c>
      <c r="H108" s="127">
        <f>'01_C&amp;P'!X106</f>
        <v>2460000</v>
      </c>
      <c r="I108" s="127">
        <f>'01_C&amp;P'!Y106</f>
        <v>3702874.5</v>
      </c>
      <c r="J108" s="127">
        <f>'01_C&amp;P'!Z106</f>
        <v>6162874.5</v>
      </c>
    </row>
    <row r="109" ht="14.25" customHeight="1">
      <c r="A109" s="166" t="str">
        <f>'01_C&amp;P'!A107</f>
        <v>8-CUBIERTA</v>
      </c>
      <c r="B109" s="107"/>
      <c r="C109" s="166" t="str">
        <f>'01_C&amp;P'!C107</f>
        <v/>
      </c>
      <c r="D109" s="107"/>
      <c r="E109" s="166" t="str">
        <f>'01_C&amp;P'!E107</f>
        <v/>
      </c>
      <c r="F109" s="107"/>
      <c r="G109" s="166" t="str">
        <f>'01_C&amp;P'!G107</f>
        <v/>
      </c>
      <c r="H109" s="107"/>
      <c r="I109" s="166" t="str">
        <f>'01_C&amp;P'!I107</f>
        <v/>
      </c>
      <c r="J109" s="107"/>
    </row>
    <row r="110" ht="14.25" customHeight="1">
      <c r="A110" s="123">
        <f>'01_C&amp;P'!A108</f>
        <v>45665</v>
      </c>
      <c r="B110" s="165" t="str">
        <f>'01_C&amp;P'!B108</f>
        <v>EJECUCIÓN DE CONTRAPISO CON PENDIENTE EN AZOTEA ESP= 12 cm</v>
      </c>
      <c r="C110" s="119" t="str">
        <f>'01_C&amp;P'!C108</f>
        <v>m²</v>
      </c>
      <c r="D110" s="125">
        <f>'01_C&amp;P'!D108</f>
        <v>84</v>
      </c>
      <c r="E110" s="126">
        <f>'01_C&amp;P'!U108</f>
        <v>9406.636167</v>
      </c>
      <c r="F110" s="126">
        <f>'01_C&amp;P'!V108</f>
        <v>24245.01161</v>
      </c>
      <c r="G110" s="127">
        <f>'01_C&amp;P'!W108</f>
        <v>33651.64777</v>
      </c>
      <c r="H110" s="127">
        <f>'01_C&amp;P'!X108</f>
        <v>790157.438</v>
      </c>
      <c r="I110" s="127">
        <f>'01_C&amp;P'!Y108</f>
        <v>2036580.975</v>
      </c>
      <c r="J110" s="127">
        <f>'01_C&amp;P'!Z108</f>
        <v>2826738.413</v>
      </c>
    </row>
    <row r="111" ht="14.25" customHeight="1">
      <c r="A111" s="123">
        <f>'01_C&amp;P'!A109</f>
        <v>45696</v>
      </c>
      <c r="B111" s="165" t="str">
        <f>'01_C&amp;P'!B109</f>
        <v>EJECUCION DE ASILACION HIDROFUGA: CARPETA HIDROFUGA + MEMBRANA LIQUIDA + ZINGUERIA.</v>
      </c>
      <c r="C111" s="119" t="str">
        <f>'01_C&amp;P'!C109</f>
        <v>m²</v>
      </c>
      <c r="D111" s="125">
        <f>'01_C&amp;P'!D109</f>
        <v>84</v>
      </c>
      <c r="E111" s="126">
        <f>'01_C&amp;P'!U109</f>
        <v>20748.41401</v>
      </c>
      <c r="F111" s="126">
        <f>'01_C&amp;P'!V109</f>
        <v>68326.85089</v>
      </c>
      <c r="G111" s="127">
        <f>'01_C&amp;P'!W109</f>
        <v>89075.2649</v>
      </c>
      <c r="H111" s="127">
        <f>'01_C&amp;P'!X109</f>
        <v>1742866.777</v>
      </c>
      <c r="I111" s="127">
        <f>'01_C&amp;P'!Y109</f>
        <v>5739455.475</v>
      </c>
      <c r="J111" s="127">
        <f>'01_C&amp;P'!Z109</f>
        <v>7482322.252</v>
      </c>
    </row>
    <row r="112" ht="54.0" customHeight="1">
      <c r="B112" s="147"/>
      <c r="E112" s="150"/>
      <c r="F112" s="150"/>
      <c r="G112" s="150"/>
      <c r="H112" s="150"/>
      <c r="I112" s="149">
        <f t="shared" ref="I112:J112" si="1">SUM(I11:I111)</f>
        <v>254629188.6</v>
      </c>
      <c r="J112" s="151">
        <f t="shared" si="1"/>
        <v>315996955.2</v>
      </c>
    </row>
    <row r="113" ht="14.25" customHeight="1"/>
    <row r="114" ht="14.25" customHeight="1">
      <c r="A114" s="92"/>
      <c r="B114" s="92"/>
      <c r="C114" s="92"/>
      <c r="D114" s="92"/>
    </row>
    <row r="115" ht="14.25" customHeight="1">
      <c r="B115" s="92"/>
    </row>
    <row r="116" ht="14.25" customHeight="1">
      <c r="B116" s="92"/>
    </row>
    <row r="117" ht="14.25" customHeight="1">
      <c r="A117" s="167"/>
      <c r="B117" s="3"/>
      <c r="C117" s="167"/>
      <c r="D117" s="167"/>
      <c r="E117" s="167"/>
      <c r="F117" s="167"/>
      <c r="G117" s="167"/>
      <c r="H117" s="167"/>
      <c r="I117" s="167"/>
      <c r="J117" s="167"/>
    </row>
    <row r="118" ht="14.25" customHeight="1">
      <c r="A118" s="168" t="s">
        <v>929</v>
      </c>
      <c r="B118" s="169"/>
      <c r="C118" s="169"/>
      <c r="D118" s="169"/>
      <c r="E118" s="169"/>
      <c r="F118" s="169"/>
      <c r="G118" s="169"/>
      <c r="H118" s="169"/>
      <c r="I118" s="169"/>
      <c r="J118" s="170"/>
    </row>
    <row r="119" ht="14.25" customHeight="1">
      <c r="A119" s="171"/>
      <c r="B119" s="3" t="s">
        <v>930</v>
      </c>
      <c r="C119" s="3"/>
      <c r="D119" s="3"/>
      <c r="E119" s="3"/>
      <c r="F119" s="3"/>
      <c r="G119" s="3"/>
      <c r="H119" s="3"/>
      <c r="I119" s="3"/>
      <c r="J119" s="88"/>
    </row>
    <row r="120" ht="14.25" customHeight="1">
      <c r="A120" s="171"/>
      <c r="B120" s="3" t="s">
        <v>931</v>
      </c>
      <c r="C120" s="3"/>
      <c r="D120" s="3"/>
      <c r="E120" s="3"/>
      <c r="F120" s="3"/>
      <c r="G120" s="3"/>
      <c r="H120" s="3"/>
      <c r="I120" s="3"/>
      <c r="J120" s="88"/>
    </row>
    <row r="121" ht="14.25" customHeight="1">
      <c r="A121" s="171"/>
      <c r="B121" s="3" t="s">
        <v>932</v>
      </c>
      <c r="C121" s="3"/>
      <c r="D121" s="3"/>
      <c r="E121" s="3"/>
      <c r="F121" s="3"/>
      <c r="G121" s="3"/>
      <c r="H121" s="3"/>
      <c r="I121" s="3"/>
      <c r="J121" s="88"/>
    </row>
    <row r="122" ht="14.25" customHeight="1">
      <c r="A122" s="171"/>
      <c r="B122" s="3" t="s">
        <v>933</v>
      </c>
      <c r="C122" s="3"/>
      <c r="D122" s="3"/>
      <c r="E122" s="3"/>
      <c r="F122" s="3"/>
      <c r="G122" s="3"/>
      <c r="H122" s="3"/>
      <c r="I122" s="3"/>
      <c r="J122" s="88"/>
    </row>
    <row r="123" ht="14.25" customHeight="1">
      <c r="A123" s="171"/>
      <c r="B123" s="172" t="s">
        <v>934</v>
      </c>
      <c r="C123" s="3"/>
      <c r="D123" s="3"/>
      <c r="E123" s="3"/>
      <c r="F123" s="3"/>
      <c r="G123" s="3"/>
      <c r="H123" s="3"/>
      <c r="I123" s="3"/>
      <c r="J123" s="88"/>
    </row>
    <row r="124" ht="14.25" customHeight="1">
      <c r="A124" s="171"/>
      <c r="B124" s="3" t="s">
        <v>935</v>
      </c>
      <c r="C124" s="3"/>
      <c r="D124" s="3"/>
      <c r="E124" s="3"/>
      <c r="F124" s="3"/>
      <c r="G124" s="3"/>
      <c r="H124" s="3"/>
      <c r="I124" s="3"/>
      <c r="J124" s="88"/>
    </row>
    <row r="125" ht="14.25" customHeight="1">
      <c r="A125" s="173"/>
      <c r="B125" s="79"/>
      <c r="C125" s="79"/>
      <c r="D125" s="79"/>
      <c r="E125" s="79"/>
      <c r="F125" s="79"/>
      <c r="G125" s="79"/>
      <c r="H125" s="79"/>
      <c r="I125" s="79"/>
      <c r="J125" s="174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0" t="s">
        <v>936</v>
      </c>
    </row>
    <row r="128" ht="14.25" customHeight="1">
      <c r="A128" s="167"/>
      <c r="B128" s="167"/>
      <c r="C128" s="167"/>
      <c r="D128" s="167"/>
      <c r="E128" s="167"/>
      <c r="F128" s="167"/>
      <c r="G128" s="167"/>
      <c r="H128" s="167"/>
      <c r="I128" s="167"/>
      <c r="J128" s="175" t="s">
        <v>937</v>
      </c>
    </row>
    <row r="129" ht="14.25" customHeight="1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89">
    <mergeCell ref="A7:A9"/>
    <mergeCell ref="B7:B9"/>
    <mergeCell ref="C7:C9"/>
    <mergeCell ref="D7:D9"/>
    <mergeCell ref="E7:J7"/>
    <mergeCell ref="E8:G8"/>
    <mergeCell ref="H8:J8"/>
    <mergeCell ref="G36:H36"/>
    <mergeCell ref="I36:J36"/>
    <mergeCell ref="A10:B10"/>
    <mergeCell ref="A21:B21"/>
    <mergeCell ref="C21:D21"/>
    <mergeCell ref="E21:F21"/>
    <mergeCell ref="G21:H21"/>
    <mergeCell ref="I21:J21"/>
    <mergeCell ref="A36:B36"/>
    <mergeCell ref="C36:D36"/>
    <mergeCell ref="E36:F36"/>
    <mergeCell ref="A37:B37"/>
    <mergeCell ref="C41:D41"/>
    <mergeCell ref="E41:F41"/>
    <mergeCell ref="G41:H41"/>
    <mergeCell ref="I41:J41"/>
    <mergeCell ref="G52:H52"/>
    <mergeCell ref="I52:J52"/>
    <mergeCell ref="A41:B41"/>
    <mergeCell ref="A47:B47"/>
    <mergeCell ref="C47:D47"/>
    <mergeCell ref="E47:F47"/>
    <mergeCell ref="G47:H47"/>
    <mergeCell ref="I47:J47"/>
    <mergeCell ref="A52:B52"/>
    <mergeCell ref="C52:D52"/>
    <mergeCell ref="E52:F52"/>
    <mergeCell ref="A58:B58"/>
    <mergeCell ref="C58:D58"/>
    <mergeCell ref="E58:F58"/>
    <mergeCell ref="G58:H58"/>
    <mergeCell ref="I58:J58"/>
    <mergeCell ref="A96:B96"/>
    <mergeCell ref="C96:D96"/>
    <mergeCell ref="E96:F96"/>
    <mergeCell ref="G96:H96"/>
    <mergeCell ref="I96:J96"/>
    <mergeCell ref="C99:D99"/>
    <mergeCell ref="I99:J99"/>
    <mergeCell ref="A99:B99"/>
    <mergeCell ref="A101:B101"/>
    <mergeCell ref="C101:D101"/>
    <mergeCell ref="E101:F101"/>
    <mergeCell ref="G101:H101"/>
    <mergeCell ref="I101:J101"/>
    <mergeCell ref="A109:B109"/>
    <mergeCell ref="A59:B59"/>
    <mergeCell ref="C59:D59"/>
    <mergeCell ref="E59:F59"/>
    <mergeCell ref="G59:H59"/>
    <mergeCell ref="I59:J59"/>
    <mergeCell ref="A72:B72"/>
    <mergeCell ref="C72:D72"/>
    <mergeCell ref="I72:J72"/>
    <mergeCell ref="E72:F72"/>
    <mergeCell ref="G72:H72"/>
    <mergeCell ref="A80:B80"/>
    <mergeCell ref="C80:D80"/>
    <mergeCell ref="E80:F80"/>
    <mergeCell ref="G80:H80"/>
    <mergeCell ref="I80:J80"/>
    <mergeCell ref="A86:B86"/>
    <mergeCell ref="C86:D86"/>
    <mergeCell ref="E86:F86"/>
    <mergeCell ref="G86:H86"/>
    <mergeCell ref="I86:J86"/>
    <mergeCell ref="A87:B87"/>
    <mergeCell ref="C87:D87"/>
    <mergeCell ref="I87:J87"/>
    <mergeCell ref="E87:F87"/>
    <mergeCell ref="G87:H87"/>
    <mergeCell ref="A93:B93"/>
    <mergeCell ref="C93:D93"/>
    <mergeCell ref="E93:F93"/>
    <mergeCell ref="G93:H93"/>
    <mergeCell ref="I93:J93"/>
    <mergeCell ref="E99:F99"/>
    <mergeCell ref="G99:H99"/>
    <mergeCell ref="C109:D109"/>
    <mergeCell ref="E109:F109"/>
    <mergeCell ref="G109:H109"/>
    <mergeCell ref="I109:J109"/>
  </mergeCells>
  <printOptions/>
  <pageMargins bottom="0.75" footer="0.0" header="0.0" left="0.7" right="0.7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14.71"/>
    <col customWidth="1" min="5" max="5" width="15.71"/>
    <col customWidth="1" min="6" max="6" width="15.86"/>
  </cols>
  <sheetData>
    <row r="1">
      <c r="A1" s="176" t="s">
        <v>705</v>
      </c>
      <c r="B1" s="3"/>
      <c r="C1" s="3"/>
      <c r="D1" s="3"/>
      <c r="E1" s="3"/>
      <c r="F1" s="3"/>
      <c r="G1" s="177"/>
      <c r="H1" s="35"/>
      <c r="I1" s="178"/>
      <c r="J1" s="3"/>
    </row>
    <row r="2">
      <c r="A2" s="158" t="s">
        <v>927</v>
      </c>
      <c r="B2" s="3"/>
      <c r="C2" s="3"/>
      <c r="D2" s="3"/>
      <c r="E2" s="3"/>
      <c r="F2" s="3"/>
      <c r="G2" s="177"/>
      <c r="H2" s="35"/>
      <c r="I2" s="178"/>
      <c r="J2" s="3"/>
    </row>
    <row r="3">
      <c r="A3" s="3" t="s">
        <v>938</v>
      </c>
      <c r="B3" s="3"/>
      <c r="C3" s="3"/>
      <c r="D3" s="3"/>
      <c r="E3" s="3"/>
      <c r="F3" s="3"/>
      <c r="G3" s="177"/>
      <c r="H3" s="35"/>
      <c r="I3" s="178"/>
      <c r="J3" s="3"/>
    </row>
    <row r="4">
      <c r="A4" s="3"/>
      <c r="B4" s="3"/>
      <c r="C4" s="3"/>
      <c r="D4" s="3"/>
      <c r="E4" s="3"/>
      <c r="F4" s="3"/>
      <c r="G4" s="177"/>
      <c r="H4" s="35"/>
      <c r="I4" s="178"/>
      <c r="J4" s="3"/>
    </row>
    <row r="5">
      <c r="A5" s="179" t="s">
        <v>939</v>
      </c>
      <c r="B5" s="180"/>
      <c r="C5" s="180"/>
      <c r="D5" s="180"/>
      <c r="E5" s="180"/>
      <c r="F5" s="180"/>
      <c r="G5" s="181"/>
      <c r="H5" s="182"/>
      <c r="I5" s="183"/>
      <c r="J5" s="3"/>
    </row>
    <row r="6">
      <c r="A6" s="3"/>
      <c r="B6" s="3"/>
      <c r="C6" s="3"/>
      <c r="D6" s="3"/>
      <c r="E6" s="3"/>
      <c r="F6" s="3"/>
      <c r="G6" s="177"/>
      <c r="H6" s="184" t="s">
        <v>940</v>
      </c>
      <c r="I6" s="185">
        <v>1450.0</v>
      </c>
      <c r="J6" s="3"/>
    </row>
    <row r="7">
      <c r="A7" s="3"/>
      <c r="B7" s="3"/>
      <c r="C7" s="3"/>
      <c r="D7" s="186" t="s">
        <v>718</v>
      </c>
      <c r="E7" s="186" t="s">
        <v>941</v>
      </c>
      <c r="F7" s="187" t="s">
        <v>942</v>
      </c>
      <c r="G7" s="188" t="s">
        <v>943</v>
      </c>
      <c r="H7" s="189" t="s">
        <v>944</v>
      </c>
      <c r="I7" s="190" t="s">
        <v>945</v>
      </c>
      <c r="J7" s="3"/>
    </row>
    <row r="8">
      <c r="A8" s="191" t="s">
        <v>946</v>
      </c>
      <c r="B8" s="192"/>
      <c r="C8" s="193"/>
      <c r="D8" s="133">
        <f>SUM('01_VENTA'!H11:H20)</f>
        <v>800000</v>
      </c>
      <c r="E8" s="133">
        <f>SUM('01_VENTA'!I11:I20)</f>
        <v>20489238.9</v>
      </c>
      <c r="F8" s="133">
        <f>SUM('01_VENTA'!J11:J20)</f>
        <v>21289238.9</v>
      </c>
      <c r="G8" s="194">
        <v>1.0</v>
      </c>
      <c r="H8" s="195">
        <f t="shared" ref="H8:H9" si="1">F8/G8</f>
        <v>21289238.9</v>
      </c>
      <c r="I8" s="196">
        <f t="shared" ref="I8:I9" si="2">H8/$I$6</f>
        <v>14682.23372</v>
      </c>
      <c r="J8" s="3"/>
    </row>
    <row r="9">
      <c r="A9" s="197" t="s">
        <v>738</v>
      </c>
      <c r="B9" s="198"/>
      <c r="C9" s="198"/>
      <c r="D9" s="133">
        <f>'01_VENTA'!H35</f>
        <v>0</v>
      </c>
      <c r="E9" s="133">
        <f>'01_VENTA'!I35</f>
        <v>35013640.7</v>
      </c>
      <c r="F9" s="133">
        <f>'01_VENTA'!J35</f>
        <v>35013640.7</v>
      </c>
      <c r="G9" s="194">
        <v>1.0</v>
      </c>
      <c r="H9" s="195">
        <f t="shared" si="1"/>
        <v>35013640.7</v>
      </c>
      <c r="I9" s="196">
        <f t="shared" si="2"/>
        <v>24147.33841</v>
      </c>
      <c r="J9" s="3"/>
    </row>
    <row r="10">
      <c r="A10" s="199" t="str">
        <f>'01_VENTA'!A36</f>
        <v>3-ESTRUCTURA</v>
      </c>
      <c r="B10" s="200"/>
      <c r="C10" s="200"/>
      <c r="D10" s="200"/>
      <c r="E10" s="200"/>
      <c r="F10" s="200"/>
      <c r="G10" s="200"/>
      <c r="H10" s="200"/>
      <c r="I10" s="200"/>
      <c r="J10" s="3"/>
    </row>
    <row r="11">
      <c r="A11" s="201" t="str">
        <f>'01_VENTA'!A37</f>
        <v>FUNDACIONES</v>
      </c>
      <c r="B11" s="3"/>
      <c r="C11" s="3"/>
      <c r="D11" s="133">
        <f>SUM('01_VENTA'!H38:H40)</f>
        <v>4654381.158</v>
      </c>
      <c r="E11" s="133">
        <f>SUM('01_VENTA'!I38:I40)</f>
        <v>27567482.67</v>
      </c>
      <c r="F11" s="133">
        <f>SUM('01_VENTA'!J38:J40)</f>
        <v>32221863.83</v>
      </c>
      <c r="G11" s="194">
        <v>125.0</v>
      </c>
      <c r="H11" s="195">
        <f t="shared" ref="H11:H14" si="3">F11/G11</f>
        <v>257774.9106</v>
      </c>
      <c r="I11" s="196">
        <f t="shared" ref="I11:I14" si="4">H11/$I$6</f>
        <v>177.7758004</v>
      </c>
      <c r="J11" s="202">
        <f>SUM(I11:I25)</f>
        <v>2379.07513</v>
      </c>
      <c r="K11" s="90" t="s">
        <v>947</v>
      </c>
    </row>
    <row r="12">
      <c r="A12" s="201" t="str">
        <f>'01_VENTA'!A41</f>
        <v>SOBRE PLANTA BAJA</v>
      </c>
      <c r="B12" s="3"/>
      <c r="C12" s="3"/>
      <c r="D12" s="133">
        <f>SUM('01_VENTA'!H42:H46)</f>
        <v>4598881.81</v>
      </c>
      <c r="E12" s="133">
        <f>SUM('01_VENTA'!I42:I46)</f>
        <v>16048528.34</v>
      </c>
      <c r="F12" s="133">
        <f>SUM('01_VENTA'!J42:J46)</f>
        <v>20647410.15</v>
      </c>
      <c r="G12" s="194">
        <v>77.0</v>
      </c>
      <c r="H12" s="195">
        <f t="shared" si="3"/>
        <v>268148.1838</v>
      </c>
      <c r="I12" s="196">
        <f t="shared" si="4"/>
        <v>184.9297819</v>
      </c>
      <c r="J12" s="202"/>
      <c r="K12" s="90" t="s">
        <v>948</v>
      </c>
    </row>
    <row r="13">
      <c r="A13" s="201" t="str">
        <f>'01_VENTA'!A47</f>
        <v>SOBRE PLANTA ALTA</v>
      </c>
      <c r="B13" s="3"/>
      <c r="C13" s="3"/>
      <c r="D13" s="133">
        <f>SUM('01_VENTA'!H48:H51)</f>
        <v>5516213.5</v>
      </c>
      <c r="E13" s="133">
        <f>SUM('01_VENTA'!I48:I51)</f>
        <v>17334511.97</v>
      </c>
      <c r="F13" s="133">
        <f>SUM('01_VENTA'!J48:J51)</f>
        <v>22850725.47</v>
      </c>
      <c r="G13" s="194">
        <v>71.0</v>
      </c>
      <c r="H13" s="195">
        <f t="shared" si="3"/>
        <v>321841.2038</v>
      </c>
      <c r="I13" s="196">
        <f t="shared" si="4"/>
        <v>221.9594509</v>
      </c>
      <c r="J13" s="202"/>
      <c r="K13" s="90" t="s">
        <v>948</v>
      </c>
    </row>
    <row r="14">
      <c r="A14" s="201" t="str">
        <f>'01_VENTA'!A52</f>
        <v>CAJA DE ESCALERA</v>
      </c>
      <c r="B14" s="3"/>
      <c r="C14" s="3"/>
      <c r="D14" s="133">
        <f>SUM('01_VENTA'!H53:H57)</f>
        <v>2106487.5</v>
      </c>
      <c r="E14" s="133">
        <f>SUM('01_VENTA'!I53:I57)</f>
        <v>14961689.21</v>
      </c>
      <c r="F14" s="133">
        <f>SUM('01_VENTA'!J53:J57)</f>
        <v>17068176.71</v>
      </c>
      <c r="G14" s="194">
        <f>7*3</f>
        <v>21</v>
      </c>
      <c r="H14" s="203">
        <f t="shared" si="3"/>
        <v>812770.3194</v>
      </c>
      <c r="I14" s="196">
        <f t="shared" si="4"/>
        <v>560.5312547</v>
      </c>
      <c r="K14" s="90" t="s">
        <v>949</v>
      </c>
      <c r="L14" s="90" t="s">
        <v>950</v>
      </c>
    </row>
    <row r="15">
      <c r="A15" s="199" t="str">
        <f>'01_VENTA'!A58</f>
        <v>4-ALBAÑILERIA</v>
      </c>
      <c r="B15" s="200"/>
      <c r="C15" s="200"/>
      <c r="D15" s="200"/>
      <c r="E15" s="200"/>
      <c r="F15" s="200"/>
      <c r="G15" s="200"/>
      <c r="H15" s="200"/>
      <c r="I15" s="200"/>
      <c r="J15" s="3"/>
    </row>
    <row r="16">
      <c r="A16" s="201" t="str">
        <f>'01_VENTA'!A59</f>
        <v>PLANTA BAJA</v>
      </c>
      <c r="B16" s="3"/>
      <c r="C16" s="3"/>
      <c r="D16" s="133">
        <f>SUM('01_VENTA'!H60:H71)</f>
        <v>5449369.204</v>
      </c>
      <c r="E16" s="133">
        <f>SUM('01_VENTA'!I60:I71)</f>
        <v>20713338.79</v>
      </c>
      <c r="F16" s="133">
        <f>SUM('01_VENTA'!J60:J71)</f>
        <v>26162707.99</v>
      </c>
      <c r="G16" s="194">
        <v>75.0</v>
      </c>
      <c r="H16" s="195">
        <f t="shared" ref="H16:H18" si="5">F16/G16</f>
        <v>348836.1066</v>
      </c>
      <c r="I16" s="196">
        <f t="shared" ref="I16:I18" si="6">H16/$I$6</f>
        <v>240.5766252</v>
      </c>
      <c r="J16" s="3"/>
    </row>
    <row r="17">
      <c r="A17" s="204" t="str">
        <f>'01_VENTA'!A72</f>
        <v>PLANTA PRIMER PISO</v>
      </c>
      <c r="B17" s="205"/>
      <c r="C17" s="205"/>
      <c r="D17" s="133">
        <f>SUM('01_VENTA'!H73:H79)</f>
        <v>6517161.337</v>
      </c>
      <c r="E17" s="133">
        <f>SUM('01_VENTA'!I73:I79)</f>
        <v>23771120.76</v>
      </c>
      <c r="F17" s="133">
        <f>SUM('01_VENTA'!J73:J79)</f>
        <v>30288282.1</v>
      </c>
      <c r="G17" s="194">
        <v>71.0</v>
      </c>
      <c r="H17" s="195">
        <f t="shared" si="5"/>
        <v>426595.5225</v>
      </c>
      <c r="I17" s="196">
        <f t="shared" si="6"/>
        <v>294.2038086</v>
      </c>
      <c r="J17" s="3"/>
    </row>
    <row r="18">
      <c r="A18" s="201" t="str">
        <f>'01_VENTA'!A80</f>
        <v>CAJA DE ESCALERA</v>
      </c>
      <c r="B18" s="3"/>
      <c r="C18" s="3"/>
      <c r="D18" s="135">
        <f>SUM('01_VENTA'!H81:H85)</f>
        <v>1239632.709</v>
      </c>
      <c r="E18" s="135">
        <f>SUM('01_VENTA'!I81:I85)</f>
        <v>4665621.87</v>
      </c>
      <c r="F18" s="135">
        <f>SUM('01_VENTA'!J81:J85)</f>
        <v>5905254.579</v>
      </c>
      <c r="G18" s="206">
        <f>7*3</f>
        <v>21</v>
      </c>
      <c r="H18" s="203">
        <f t="shared" si="5"/>
        <v>281202.599</v>
      </c>
      <c r="I18" s="196">
        <f t="shared" si="6"/>
        <v>193.9328269</v>
      </c>
      <c r="J18" s="3"/>
    </row>
    <row r="19">
      <c r="A19" s="197" t="str">
        <f>'01_VENTA'!A86</f>
        <v>5-INSTALACIONES</v>
      </c>
      <c r="B19" s="198"/>
      <c r="C19" s="198"/>
      <c r="D19" s="198"/>
      <c r="E19" s="198"/>
      <c r="F19" s="198"/>
      <c r="G19" s="198"/>
      <c r="H19" s="198"/>
      <c r="I19" s="198"/>
      <c r="J19" s="3"/>
    </row>
    <row r="20">
      <c r="A20" s="204" t="str">
        <f>'01_VENTA'!A87</f>
        <v>SANITARIA </v>
      </c>
      <c r="B20" s="205"/>
      <c r="C20" s="205"/>
      <c r="D20" s="133">
        <f>SUM('01_VENTA'!H88:H92)</f>
        <v>7381521.952</v>
      </c>
      <c r="E20" s="133">
        <f>SUM('01_VENTA'!I88:I92)</f>
        <v>18379971.93</v>
      </c>
      <c r="F20" s="133">
        <f>SUM('01_VENTA'!J88:J92)</f>
        <v>25761493.88</v>
      </c>
      <c r="G20" s="194">
        <f>109+70</f>
        <v>179</v>
      </c>
      <c r="H20" s="195">
        <f t="shared" ref="H20:H25" si="7">F20/G20</f>
        <v>143918.9602</v>
      </c>
      <c r="I20" s="196">
        <f t="shared" ref="I20:I25" si="8">H20/$I$6</f>
        <v>99.25445534</v>
      </c>
      <c r="K20" s="3" t="s">
        <v>951</v>
      </c>
    </row>
    <row r="21">
      <c r="A21" s="201" t="str">
        <f>'01_VENTA'!A93</f>
        <v>ELECTRICA</v>
      </c>
      <c r="B21" s="3"/>
      <c r="C21" s="3"/>
      <c r="D21" s="133">
        <f>SUM('01_VENTA'!H94:H95)</f>
        <v>3889274.12</v>
      </c>
      <c r="E21" s="133">
        <f>SUM('01_VENTA'!I94:I95)</f>
        <v>5286549.884</v>
      </c>
      <c r="F21" s="133">
        <f>SUM('01_VENTA'!J94:J95)</f>
        <v>9175824.004</v>
      </c>
      <c r="G21" s="194">
        <v>147.0</v>
      </c>
      <c r="H21" s="195">
        <f t="shared" si="7"/>
        <v>62420.57146</v>
      </c>
      <c r="I21" s="196">
        <f t="shared" si="8"/>
        <v>43.04866997</v>
      </c>
      <c r="K21" s="3" t="s">
        <v>952</v>
      </c>
    </row>
    <row r="22">
      <c r="A22" s="204" t="str">
        <f>'01_VENTA'!A96</f>
        <v>ACONDICIONAMIENTO TERMICO</v>
      </c>
      <c r="B22" s="205"/>
      <c r="C22" s="205"/>
      <c r="D22" s="135">
        <f>SUM('01_VENTA'!H97:H98)</f>
        <v>3464470.96</v>
      </c>
      <c r="E22" s="135">
        <f>SUM('01_VENTA'!I97:I98)</f>
        <v>5282767.62</v>
      </c>
      <c r="F22" s="135">
        <f>SUM('01_VENTA'!J97:J98)</f>
        <v>8747238.58</v>
      </c>
      <c r="G22" s="206">
        <v>147.0</v>
      </c>
      <c r="H22" s="195">
        <f t="shared" si="7"/>
        <v>59505.02435</v>
      </c>
      <c r="I22" s="196">
        <f t="shared" si="8"/>
        <v>41.03794783</v>
      </c>
      <c r="K22" s="3" t="s">
        <v>952</v>
      </c>
    </row>
    <row r="23">
      <c r="A23" s="197" t="str">
        <f>'01_VENTA'!A99</f>
        <v>6- CIELORRASOS</v>
      </c>
      <c r="D23" s="133">
        <f>SUM('01_VENTA'!H100)</f>
        <v>0</v>
      </c>
      <c r="E23" s="133">
        <f>SUM('01_VENTA'!I100)</f>
        <v>13426622.94</v>
      </c>
      <c r="F23" s="133">
        <f>SUM('01_VENTA'!J100)</f>
        <v>13426622.94</v>
      </c>
      <c r="G23" s="194">
        <v>147.0</v>
      </c>
      <c r="H23" s="195">
        <f t="shared" si="7"/>
        <v>91337.571</v>
      </c>
      <c r="I23" s="196">
        <f t="shared" si="8"/>
        <v>62.99142828</v>
      </c>
      <c r="J23" s="3"/>
    </row>
    <row r="24">
      <c r="A24" s="197" t="str">
        <f>'01_VENTA'!A101</f>
        <v>7- TERMINACIONES</v>
      </c>
      <c r="D24" s="133">
        <f>SUM('01_VENTA'!H102:H108)</f>
        <v>13217348.2</v>
      </c>
      <c r="E24" s="133">
        <f>SUM('01_VENTA'!I102:I108)</f>
        <v>23912066.54</v>
      </c>
      <c r="F24" s="133">
        <f>SUM('01_VENTA'!J102:J108)</f>
        <v>37129414.74</v>
      </c>
      <c r="G24" s="194">
        <v>147.0</v>
      </c>
      <c r="H24" s="195">
        <f t="shared" si="7"/>
        <v>252581.0526</v>
      </c>
      <c r="I24" s="196">
        <f t="shared" si="8"/>
        <v>174.1938294</v>
      </c>
      <c r="J24" s="3"/>
    </row>
    <row r="25">
      <c r="A25" s="197" t="str">
        <f>'01_VENTA'!A109</f>
        <v>8-CUBIERTA</v>
      </c>
      <c r="D25" s="133">
        <f>SUM('01_VENTA'!H110:H111)</f>
        <v>2533024.215</v>
      </c>
      <c r="E25" s="133">
        <f>SUM('01_VENTA'!I110:I111)</f>
        <v>7776036.45</v>
      </c>
      <c r="F25" s="133">
        <f>SUM('01_VENTA'!J110:J111)</f>
        <v>10309060.66</v>
      </c>
      <c r="G25" s="194">
        <v>84.0</v>
      </c>
      <c r="H25" s="195">
        <f t="shared" si="7"/>
        <v>122726.9127</v>
      </c>
      <c r="I25" s="196">
        <f t="shared" si="8"/>
        <v>84.63925012</v>
      </c>
      <c r="J25" s="3"/>
    </row>
    <row r="26">
      <c r="A26" s="3"/>
      <c r="B26" s="3"/>
      <c r="C26" s="3"/>
      <c r="D26" s="3"/>
      <c r="E26" s="30" t="s">
        <v>953</v>
      </c>
      <c r="F26" s="51">
        <f>SUM(F8:F25)</f>
        <v>315996955.2</v>
      </c>
      <c r="G26" s="177"/>
      <c r="H26" s="35"/>
      <c r="I26" s="178"/>
      <c r="J26" s="3"/>
    </row>
    <row r="27">
      <c r="A27" s="3"/>
      <c r="B27" s="3"/>
      <c r="C27" s="3"/>
      <c r="D27" s="3"/>
      <c r="E27" s="30" t="s">
        <v>954</v>
      </c>
      <c r="F27" s="207">
        <f>F26/I6</f>
        <v>217928.9346</v>
      </c>
      <c r="G27" s="177"/>
      <c r="H27" s="35"/>
      <c r="I27" s="178"/>
      <c r="J27" s="3"/>
    </row>
    <row r="29">
      <c r="F29" s="208">
        <f>G12+G13+G14</f>
        <v>169</v>
      </c>
    </row>
    <row r="30">
      <c r="F30" s="209">
        <f>F27/F29</f>
        <v>1289.520323</v>
      </c>
      <c r="G30" s="209">
        <f>(F27-I8-I9)/F29</f>
        <v>1059.759541</v>
      </c>
    </row>
  </sheetData>
  <mergeCells count="4">
    <mergeCell ref="A8:B8"/>
    <mergeCell ref="A23:C23"/>
    <mergeCell ref="A24:C24"/>
    <mergeCell ref="A25:C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'01_C&amp;P'!A33</f>
        <v>2.14</v>
      </c>
      <c r="B3" s="211" t="str">
        <f>IF($A3=0,"",VLOOKUP($A3,'01_C&amp;P'!$A$9:$D$172,2,FALSE))</f>
        <v>DEMOLICION TOTAL DE ITEMS ANTERIORES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</row>
    <row r="4" ht="14.25" customHeight="1">
      <c r="G4" s="3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</row>
    <row r="7" ht="14.25" customHeight="1">
      <c r="A7" s="219"/>
      <c r="B7" s="92" t="str">
        <f>IF($A7=0,"",VLOOKUP($A7,'00_Mat'!$A$4:$J$1135,2,FALSE))</f>
        <v/>
      </c>
      <c r="C7" s="92" t="str">
        <f>IF($A7=0,"",VLOOKUP($A7,'00_Mat'!$A$4:$J$1135,3,FALSE))</f>
        <v/>
      </c>
      <c r="D7" s="220"/>
      <c r="E7" s="219"/>
      <c r="F7" s="221">
        <v>0.1</v>
      </c>
      <c r="G7" s="222">
        <f t="shared" ref="G7:G18" si="1">ROUNDUP((D7+(D7*F7)),0)</f>
        <v>0</v>
      </c>
      <c r="H7" s="150" t="str">
        <f>IF($A7=0,"",VLOOKUP($A7,'00_Mat'!$A$4:$J$1135,5,FALSE))</f>
        <v/>
      </c>
      <c r="I7" s="150">
        <f t="shared" ref="I7:I18" si="2">H7*G7</f>
        <v>0</v>
      </c>
      <c r="J7" s="150"/>
      <c r="K7" s="90"/>
    </row>
    <row r="8" ht="14.25" customHeight="1">
      <c r="A8" s="219"/>
      <c r="B8" s="92" t="str">
        <f>IF($A8=0,"",VLOOKUP($A8,'00_Mat'!$A$4:$J$1135,2,FALSE))</f>
        <v/>
      </c>
      <c r="C8" s="92" t="str">
        <f>IF($A8=0,"",VLOOKUP($A8,'00_Mat'!$A$4:$J$1135,3,FALSE))</f>
        <v/>
      </c>
      <c r="D8" s="220"/>
      <c r="E8" s="219"/>
      <c r="F8" s="221">
        <v>0.1</v>
      </c>
      <c r="G8" s="222">
        <f t="shared" si="1"/>
        <v>0</v>
      </c>
      <c r="H8" s="150" t="str">
        <f>IF($A8=0,"",VLOOKUP($A8,'00_Mat'!$A$4:$J$1135,5,FALSE))</f>
        <v/>
      </c>
      <c r="I8" s="150">
        <f t="shared" si="2"/>
        <v>0</v>
      </c>
    </row>
    <row r="9" ht="14.25" customHeight="1">
      <c r="A9" s="219"/>
      <c r="B9" s="92" t="str">
        <f>IF($A9=0,"",VLOOKUP($A9,'00_Mat'!$A$4:$J$1135,2,FALSE))</f>
        <v/>
      </c>
      <c r="C9" s="92" t="str">
        <f>IF($A9=0,"",VLOOKUP($A9,'00_Mat'!$A$4:$J$1135,3,FALSE))</f>
        <v/>
      </c>
      <c r="D9" s="219"/>
      <c r="E9" s="219"/>
      <c r="F9" s="221">
        <v>0.1</v>
      </c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>
        <v>0.1</v>
      </c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>
        <v>0.1</v>
      </c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>
        <v>0.1</v>
      </c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>
        <v>0.1</v>
      </c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>
        <v>0.1</v>
      </c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>
        <v>0.1</v>
      </c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>
        <v>0.1</v>
      </c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>
        <v>0.1</v>
      </c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>
        <v>0.1</v>
      </c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19" t="s">
        <v>967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19">
        <v>1.0</v>
      </c>
      <c r="E27" s="219">
        <v>15.0</v>
      </c>
      <c r="F27" s="221">
        <v>0.25</v>
      </c>
      <c r="G27" s="230">
        <f t="shared" ref="G27:G32" si="3">ROUNDUP(((D27*E27)*(1+F27)),0)</f>
        <v>19</v>
      </c>
      <c r="H27" s="150">
        <f>IF($A27=0,"",VLOOKUP($A27,'00_MO'!$A$4:$D$7,4,FALSE))</f>
        <v>90000</v>
      </c>
      <c r="I27" s="150">
        <f t="shared" ref="I27:I28" si="4">G27*H27</f>
        <v>1710000</v>
      </c>
    </row>
    <row r="28" ht="14.25" customHeight="1">
      <c r="A28" s="219" t="s">
        <v>968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19">
        <v>2.0</v>
      </c>
      <c r="E28" s="219">
        <v>15.0</v>
      </c>
      <c r="F28" s="221">
        <v>0.25</v>
      </c>
      <c r="G28" s="230">
        <f t="shared" si="3"/>
        <v>38</v>
      </c>
      <c r="H28" s="150">
        <f>IF($A28=0,"",VLOOKUP($A28,'00_MO'!$A$4:$D$7,4,FALSE))</f>
        <v>75000</v>
      </c>
      <c r="I28" s="150">
        <f t="shared" si="4"/>
        <v>2850000</v>
      </c>
    </row>
    <row r="29" ht="14.25" customHeight="1">
      <c r="A29" s="219" t="s">
        <v>969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19">
        <v>1.0</v>
      </c>
      <c r="E29" s="219">
        <v>15.0</v>
      </c>
      <c r="F29" s="221">
        <v>0.25</v>
      </c>
      <c r="G29" s="230">
        <f t="shared" si="3"/>
        <v>19</v>
      </c>
      <c r="H29" s="150">
        <f>IF($A29=0,"",VLOOKUP($A29,'00_MO'!$A$4:$D$7,4,FALSE))</f>
        <v>60000</v>
      </c>
      <c r="I29" s="150">
        <f t="shared" ref="I29:I30" si="5">H29*G29</f>
        <v>1140000</v>
      </c>
    </row>
    <row r="30" ht="14.25" customHeight="1">
      <c r="A30" s="219" t="s">
        <v>969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19">
        <v>1.0</v>
      </c>
      <c r="E30" s="219">
        <v>7.0</v>
      </c>
      <c r="F30" s="221">
        <v>0.1</v>
      </c>
      <c r="G30" s="230">
        <f t="shared" si="3"/>
        <v>8</v>
      </c>
      <c r="H30" s="150">
        <f>IF($A30=0,"",VLOOKUP($A30,'00_MO'!$A$4:$D$7,4,FALSE))</f>
        <v>60000</v>
      </c>
      <c r="I30" s="150">
        <f t="shared" si="5"/>
        <v>480000</v>
      </c>
      <c r="J30" s="90" t="s">
        <v>970</v>
      </c>
    </row>
    <row r="31" ht="14.25" customHeight="1">
      <c r="A31" s="219"/>
      <c r="B31" s="92" t="str">
        <f>IF($A31=0,"",VLOOKUP($A31,'00_MO'!$A$4:$D$7,2,FALSE))</f>
        <v/>
      </c>
      <c r="C31" s="92" t="str">
        <f>IF($A31=0,"",VLOOKUP($A31,'00_MO'!$A$4:$D$7,3,FALSE))</f>
        <v/>
      </c>
      <c r="D31" s="219"/>
      <c r="E31" s="219"/>
      <c r="F31" s="221"/>
      <c r="G31" s="230">
        <f t="shared" si="3"/>
        <v>0</v>
      </c>
      <c r="H31" s="150" t="str">
        <f>IF($A31=0,"",VLOOKUP($A31,'00_MO'!$A$4:$D$7,4,FALSE))</f>
        <v/>
      </c>
      <c r="I31" s="150"/>
    </row>
    <row r="32" ht="14.25" customHeight="1">
      <c r="A32" s="219"/>
      <c r="B32" s="92" t="str">
        <f>IF($A32=0,"",VLOOKUP($A32,'00_MO'!$A$4:$D$7,2,FALSE))</f>
        <v/>
      </c>
      <c r="C32" s="92" t="str">
        <f>IF($A32=0,"",VLOOKUP($A32,'00_MO'!$A$4:$D$7,3,FALSE))</f>
        <v/>
      </c>
      <c r="D32" s="219"/>
      <c r="E32" s="219"/>
      <c r="F32" s="221"/>
      <c r="G32" s="230">
        <f t="shared" si="3"/>
        <v>0</v>
      </c>
      <c r="H32" s="150" t="str">
        <f>IF($A32=0,"",VLOOKUP($A32,'00_MO'!$A$4:$D$7,4,FALSE))</f>
        <v/>
      </c>
      <c r="I32" s="150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6180000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6180000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31" t="s">
        <v>973</v>
      </c>
      <c r="B41" s="92" t="str">
        <f>IF($A41=0,"",VLOOKUP($A41,'00_Eq'!$A$4:$D$100,2,FALSE))</f>
        <v>Volquete</v>
      </c>
      <c r="C41" s="92" t="str">
        <f>IF($A41=0,"",VLOOKUP($A41,'00_Eq'!$A$4:$D$100,3,FALSE))</f>
        <v>u</v>
      </c>
      <c r="D41" s="219">
        <v>21.0</v>
      </c>
      <c r="E41" s="219">
        <v>1.0</v>
      </c>
      <c r="F41" s="221">
        <v>0.25</v>
      </c>
      <c r="G41" s="230">
        <f t="shared" ref="G41:G46" si="6">ROUNDUP(((D41*E41)*(1+F41)),0)</f>
        <v>27</v>
      </c>
      <c r="H41" s="150">
        <f>IF($A41=0,"",VLOOKUP($A41,'00_Eq'!$A$4:$D$100,4,FALSE))</f>
        <v>200000</v>
      </c>
      <c r="I41" s="150">
        <f t="shared" ref="I41:I44" si="7">G41*H41</f>
        <v>5400000</v>
      </c>
      <c r="J41" s="90" t="s">
        <v>974</v>
      </c>
    </row>
    <row r="42" ht="14.25" customHeight="1">
      <c r="A42" s="231" t="s">
        <v>594</v>
      </c>
      <c r="B42" s="92" t="str">
        <f>IF($A42=0,"",VLOOKUP($A42,'00_Eq'!$A$4:$D$100,2,FALSE))</f>
        <v>Martillete</v>
      </c>
      <c r="C42" s="92" t="str">
        <f>IF($A42=0,"",VLOOKUP($A42,'00_Eq'!$A$4:$D$100,3,FALSE))</f>
        <v>u</v>
      </c>
      <c r="D42" s="219">
        <v>1.0</v>
      </c>
      <c r="E42" s="219">
        <v>21.0</v>
      </c>
      <c r="F42" s="221">
        <v>0.25</v>
      </c>
      <c r="G42" s="230">
        <f t="shared" si="6"/>
        <v>27</v>
      </c>
      <c r="H42" s="150">
        <f>IF($A42=0,"",VLOOKUP($A42,'00_Eq'!$A$4:$D$100,4,FALSE))</f>
        <v>60000</v>
      </c>
      <c r="I42" s="150">
        <f t="shared" si="7"/>
        <v>1620000</v>
      </c>
      <c r="J42" s="90" t="s">
        <v>975</v>
      </c>
    </row>
    <row r="43" ht="14.25" customHeight="1">
      <c r="A43" s="231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6"/>
        <v>0</v>
      </c>
      <c r="H43" s="150" t="str">
        <f>IF($A43=0,"",VLOOKUP($A43,'00_Eq'!$A$4:$D$100,4,FALSE))</f>
        <v/>
      </c>
      <c r="I43" s="150">
        <f t="shared" si="7"/>
        <v>0</v>
      </c>
    </row>
    <row r="44" ht="14.25" customHeight="1">
      <c r="A44" s="231" t="s">
        <v>594</v>
      </c>
      <c r="B44" s="92" t="str">
        <f>IF($A44=0,"",VLOOKUP($A44,'00_Eq'!$A$4:$D$100,2,FALSE))</f>
        <v>Martillete</v>
      </c>
      <c r="C44" s="92" t="str">
        <f>IF($A44=0,"",VLOOKUP($A44,'00_Eq'!$A$4:$D$100,3,FALSE))</f>
        <v>u</v>
      </c>
      <c r="D44" s="219">
        <v>1.0</v>
      </c>
      <c r="E44" s="219">
        <v>7.0</v>
      </c>
      <c r="F44" s="221">
        <v>0.1</v>
      </c>
      <c r="G44" s="230">
        <f t="shared" si="6"/>
        <v>8</v>
      </c>
      <c r="H44" s="150">
        <f>IF($A44=0,"",VLOOKUP($A44,'00_Eq'!$A$4:$D$100,4,FALSE))</f>
        <v>60000</v>
      </c>
      <c r="I44" s="150">
        <f t="shared" si="7"/>
        <v>480000</v>
      </c>
      <c r="J44" s="90" t="s">
        <v>976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6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6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7500000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7500000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19" t="s">
        <v>291</v>
      </c>
      <c r="B55" s="92" t="str">
        <f>IF($A55=0,"",VLOOKUP($A55,'00_Mat'!$A$4:$J$1135,2,FALSE))</f>
        <v>Puntal</v>
      </c>
      <c r="C55" s="92" t="str">
        <f>IF($A55=0,"",VLOOKUP($A55,'00_Mat'!$A$4:$J$1135,3,FALSE))</f>
        <v>u</v>
      </c>
      <c r="D55" s="232">
        <v>58.0</v>
      </c>
      <c r="E55" s="219"/>
      <c r="F55" s="221">
        <v>0.25</v>
      </c>
      <c r="G55" s="222">
        <f t="shared" ref="G55:G60" si="8">ROUNDUP((D55+(D55*F55)),0)</f>
        <v>73</v>
      </c>
      <c r="H55" s="150">
        <f>IF($A55=0,"",VLOOKUP($A55,'00_Mat'!$A$4:$J$1135,5,FALSE))</f>
        <v>6900</v>
      </c>
      <c r="I55" s="150">
        <f>H55*G55</f>
        <v>503700</v>
      </c>
      <c r="J55" s="90" t="s">
        <v>978</v>
      </c>
    </row>
    <row r="56" ht="14.25" customHeight="1">
      <c r="A56" s="219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20"/>
      <c r="E56" s="219"/>
      <c r="F56" s="221">
        <v>0.25</v>
      </c>
      <c r="G56" s="222">
        <f t="shared" si="8"/>
        <v>0</v>
      </c>
      <c r="H56" s="150" t="str">
        <f>IF($A56=0,"",VLOOKUP($A56,'00_Mat'!$A$4:$J$1135,5,FALSE))</f>
        <v/>
      </c>
      <c r="I56" s="150"/>
    </row>
    <row r="57" ht="14.25" customHeight="1">
      <c r="A57" s="219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20"/>
      <c r="E57" s="219"/>
      <c r="F57" s="221">
        <v>0.25</v>
      </c>
      <c r="G57" s="222">
        <f t="shared" si="8"/>
        <v>0</v>
      </c>
      <c r="H57" s="150" t="str">
        <f>IF($A57=0,"",VLOOKUP($A57,'00_Mat'!$A$4:$J$1135,5,FALSE))</f>
        <v/>
      </c>
      <c r="I57" s="150"/>
    </row>
    <row r="58" ht="14.25" customHeight="1">
      <c r="A58" s="219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20"/>
      <c r="E58" s="219"/>
      <c r="F58" s="221">
        <v>0.25</v>
      </c>
      <c r="G58" s="222">
        <f t="shared" si="8"/>
        <v>0</v>
      </c>
      <c r="H58" s="150" t="str">
        <f>IF($A58=0,"",VLOOKUP($A58,'00_Mat'!$A$4:$J$1135,5,FALSE))</f>
        <v/>
      </c>
      <c r="I58" s="150"/>
    </row>
    <row r="59" ht="14.25" customHeight="1">
      <c r="A59" s="219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20"/>
      <c r="E59" s="219"/>
      <c r="F59" s="221">
        <v>0.25</v>
      </c>
      <c r="G59" s="222">
        <f t="shared" si="8"/>
        <v>0</v>
      </c>
      <c r="H59" s="150" t="str">
        <f>IF($A59=0,"",VLOOKUP($A59,'00_Mat'!$A$4:$J$1135,5,FALSE))</f>
        <v/>
      </c>
      <c r="I59" s="150"/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>
        <v>0.25</v>
      </c>
      <c r="G60" s="222">
        <f t="shared" si="8"/>
        <v>0</v>
      </c>
      <c r="H60" s="150" t="str">
        <f>IF($A60=0,"",VLOOKUP($A60,'00_Mat'!$A$4:$J$1135,5,FALSE))</f>
        <v/>
      </c>
      <c r="I60" s="150"/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503700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503700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fitToWidth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10.0"/>
    <col customWidth="1" min="11" max="11" width="8.71"/>
    <col customWidth="1" min="12" max="12" width="49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'01_C&amp;P'!A36</f>
        <v>3.0-1</v>
      </c>
      <c r="B3" s="211" t="str">
        <f>IF($A3=0,"",VLOOKUP($A3,'01_C&amp;P'!$A$9:$D$172,2,FALSE))</f>
        <v>EXCAVACION DE BASES PARA REFORZAR ESTRUCTURA</v>
      </c>
      <c r="C3" s="212"/>
      <c r="D3" s="212"/>
      <c r="E3" s="212"/>
      <c r="F3" s="212"/>
      <c r="G3" s="213"/>
      <c r="H3" s="214">
        <f>IF($A3=0,"",VLOOKUP($A3,'01_C&amp;P'!$A$9:$D$172,4,FALSE))</f>
        <v>14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/>
      <c r="B7" s="92" t="str">
        <f>IF($A7=0,"",VLOOKUP($A7,'00_Mat'!$A$4:$J$1135,2,FALSE))</f>
        <v/>
      </c>
      <c r="C7" s="92" t="str">
        <f>IF($A7=0,"",VLOOKUP($A7,'00_Mat'!$A$4:$J$1135,3,FALSE))</f>
        <v/>
      </c>
      <c r="D7" s="220"/>
      <c r="E7" s="219"/>
      <c r="F7" s="221"/>
      <c r="G7" s="222">
        <f t="shared" ref="G7:G21" si="1">ROUNDUP((D7+(D7*F7)),0)</f>
        <v>0</v>
      </c>
      <c r="H7" s="150" t="str">
        <f>IF($A7=0,"",VLOOKUP($A7,'00_Mat'!$A$4:$J$1135,5,FALSE))</f>
        <v/>
      </c>
      <c r="I7" s="150">
        <f t="shared" ref="I7:I21" si="2">H7*G7</f>
        <v>0</v>
      </c>
      <c r="J7" s="237"/>
      <c r="K7" s="90"/>
    </row>
    <row r="8" ht="14.25" customHeight="1">
      <c r="A8" s="231"/>
      <c r="B8" s="92" t="str">
        <f>IF($A8=0,"",VLOOKUP($A8,'00_Mat'!$A$4:$J$1135,2,FALSE))</f>
        <v/>
      </c>
      <c r="C8" s="92" t="str">
        <f>IF($A8=0,"",VLOOKUP($A8,'00_Mat'!$A$4:$J$1135,3,FALSE))</f>
        <v/>
      </c>
      <c r="D8" s="238"/>
      <c r="E8" s="219"/>
      <c r="F8" s="239"/>
      <c r="G8" s="222">
        <f t="shared" si="1"/>
        <v>0</v>
      </c>
      <c r="H8" s="150" t="str">
        <f>IF($A8=0,"",VLOOKUP($A8,'00_Mat'!$A$4:$J$1135,5,FALSE))</f>
        <v/>
      </c>
      <c r="I8" s="150">
        <f t="shared" si="2"/>
        <v>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39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4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4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40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40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31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31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A19" s="231"/>
      <c r="B19" s="92" t="str">
        <f>IF($A19=0,"",VLOOKUP($A19,'00_Mat'!$A$4:$J$1135,2,FALSE))</f>
        <v/>
      </c>
      <c r="C19" s="92" t="str">
        <f>IF($A19=0,"",VLOOKUP($A19,'00_Mat'!$A$4:$J$1135,3,FALSE))</f>
        <v/>
      </c>
      <c r="D19" s="240"/>
      <c r="E19" s="219"/>
      <c r="F19" s="221"/>
      <c r="G19" s="222">
        <f t="shared" si="1"/>
        <v>0</v>
      </c>
      <c r="H19" s="150" t="str">
        <f>IF($A19=0,"",VLOOKUP($A19,'00_Mat'!$A$4:$J$1135,5,FALSE))</f>
        <v/>
      </c>
      <c r="I19" s="150">
        <f t="shared" si="2"/>
        <v>0</v>
      </c>
    </row>
    <row r="20" ht="14.25" customHeight="1">
      <c r="A20" s="231"/>
      <c r="B20" s="92" t="str">
        <f>IF($A20=0,"",VLOOKUP($A20,'00_Mat'!$A$4:$J$1135,2,FALSE))</f>
        <v/>
      </c>
      <c r="C20" s="92" t="str">
        <f>IF($A20=0,"",VLOOKUP($A20,'00_Mat'!$A$4:$J$1135,3,FALSE))</f>
        <v/>
      </c>
      <c r="D20" s="240"/>
      <c r="E20" s="219"/>
      <c r="F20" s="221"/>
      <c r="G20" s="222">
        <f t="shared" si="1"/>
        <v>0</v>
      </c>
      <c r="H20" s="150" t="str">
        <f>IF($A20=0,"",VLOOKUP($A20,'00_Mat'!$A$4:$J$1135,5,FALSE))</f>
        <v/>
      </c>
      <c r="I20" s="150">
        <f t="shared" si="2"/>
        <v>0</v>
      </c>
    </row>
    <row r="21" ht="14.25" customHeight="1">
      <c r="A21" s="219"/>
      <c r="B21" s="92" t="str">
        <f>IF($A21=0,"",VLOOKUP($A21,'00_Mat'!$A$4:$J$1135,2,FALSE))</f>
        <v/>
      </c>
      <c r="C21" s="92" t="str">
        <f>IF($A21=0,"",VLOOKUP($A21,'00_Mat'!$A$4:$J$1135,3,FALSE))</f>
        <v/>
      </c>
      <c r="D21" s="219"/>
      <c r="E21" s="219"/>
      <c r="F21" s="221"/>
      <c r="G21" s="222">
        <f t="shared" si="1"/>
        <v>0</v>
      </c>
      <c r="H21" s="150" t="str">
        <f>IF($A21=0,"",VLOOKUP($A21,'00_Mat'!$A$4:$J$1135,5,FALSE))</f>
        <v/>
      </c>
      <c r="I21" s="150">
        <f t="shared" si="2"/>
        <v>0</v>
      </c>
    </row>
    <row r="22" ht="14.25" customHeight="1">
      <c r="F22" s="154"/>
      <c r="G22" s="3"/>
      <c r="H22" s="150"/>
      <c r="I22" s="150"/>
      <c r="L22" s="90"/>
    </row>
    <row r="23" ht="14.25" customHeight="1">
      <c r="A23" s="223" t="s">
        <v>963</v>
      </c>
      <c r="B23" s="224"/>
      <c r="C23" s="224"/>
      <c r="D23" s="224"/>
      <c r="E23" s="224"/>
      <c r="F23" s="224"/>
      <c r="G23" s="198"/>
      <c r="H23" s="224"/>
      <c r="I23" s="225">
        <f>SUM(I7:I18)</f>
        <v>0</v>
      </c>
      <c r="J23" s="92"/>
      <c r="K23" s="92"/>
      <c r="L23" s="92"/>
    </row>
    <row r="24" ht="14.25" customHeight="1">
      <c r="A24" s="226" t="str">
        <f>$I$3</f>
        <v>unid.</v>
      </c>
      <c r="B24" s="227"/>
      <c r="C24" s="227"/>
      <c r="D24" s="227"/>
      <c r="E24" s="227"/>
      <c r="F24" s="227"/>
      <c r="G24" s="5"/>
      <c r="H24" s="227"/>
      <c r="I24" s="220">
        <f>$H$3</f>
        <v>14</v>
      </c>
      <c r="J24" s="92"/>
      <c r="K24" s="92"/>
      <c r="L24" s="92"/>
    </row>
    <row r="25" ht="14.25" customHeight="1">
      <c r="A25" s="228" t="s">
        <v>964</v>
      </c>
      <c r="B25" s="226" t="str">
        <f>A24</f>
        <v>unid.</v>
      </c>
      <c r="C25" s="227"/>
      <c r="D25" s="227"/>
      <c r="E25" s="227"/>
      <c r="F25" s="227"/>
      <c r="G25" s="5"/>
      <c r="H25" s="227"/>
      <c r="I25" s="229">
        <f>I23/I24</f>
        <v>0</v>
      </c>
      <c r="J25" s="92"/>
      <c r="K25" s="92"/>
      <c r="L25" s="92"/>
    </row>
    <row r="26" ht="14.25" customHeight="1">
      <c r="G26" s="3"/>
    </row>
    <row r="27" ht="14.25" customHeight="1">
      <c r="G27" s="3"/>
    </row>
    <row r="28" ht="14.25" customHeight="1">
      <c r="A28" s="216" t="s">
        <v>965</v>
      </c>
      <c r="B28" s="94"/>
      <c r="C28" s="94"/>
      <c r="D28" s="94"/>
      <c r="E28" s="94"/>
      <c r="F28" s="94"/>
      <c r="G28" s="2"/>
      <c r="H28" s="94"/>
      <c r="I28" s="94"/>
    </row>
    <row r="29" ht="14.25" customHeight="1">
      <c r="A29" s="217" t="s">
        <v>955</v>
      </c>
      <c r="B29" s="217" t="s">
        <v>956</v>
      </c>
      <c r="C29" s="217" t="s">
        <v>957</v>
      </c>
      <c r="D29" s="217" t="s">
        <v>958</v>
      </c>
      <c r="E29" s="217" t="s">
        <v>966</v>
      </c>
      <c r="F29" s="217" t="s">
        <v>959</v>
      </c>
      <c r="G29" s="4" t="s">
        <v>960</v>
      </c>
      <c r="H29" s="217" t="s">
        <v>961</v>
      </c>
      <c r="I29" s="217" t="s">
        <v>962</v>
      </c>
    </row>
    <row r="30" ht="14.25" customHeight="1">
      <c r="A30" s="231" t="s">
        <v>564</v>
      </c>
      <c r="B30" s="92" t="str">
        <f>IF($A30=0,"",VLOOKUP($A30,'00_MO'!$A$4:$D$7,2,FALSE))</f>
        <v>Capataz</v>
      </c>
      <c r="C30" s="92" t="str">
        <f>IF($A30=0,"",VLOOKUP($A30,'00_MO'!$A$4:$D$7,3,FALSE))</f>
        <v>u</v>
      </c>
      <c r="D30" s="240">
        <v>1.0</v>
      </c>
      <c r="E30" s="220">
        <v>12.0</v>
      </c>
      <c r="F30" s="221">
        <v>0.25</v>
      </c>
      <c r="G30" s="230">
        <f t="shared" ref="G30:G35" si="3">ROUNDUP(((D30*E30)*(1+F30)),0)</f>
        <v>15</v>
      </c>
      <c r="H30" s="150">
        <f>IF($A30=0,"",VLOOKUP($A30,'00_MO'!$A$4:$D$7,4,FALSE))</f>
        <v>90000</v>
      </c>
      <c r="I30" s="150">
        <f t="shared" ref="I30:I35" si="4">G30*H30</f>
        <v>1350000</v>
      </c>
      <c r="J30" s="3"/>
    </row>
    <row r="31" ht="14.25" customHeight="1">
      <c r="A31" s="231" t="s">
        <v>568</v>
      </c>
      <c r="B31" s="92" t="str">
        <f>IF($A31=0,"",VLOOKUP($A31,'00_MO'!$A$4:$D$7,2,FALSE))</f>
        <v>Oficial</v>
      </c>
      <c r="C31" s="92" t="str">
        <f>IF($A31=0,"",VLOOKUP($A31,'00_MO'!$A$4:$D$7,3,FALSE))</f>
        <v>u</v>
      </c>
      <c r="D31" s="240">
        <v>2.0</v>
      </c>
      <c r="E31" s="220">
        <v>12.0</v>
      </c>
      <c r="F31" s="221">
        <v>0.25</v>
      </c>
      <c r="G31" s="230">
        <f t="shared" si="3"/>
        <v>30</v>
      </c>
      <c r="H31" s="150">
        <f>IF($A31=0,"",VLOOKUP($A31,'00_MO'!$A$4:$D$7,4,FALSE))</f>
        <v>75000</v>
      </c>
      <c r="I31" s="150">
        <f t="shared" si="4"/>
        <v>2250000</v>
      </c>
      <c r="J31" s="3"/>
    </row>
    <row r="32" ht="14.25" customHeight="1">
      <c r="A32" s="231" t="s">
        <v>570</v>
      </c>
      <c r="B32" s="92" t="str">
        <f>IF($A32=0,"",VLOOKUP($A32,'00_MO'!$A$4:$D$7,2,FALSE))</f>
        <v>Ayudante</v>
      </c>
      <c r="C32" s="92" t="str">
        <f>IF($A32=0,"",VLOOKUP($A32,'00_MO'!$A$4:$D$7,3,FALSE))</f>
        <v>u</v>
      </c>
      <c r="D32" s="240">
        <v>1.0</v>
      </c>
      <c r="E32" s="220">
        <v>12.0</v>
      </c>
      <c r="F32" s="221">
        <v>0.25</v>
      </c>
      <c r="G32" s="230">
        <f t="shared" si="3"/>
        <v>15</v>
      </c>
      <c r="H32" s="150">
        <f>IF($A32=0,"",VLOOKUP($A32,'00_MO'!$A$4:$D$7,4,FALSE))</f>
        <v>60000</v>
      </c>
      <c r="I32" s="150">
        <f t="shared" si="4"/>
        <v>900000</v>
      </c>
      <c r="J32" s="3"/>
    </row>
    <row r="33" ht="14.25" customHeight="1">
      <c r="A33" s="231"/>
      <c r="B33" s="92" t="str">
        <f>IF($A33=0,"",VLOOKUP($A33,'00_MO'!$A$4:$D$7,2,FALSE))</f>
        <v/>
      </c>
      <c r="C33" s="92" t="str">
        <f>IF($A33=0,"",VLOOKUP($A33,'00_MO'!$A$4:$D$7,3,FALSE))</f>
        <v/>
      </c>
      <c r="D33" s="240"/>
      <c r="E33" s="220"/>
      <c r="F33" s="221"/>
      <c r="G33" s="230">
        <f t="shared" si="3"/>
        <v>0</v>
      </c>
      <c r="H33" s="150" t="str">
        <f>IF($A33=0,"",VLOOKUP($A33,'00_MO'!$A$4:$D$7,4,FALSE))</f>
        <v/>
      </c>
      <c r="I33" s="150">
        <f t="shared" si="4"/>
        <v>0</v>
      </c>
      <c r="J33" s="3"/>
    </row>
    <row r="34" ht="14.25" customHeight="1">
      <c r="A34" s="231"/>
      <c r="B34" s="92" t="str">
        <f>IF($A34=0,"",VLOOKUP($A34,'00_MO'!$A$4:$D$7,2,FALSE))</f>
        <v/>
      </c>
      <c r="C34" s="92" t="str">
        <f>IF($A34=0,"",VLOOKUP($A34,'00_MO'!$A$4:$D$7,3,FALSE))</f>
        <v/>
      </c>
      <c r="D34" s="240"/>
      <c r="E34" s="220"/>
      <c r="F34" s="221"/>
      <c r="G34" s="230">
        <f t="shared" si="3"/>
        <v>0</v>
      </c>
      <c r="H34" s="150" t="str">
        <f>IF($A34=0,"",VLOOKUP($A34,'00_MO'!$A$4:$D$7,4,FALSE))</f>
        <v/>
      </c>
      <c r="I34" s="150">
        <f t="shared" si="4"/>
        <v>0</v>
      </c>
      <c r="J34" s="3"/>
    </row>
    <row r="35" ht="14.25" customHeight="1">
      <c r="A35" s="231"/>
      <c r="B35" s="92" t="str">
        <f>IF($A35=0,"",VLOOKUP($A35,'00_MO'!$A$4:$D$7,2,FALSE))</f>
        <v/>
      </c>
      <c r="C35" s="92" t="str">
        <f>IF($A35=0,"",VLOOKUP($A35,'00_MO'!$A$4:$D$7,3,FALSE))</f>
        <v/>
      </c>
      <c r="D35" s="240"/>
      <c r="E35" s="220"/>
      <c r="F35" s="221"/>
      <c r="G35" s="230">
        <f t="shared" si="3"/>
        <v>0</v>
      </c>
      <c r="H35" s="150" t="str">
        <f>IF($A35=0,"",VLOOKUP($A35,'00_MO'!$A$4:$D$7,4,FALSE))</f>
        <v/>
      </c>
      <c r="I35" s="150">
        <f t="shared" si="4"/>
        <v>0</v>
      </c>
      <c r="J35" s="3"/>
    </row>
    <row r="36" ht="14.25" customHeight="1">
      <c r="F36" s="154"/>
      <c r="G36" s="3"/>
      <c r="H36" s="150"/>
      <c r="I36" s="150"/>
    </row>
    <row r="37" ht="14.25" customHeight="1">
      <c r="A37" s="223" t="s">
        <v>971</v>
      </c>
      <c r="B37" s="224"/>
      <c r="C37" s="224"/>
      <c r="D37" s="224"/>
      <c r="E37" s="224"/>
      <c r="F37" s="224"/>
      <c r="G37" s="198"/>
      <c r="H37" s="224"/>
      <c r="I37" s="225">
        <f>SUM(I30:I35)</f>
        <v>4500000</v>
      </c>
    </row>
    <row r="38" ht="14.25" customHeight="1">
      <c r="A38" s="226" t="str">
        <f>$I$3</f>
        <v>unid.</v>
      </c>
      <c r="B38" s="227"/>
      <c r="C38" s="227"/>
      <c r="D38" s="227"/>
      <c r="E38" s="227"/>
      <c r="F38" s="227"/>
      <c r="G38" s="5"/>
      <c r="H38" s="227"/>
      <c r="I38" s="220">
        <f>$H$3</f>
        <v>14</v>
      </c>
      <c r="J38" s="92"/>
      <c r="K38" s="92"/>
      <c r="L38" s="92"/>
    </row>
    <row r="39" ht="14.25" customHeight="1">
      <c r="A39" s="228" t="s">
        <v>964</v>
      </c>
      <c r="B39" s="226" t="str">
        <f>A38</f>
        <v>unid.</v>
      </c>
      <c r="C39" s="227"/>
      <c r="D39" s="227"/>
      <c r="E39" s="227"/>
      <c r="F39" s="227"/>
      <c r="G39" s="5"/>
      <c r="H39" s="227"/>
      <c r="I39" s="229">
        <f>I37/I38</f>
        <v>321428.5714</v>
      </c>
      <c r="J39" s="92"/>
      <c r="K39" s="92"/>
      <c r="L39" s="92"/>
    </row>
    <row r="40" ht="14.25" customHeight="1">
      <c r="G40" s="3"/>
    </row>
    <row r="41" ht="14.25" customHeight="1">
      <c r="G41" s="3"/>
    </row>
    <row r="42" ht="14.25" customHeight="1">
      <c r="A42" s="216" t="s">
        <v>972</v>
      </c>
      <c r="B42" s="94"/>
      <c r="C42" s="94"/>
      <c r="D42" s="94"/>
      <c r="E42" s="94"/>
      <c r="F42" s="94"/>
      <c r="G42" s="2"/>
      <c r="H42" s="94"/>
      <c r="I42" s="94"/>
    </row>
    <row r="43" ht="14.25" customHeight="1">
      <c r="A43" s="217" t="s">
        <v>955</v>
      </c>
      <c r="B43" s="217" t="s">
        <v>956</v>
      </c>
      <c r="C43" s="217" t="s">
        <v>957</v>
      </c>
      <c r="D43" s="217" t="s">
        <v>958</v>
      </c>
      <c r="E43" s="217" t="s">
        <v>966</v>
      </c>
      <c r="F43" s="217" t="s">
        <v>959</v>
      </c>
      <c r="G43" s="4" t="s">
        <v>960</v>
      </c>
      <c r="H43" s="217" t="s">
        <v>961</v>
      </c>
      <c r="I43" s="217" t="s">
        <v>962</v>
      </c>
    </row>
    <row r="44" ht="14.25" customHeight="1">
      <c r="A44" s="219" t="s">
        <v>598</v>
      </c>
      <c r="B44" s="92" t="str">
        <f>IF($A44=0,"",VLOOKUP($A44,'00_Eq'!$A$4:$D$100,2,FALSE))</f>
        <v>Retiro x camion</v>
      </c>
      <c r="C44" s="92" t="str">
        <f>IF($A44=0,"",VLOOKUP($A44,'00_Eq'!$A$4:$D$100,3,FALSE))</f>
        <v>u</v>
      </c>
      <c r="D44" s="219">
        <v>1.0</v>
      </c>
      <c r="E44" s="219">
        <v>3.0</v>
      </c>
      <c r="F44" s="221">
        <v>0.25</v>
      </c>
      <c r="G44" s="230">
        <f t="shared" ref="G44:G49" si="5">ROUNDUP(((D44*E44)*(1+F44)),0)</f>
        <v>4</v>
      </c>
      <c r="H44" s="150">
        <f>IF($A44=0,"",VLOOKUP($A44,'00_Eq'!$A$4:$D$100,4,FALSE))</f>
        <v>250000</v>
      </c>
      <c r="I44" s="150">
        <f t="shared" ref="I44:I47" si="6">G44*H44</f>
        <v>1000000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>
        <f t="shared" si="6"/>
        <v>0</v>
      </c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>
        <f t="shared" si="6"/>
        <v>0</v>
      </c>
    </row>
    <row r="47" ht="14.25" customHeight="1">
      <c r="A47" s="219"/>
      <c r="B47" s="92" t="str">
        <f>IF($A47=0,"",VLOOKUP($A47,'00_Eq'!$A$4:$D$100,2,FALSE))</f>
        <v/>
      </c>
      <c r="C47" s="92" t="str">
        <f>IF($A47=0,"",VLOOKUP($A47,'00_Eq'!$A$4:$D$100,3,FALSE))</f>
        <v/>
      </c>
      <c r="D47" s="219"/>
      <c r="E47" s="219"/>
      <c r="F47" s="221"/>
      <c r="G47" s="230">
        <f t="shared" si="5"/>
        <v>0</v>
      </c>
      <c r="H47" s="150" t="str">
        <f>IF($A47=0,"",VLOOKUP($A47,'00_Eq'!$A$4:$D$100,4,FALSE))</f>
        <v/>
      </c>
      <c r="I47" s="150">
        <f t="shared" si="6"/>
        <v>0</v>
      </c>
    </row>
    <row r="48" ht="14.25" customHeight="1">
      <c r="A48" s="219"/>
      <c r="B48" s="92" t="str">
        <f>IF($A48=0,"",VLOOKUP($A48,'00_Eq'!$A$4:$D$100,2,FALSE))</f>
        <v/>
      </c>
      <c r="C48" s="92" t="str">
        <f>IF($A48=0,"",VLOOKUP($A48,'00_Eq'!$A$4:$D$100,3,FALSE))</f>
        <v/>
      </c>
      <c r="D48" s="219"/>
      <c r="E48" s="219"/>
      <c r="F48" s="221"/>
      <c r="G48" s="230">
        <f t="shared" si="5"/>
        <v>0</v>
      </c>
      <c r="H48" s="150" t="str">
        <f>IF($A48=0,"",VLOOKUP($A48,'00_Eq'!$A$4:$D$100,4,FALSE))</f>
        <v/>
      </c>
      <c r="I48" s="150"/>
    </row>
    <row r="49" ht="14.25" customHeight="1">
      <c r="A49" s="219"/>
      <c r="B49" s="92" t="str">
        <f>IF($A49=0,"",VLOOKUP($A49,'00_Eq'!$A$4:$D$100,2,FALSE))</f>
        <v/>
      </c>
      <c r="C49" s="92" t="str">
        <f>IF($A49=0,"",VLOOKUP($A49,'00_Eq'!$A$4:$D$100,3,FALSE))</f>
        <v/>
      </c>
      <c r="D49" s="219"/>
      <c r="E49" s="219"/>
      <c r="F49" s="221"/>
      <c r="G49" s="230">
        <f t="shared" si="5"/>
        <v>0</v>
      </c>
      <c r="H49" s="150" t="str">
        <f>IF($A49=0,"",VLOOKUP($A49,'00_Eq'!$A$4:$D$100,4,FALSE))</f>
        <v/>
      </c>
      <c r="I49" s="150"/>
    </row>
    <row r="50" ht="14.25" customHeight="1">
      <c r="F50" s="154"/>
      <c r="G50" s="3"/>
      <c r="H50" s="150"/>
      <c r="I50" s="150"/>
    </row>
    <row r="51" ht="14.25" customHeight="1">
      <c r="A51" s="223" t="s">
        <v>971</v>
      </c>
      <c r="B51" s="224"/>
      <c r="C51" s="224"/>
      <c r="D51" s="224"/>
      <c r="E51" s="224"/>
      <c r="F51" s="224"/>
      <c r="G51" s="198"/>
      <c r="H51" s="224"/>
      <c r="I51" s="225">
        <f>SUM(I44:I49)</f>
        <v>1000000</v>
      </c>
    </row>
    <row r="52" ht="14.25" customHeight="1">
      <c r="A52" s="226" t="str">
        <f>$I$3</f>
        <v>unid.</v>
      </c>
      <c r="B52" s="227"/>
      <c r="C52" s="227"/>
      <c r="D52" s="227"/>
      <c r="E52" s="227"/>
      <c r="F52" s="227"/>
      <c r="G52" s="5"/>
      <c r="H52" s="227"/>
      <c r="I52" s="220">
        <f>$H$3</f>
        <v>14</v>
      </c>
      <c r="J52" s="92"/>
      <c r="K52" s="92"/>
      <c r="L52" s="92"/>
    </row>
    <row r="53" ht="14.25" customHeight="1">
      <c r="A53" s="228" t="s">
        <v>964</v>
      </c>
      <c r="B53" s="226" t="str">
        <f>A52</f>
        <v>unid.</v>
      </c>
      <c r="C53" s="227"/>
      <c r="D53" s="227"/>
      <c r="E53" s="227"/>
      <c r="F53" s="227"/>
      <c r="G53" s="5"/>
      <c r="H53" s="227"/>
      <c r="I53" s="229">
        <f>I51/I52</f>
        <v>71428.57143</v>
      </c>
      <c r="J53" s="92"/>
      <c r="K53" s="92"/>
      <c r="L53" s="92"/>
    </row>
    <row r="54" ht="14.25" customHeight="1">
      <c r="G54" s="3"/>
    </row>
    <row r="55" ht="14.25" customHeight="1">
      <c r="G55" s="3"/>
    </row>
    <row r="56" ht="14.25" customHeight="1">
      <c r="A56" s="216" t="s">
        <v>977</v>
      </c>
      <c r="B56" s="94"/>
      <c r="C56" s="94"/>
      <c r="D56" s="94"/>
      <c r="E56" s="94"/>
      <c r="F56" s="94"/>
      <c r="G56" s="2"/>
      <c r="H56" s="94"/>
      <c r="I56" s="94"/>
    </row>
    <row r="57" ht="14.25" customHeight="1">
      <c r="A57" s="217" t="s">
        <v>955</v>
      </c>
      <c r="B57" s="217" t="s">
        <v>956</v>
      </c>
      <c r="C57" s="217" t="s">
        <v>957</v>
      </c>
      <c r="D57" s="217" t="s">
        <v>958</v>
      </c>
      <c r="E57" s="217"/>
      <c r="F57" s="217" t="s">
        <v>959</v>
      </c>
      <c r="G57" s="4" t="s">
        <v>960</v>
      </c>
      <c r="H57" s="217" t="s">
        <v>961</v>
      </c>
      <c r="I57" s="217" t="s">
        <v>962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19"/>
      <c r="F58" s="239"/>
      <c r="G58" s="222">
        <f t="shared" ref="G58:G64" si="7">ROUNDUP((D58+(D58*F58)),0)</f>
        <v>0</v>
      </c>
      <c r="H58" s="150" t="str">
        <f>IF($A58=0,"",VLOOKUP($A58,'00_Mat'!$A$4:$J$1135,5,FALSE))</f>
        <v/>
      </c>
      <c r="I58" s="150">
        <f t="shared" ref="I58:I64" si="8">H58*G58</f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19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31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38"/>
      <c r="E60" s="219"/>
      <c r="F60" s="239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A61" s="231"/>
      <c r="B61" s="92" t="str">
        <f>IF($A61=0,"",VLOOKUP($A61,'00_Mat'!$A$4:$J$1135,2,FALSE))</f>
        <v/>
      </c>
      <c r="C61" s="92" t="str">
        <f>IF($A61=0,"",VLOOKUP($A61,'00_Mat'!$A$4:$J$1135,3,FALSE))</f>
        <v/>
      </c>
      <c r="D61" s="238"/>
      <c r="E61" s="219"/>
      <c r="F61" s="239"/>
      <c r="G61" s="222">
        <f t="shared" si="7"/>
        <v>0</v>
      </c>
      <c r="H61" s="150" t="str">
        <f>IF($A61=0,"",VLOOKUP($A61,'00_Mat'!$A$4:$J$1135,5,FALSE))</f>
        <v/>
      </c>
      <c r="I61" s="150">
        <f t="shared" si="8"/>
        <v>0</v>
      </c>
    </row>
    <row r="62" ht="14.25" customHeight="1">
      <c r="A62" s="231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19"/>
      <c r="E62" s="219"/>
      <c r="F62" s="221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A63" s="231"/>
      <c r="B63" s="92" t="str">
        <f>IF($A63=0,"",VLOOKUP($A63,'00_Mat'!$A$4:$J$1135,2,FALSE))</f>
        <v/>
      </c>
      <c r="C63" s="92" t="str">
        <f>IF($A63=0,"",VLOOKUP($A63,'00_Mat'!$A$4:$J$1135,3,FALSE))</f>
        <v/>
      </c>
      <c r="D63" s="219"/>
      <c r="E63" s="219"/>
      <c r="F63" s="221"/>
      <c r="G63" s="222">
        <f t="shared" si="7"/>
        <v>0</v>
      </c>
      <c r="H63" s="150" t="str">
        <f>IF($A63=0,"",VLOOKUP($A63,'00_Mat'!$A$4:$J$1135,5,FALSE))</f>
        <v/>
      </c>
      <c r="I63" s="150">
        <f t="shared" si="8"/>
        <v>0</v>
      </c>
    </row>
    <row r="64" ht="14.25" customHeight="1">
      <c r="A64" s="231"/>
      <c r="B64" s="92" t="str">
        <f>IF($A64=0,"",VLOOKUP($A64,'00_Mat'!$A$4:$J$1135,2,FALSE))</f>
        <v/>
      </c>
      <c r="C64" s="92" t="str">
        <f>IF($A64=0,"",VLOOKUP($A64,'00_Mat'!$A$4:$J$1135,3,FALSE))</f>
        <v/>
      </c>
      <c r="D64" s="219"/>
      <c r="E64" s="219"/>
      <c r="F64" s="221"/>
      <c r="G64" s="222">
        <f t="shared" si="7"/>
        <v>0</v>
      </c>
      <c r="H64" s="150" t="str">
        <f>IF($A64=0,"",VLOOKUP($A64,'00_Mat'!$A$4:$J$1135,5,FALSE))</f>
        <v/>
      </c>
      <c r="I64" s="150">
        <f t="shared" si="8"/>
        <v>0</v>
      </c>
    </row>
    <row r="65" ht="14.25" customHeight="1">
      <c r="A65" s="223" t="s">
        <v>971</v>
      </c>
      <c r="B65" s="224"/>
      <c r="C65" s="224"/>
      <c r="D65" s="224"/>
      <c r="E65" s="224"/>
      <c r="F65" s="224"/>
      <c r="G65" s="198"/>
      <c r="H65" s="224"/>
      <c r="I65" s="225">
        <f>SUM(I58:I64)</f>
        <v>0</v>
      </c>
    </row>
    <row r="66" ht="14.25" customHeight="1">
      <c r="A66" s="226" t="str">
        <f>$I$3</f>
        <v>unid.</v>
      </c>
      <c r="B66" s="227"/>
      <c r="C66" s="227"/>
      <c r="D66" s="227"/>
      <c r="E66" s="227"/>
      <c r="F66" s="227"/>
      <c r="G66" s="5"/>
      <c r="H66" s="227"/>
      <c r="I66" s="220">
        <f>$H$3</f>
        <v>14</v>
      </c>
      <c r="J66" s="92"/>
      <c r="K66" s="92"/>
      <c r="L66" s="92"/>
    </row>
    <row r="67" ht="14.25" customHeight="1">
      <c r="A67" s="228" t="s">
        <v>964</v>
      </c>
      <c r="B67" s="226" t="str">
        <f>A66</f>
        <v>unid.</v>
      </c>
      <c r="C67" s="227"/>
      <c r="D67" s="227"/>
      <c r="E67" s="227"/>
      <c r="F67" s="227"/>
      <c r="G67" s="5"/>
      <c r="H67" s="227"/>
      <c r="I67" s="229">
        <f>I65/I66</f>
        <v>0</v>
      </c>
      <c r="J67" s="92"/>
      <c r="K67" s="92"/>
      <c r="L67" s="92"/>
    </row>
    <row r="68" ht="14.25" customHeight="1">
      <c r="G68" s="3"/>
    </row>
    <row r="69" ht="14.25" customHeight="1">
      <c r="G69" s="3"/>
    </row>
    <row r="70" ht="14.25" customHeight="1">
      <c r="A70" s="216" t="s">
        <v>979</v>
      </c>
      <c r="B70" s="94"/>
      <c r="C70" s="94"/>
      <c r="D70" s="94"/>
      <c r="E70" s="94"/>
      <c r="F70" s="94"/>
      <c r="G70" s="2"/>
      <c r="H70" s="94"/>
      <c r="I70" s="94"/>
    </row>
    <row r="71" ht="14.25" customHeight="1">
      <c r="A71" s="217" t="s">
        <v>955</v>
      </c>
      <c r="B71" s="217" t="s">
        <v>956</v>
      </c>
      <c r="C71" s="217" t="s">
        <v>957</v>
      </c>
      <c r="D71" s="217" t="s">
        <v>958</v>
      </c>
      <c r="E71" s="217" t="s">
        <v>966</v>
      </c>
      <c r="F71" s="217" t="s">
        <v>959</v>
      </c>
      <c r="G71" s="4" t="s">
        <v>960</v>
      </c>
      <c r="H71" s="217" t="s">
        <v>961</v>
      </c>
      <c r="I71" s="217" t="s">
        <v>962</v>
      </c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ref="G72:G77" si="9">ROUNDUP((D72+(D72*F72)),0)</f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A77" s="219"/>
      <c r="B77" s="92" t="str">
        <f>IF($A77=0,"",VLOOKUP($A77,'00_Sub'!$A$4:$D$1001,2,FALSE))</f>
        <v/>
      </c>
      <c r="C77" s="92" t="str">
        <f>IF($A77=0,"",VLOOKUP($A77,'00_Sub'!$A$4:$D$1001,3,FALSE))</f>
        <v/>
      </c>
      <c r="D77" s="219"/>
      <c r="E77" s="219"/>
      <c r="F77" s="221"/>
      <c r="G77" s="222">
        <f t="shared" si="9"/>
        <v>0</v>
      </c>
      <c r="H77" s="150" t="str">
        <f>IF($A77=0,"",VLOOKUP($A77,'00_Sub'!$A$4:$D$1001,4,FALSE))</f>
        <v/>
      </c>
      <c r="I77" s="150"/>
    </row>
    <row r="78" ht="14.25" customHeight="1">
      <c r="F78" s="154"/>
      <c r="G78" s="3"/>
      <c r="H78" s="150"/>
      <c r="I78" s="150"/>
    </row>
    <row r="79" ht="14.25" customHeight="1">
      <c r="A79" s="223" t="s">
        <v>971</v>
      </c>
      <c r="B79" s="224"/>
      <c r="C79" s="224"/>
      <c r="D79" s="224"/>
      <c r="E79" s="224"/>
      <c r="F79" s="224"/>
      <c r="G79" s="198"/>
      <c r="H79" s="224"/>
      <c r="I79" s="225">
        <f>SUM(I72:I77)</f>
        <v>0</v>
      </c>
    </row>
    <row r="80" ht="14.25" customHeight="1">
      <c r="A80" s="226" t="str">
        <f>$I$3</f>
        <v>unid.</v>
      </c>
      <c r="B80" s="227"/>
      <c r="C80" s="227"/>
      <c r="D80" s="227"/>
      <c r="E80" s="227"/>
      <c r="F80" s="227"/>
      <c r="G80" s="5"/>
      <c r="H80" s="227"/>
      <c r="I80" s="220">
        <f>$H$3</f>
        <v>14</v>
      </c>
      <c r="J80" s="92"/>
      <c r="K80" s="92"/>
      <c r="L80" s="92"/>
    </row>
    <row r="81" ht="14.25" customHeight="1">
      <c r="A81" s="228" t="s">
        <v>964</v>
      </c>
      <c r="B81" s="226" t="str">
        <f>A80</f>
        <v>unid.</v>
      </c>
      <c r="C81" s="227"/>
      <c r="D81" s="227"/>
      <c r="E81" s="227"/>
      <c r="F81" s="227"/>
      <c r="G81" s="5"/>
      <c r="H81" s="227"/>
      <c r="I81" s="229">
        <f>I79/I80</f>
        <v>0</v>
      </c>
      <c r="J81" s="92"/>
      <c r="K81" s="92"/>
      <c r="L81" s="92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4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A89" s="233"/>
      <c r="B89" s="234"/>
      <c r="C89" s="234"/>
      <c r="D89" s="234"/>
      <c r="E89" s="234"/>
      <c r="F89" s="234"/>
      <c r="G89" s="3"/>
      <c r="H89" s="234"/>
      <c r="I89" s="235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G97" s="3"/>
      <c r="H97" s="154"/>
      <c r="I97" s="150"/>
    </row>
    <row r="98" ht="14.25" customHeight="1">
      <c r="G98" s="3"/>
      <c r="H98" s="154"/>
      <c r="I98" s="150"/>
    </row>
    <row r="99" ht="14.25" customHeight="1">
      <c r="A99" s="233"/>
      <c r="B99" s="234"/>
      <c r="C99" s="234"/>
      <c r="D99" s="234"/>
      <c r="E99" s="234"/>
      <c r="F99" s="234"/>
      <c r="G99" s="3"/>
      <c r="H99" s="234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6"/>
      <c r="I100" s="235"/>
    </row>
    <row r="101" ht="14.25" customHeight="1">
      <c r="A101" s="233"/>
      <c r="B101" s="234"/>
      <c r="C101" s="234"/>
      <c r="D101" s="234"/>
      <c r="E101" s="234"/>
      <c r="F101" s="234"/>
      <c r="G101" s="3"/>
      <c r="H101" s="234"/>
      <c r="I101" s="235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4.2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  <row r="1003" ht="15.75" customHeight="1">
      <c r="G1003" s="3"/>
    </row>
  </sheetData>
  <mergeCells count="4">
    <mergeCell ref="B3:F3"/>
    <mergeCell ref="D6:E6"/>
    <mergeCell ref="J7:J11"/>
    <mergeCell ref="J12:J1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4" width="9.71"/>
    <col customWidth="1" min="5" max="5" width="13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10.0"/>
    <col customWidth="1" min="11" max="11" width="8.71"/>
    <col customWidth="1" min="12" max="12" width="49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'01_C&amp;P'!A37</f>
        <v>3.0-2</v>
      </c>
      <c r="B3" s="211" t="str">
        <f>IF($A3=0,"",VLOOKUP($A3,'01_C&amp;P'!$A$9:$D$172,2,FALSE))</f>
        <v>EJECUCION DE BASES DE H 30 100x100 + TRONCO 25X25x100 + TENSORES  30x40cm</v>
      </c>
      <c r="C3" s="212"/>
      <c r="D3" s="212"/>
      <c r="E3" s="212"/>
      <c r="F3" s="212"/>
      <c r="G3" s="213"/>
      <c r="H3" s="214">
        <f>IF($A3=0,"",VLOOKUP($A3,'01_C&amp;P'!$A$9:$D$172,4,FALSE))</f>
        <v>14</v>
      </c>
      <c r="I3" s="215" t="str">
        <f>IF($A3=0,"",VLOOKUP($A3,'01_C&amp;P'!$A$9:$D$172,3,FALSE))</f>
        <v>unid.</v>
      </c>
      <c r="L3" s="241" t="s">
        <v>980</v>
      </c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 t="s">
        <v>12</v>
      </c>
      <c r="P6" s="90" t="s">
        <v>709</v>
      </c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O7+O8+O9+O10</f>
        <v>11.4065</v>
      </c>
      <c r="E7" s="219"/>
      <c r="F7" s="221">
        <v>0.1</v>
      </c>
      <c r="G7" s="222">
        <f t="shared" ref="G7:G22" si="1">ROUNDUP((D7+(D7*F7)),0)</f>
        <v>13</v>
      </c>
      <c r="H7" s="150">
        <f>IF($A7=0,"",VLOOKUP($A7,'00_Mat'!$A$4:$J$1135,5,FALSE))</f>
        <v>125280</v>
      </c>
      <c r="I7" s="150">
        <f t="shared" ref="I7:I22" si="2">H7*G7</f>
        <v>1628640</v>
      </c>
      <c r="J7" s="237" t="s">
        <v>981</v>
      </c>
      <c r="K7" s="90"/>
      <c r="L7" s="90" t="s">
        <v>982</v>
      </c>
      <c r="N7" s="90" t="s">
        <v>983</v>
      </c>
      <c r="O7" s="90">
        <f>(1*1*0.3)*5</f>
        <v>1.5</v>
      </c>
      <c r="P7" s="90">
        <v>5.0</v>
      </c>
    </row>
    <row r="8" ht="14.25" customHeight="1">
      <c r="A8" s="231" t="s">
        <v>132</v>
      </c>
      <c r="B8" s="92" t="str">
        <f>IF($A8=0,"",VLOOKUP($A8,'00_Mat'!$A$4:$J$1135,2,FALSE))</f>
        <v>Hierros ADN 420 Φ 12</v>
      </c>
      <c r="C8" s="92" t="str">
        <f>IF($A8=0,"",VLOOKUP($A8,'00_Mat'!$A$4:$J$1135,3,FALSE))</f>
        <v>u</v>
      </c>
      <c r="D8" s="238">
        <f>P7*((16*0.8)/12)</f>
        <v>5.333333333</v>
      </c>
      <c r="E8" s="219"/>
      <c r="F8" s="239">
        <v>0.1</v>
      </c>
      <c r="G8" s="222">
        <f t="shared" si="1"/>
        <v>6</v>
      </c>
      <c r="H8" s="150">
        <f>IF($A8=0,"",VLOOKUP($A8,'00_Mat'!$A$4:$J$1135,5,FALSE))</f>
        <v>20442.5</v>
      </c>
      <c r="I8" s="150">
        <f t="shared" si="2"/>
        <v>122655</v>
      </c>
      <c r="L8" s="90" t="s">
        <v>984</v>
      </c>
      <c r="N8" s="90" t="s">
        <v>985</v>
      </c>
      <c r="O8" s="90">
        <f>(0.6*1.2*0.3)*9</f>
        <v>1.944</v>
      </c>
      <c r="P8" s="90">
        <v>9.0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38">
        <f>((0.8*4)*H3)/12</f>
        <v>3.733333333</v>
      </c>
      <c r="E9" s="219" t="s">
        <v>986</v>
      </c>
      <c r="F9" s="239">
        <v>0.1</v>
      </c>
      <c r="G9" s="222">
        <f t="shared" si="1"/>
        <v>5</v>
      </c>
      <c r="H9" s="150">
        <f>IF($A9=0,"",VLOOKUP($A9,'00_Mat'!$A$4:$J$1135,5,FALSE))</f>
        <v>20442.5</v>
      </c>
      <c r="I9" s="150">
        <f t="shared" si="2"/>
        <v>102212.5</v>
      </c>
      <c r="L9" s="90" t="s">
        <v>987</v>
      </c>
      <c r="N9" s="90" t="s">
        <v>988</v>
      </c>
      <c r="O9" s="90">
        <f>(0.2+0.65*1)*9</f>
        <v>7.65</v>
      </c>
      <c r="P9" s="90">
        <v>9.0</v>
      </c>
    </row>
    <row r="10" ht="14.25" customHeight="1">
      <c r="A10" s="231" t="s">
        <v>134</v>
      </c>
      <c r="B10" s="92" t="str">
        <f>IF($A10=0,"",VLOOKUP($A10,'00_Mat'!$A$4:$J$1135,2,FALSE))</f>
        <v>Hierros ADN 420 Φ 16</v>
      </c>
      <c r="C10" s="92" t="str">
        <f>IF($A10=0,"",VLOOKUP($A10,'00_Mat'!$A$4:$J$1135,3,FALSE))</f>
        <v>u</v>
      </c>
      <c r="D10" s="240">
        <f>((0.8*4)*P8)/12</f>
        <v>2.4</v>
      </c>
      <c r="E10" s="219" t="s">
        <v>989</v>
      </c>
      <c r="F10" s="221">
        <v>0.1</v>
      </c>
      <c r="G10" s="222">
        <f t="shared" si="1"/>
        <v>3</v>
      </c>
      <c r="H10" s="150">
        <f>IF($A10=0,"",VLOOKUP($A10,'00_Mat'!$A$4:$J$1135,5,FALSE))</f>
        <v>36603.12</v>
      </c>
      <c r="I10" s="150">
        <f t="shared" si="2"/>
        <v>109809.36</v>
      </c>
      <c r="L10" s="90" t="s">
        <v>990</v>
      </c>
      <c r="N10" s="90" t="s">
        <v>991</v>
      </c>
      <c r="O10" s="90">
        <f>(0.25*0.25*1)*5</f>
        <v>0.3125</v>
      </c>
      <c r="P10" s="90">
        <v>5.0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40">
        <f>((1.8*10)/12)*P9</f>
        <v>13.5</v>
      </c>
      <c r="E11" s="219" t="s">
        <v>989</v>
      </c>
      <c r="F11" s="221">
        <v>0.1</v>
      </c>
      <c r="G11" s="222">
        <f t="shared" si="1"/>
        <v>15</v>
      </c>
      <c r="H11" s="150">
        <f>IF($A11=0,"",VLOOKUP($A11,'00_Mat'!$A$4:$J$1135,5,FALSE))</f>
        <v>5250</v>
      </c>
      <c r="I11" s="150">
        <f t="shared" si="2"/>
        <v>78750</v>
      </c>
    </row>
    <row r="12" ht="14.25" customHeight="1">
      <c r="A12" s="231" t="s">
        <v>126</v>
      </c>
      <c r="B12" s="92" t="str">
        <f>IF($A12=0,"",VLOOKUP($A12,'00_Mat'!$A$4:$J$1135,2,FALSE))</f>
        <v>Hierros ADN 420 Φ 6 </v>
      </c>
      <c r="C12" s="92" t="str">
        <f>IF($A12=0,"",VLOOKUP($A12,'00_Mat'!$A$4:$J$1135,3,FALSE))</f>
        <v>u</v>
      </c>
      <c r="D12" s="240">
        <f>((1.3*10)/12)*P10</f>
        <v>5.416666667</v>
      </c>
      <c r="E12" s="219" t="s">
        <v>992</v>
      </c>
      <c r="F12" s="221">
        <v>0.1</v>
      </c>
      <c r="G12" s="222">
        <f t="shared" si="1"/>
        <v>6</v>
      </c>
      <c r="H12" s="150">
        <f>IF($A12=0,"",VLOOKUP($A12,'00_Mat'!$A$4:$J$1135,5,FALSE))</f>
        <v>5250</v>
      </c>
      <c r="I12" s="150">
        <f t="shared" si="2"/>
        <v>31500</v>
      </c>
    </row>
    <row r="13" ht="14.25" customHeight="1">
      <c r="A13" s="231" t="s">
        <v>539</v>
      </c>
      <c r="B13" s="92" t="str">
        <f>IF($A13=0,"",VLOOKUP($A13,'00_Mat'!$A$4:$J$1135,2,FALSE))</f>
        <v>Hormigon H30</v>
      </c>
      <c r="C13" s="92" t="str">
        <f>IF($A13=0,"",VLOOKUP($A13,'00_Mat'!$A$4:$J$1135,3,FALSE))</f>
        <v>m3</v>
      </c>
      <c r="D13" s="219">
        <f>N19</f>
        <v>3.36</v>
      </c>
      <c r="E13" s="219"/>
      <c r="F13" s="221">
        <v>0.1</v>
      </c>
      <c r="G13" s="222">
        <f t="shared" si="1"/>
        <v>4</v>
      </c>
      <c r="H13" s="150">
        <f>IF($A13=0,"",VLOOKUP($A13,'00_Mat'!$A$4:$J$1135,5,FALSE))</f>
        <v>125280</v>
      </c>
      <c r="I13" s="150">
        <f t="shared" si="2"/>
        <v>501120</v>
      </c>
      <c r="J13" s="90" t="s">
        <v>993</v>
      </c>
    </row>
    <row r="14" ht="14.25" customHeight="1">
      <c r="A14" s="231" t="s">
        <v>130</v>
      </c>
      <c r="B14" s="92" t="str">
        <f>IF($A14=0,"",VLOOKUP($A14,'00_Mat'!$A$4:$J$1135,2,FALSE))</f>
        <v>Hierros ADN 420Φ 10</v>
      </c>
      <c r="C14" s="92" t="str">
        <f>IF($A14=0,"",VLOOKUP($A14,'00_Mat'!$A$4:$J$1135,3,FALSE))</f>
        <v>u</v>
      </c>
      <c r="D14" s="240">
        <f>(28*6)/12</f>
        <v>14</v>
      </c>
      <c r="E14" s="219"/>
      <c r="F14" s="221">
        <v>0.1</v>
      </c>
      <c r="G14" s="222">
        <f t="shared" si="1"/>
        <v>16</v>
      </c>
      <c r="H14" s="150">
        <f>IF($A14=0,"",VLOOKUP($A14,'00_Mat'!$A$4:$J$1135,5,FALSE))</f>
        <v>10000</v>
      </c>
      <c r="I14" s="150">
        <f t="shared" si="2"/>
        <v>160000</v>
      </c>
    </row>
    <row r="15" ht="14.25" customHeight="1">
      <c r="A15" s="231" t="s">
        <v>126</v>
      </c>
      <c r="B15" s="92" t="str">
        <f>IF($A15=0,"",VLOOKUP($A15,'00_Mat'!$A$4:$J$1135,2,FALSE))</f>
        <v>Hierros ADN 420 Φ 6 </v>
      </c>
      <c r="C15" s="92" t="str">
        <f>IF($A15=0,"",VLOOKUP($A15,'00_Mat'!$A$4:$J$1135,3,FALSE))</f>
        <v>u</v>
      </c>
      <c r="D15" s="240">
        <f>((28/0.15)*1.3)/12</f>
        <v>20.22222222</v>
      </c>
      <c r="E15" s="219"/>
      <c r="F15" s="221">
        <v>0.1</v>
      </c>
      <c r="G15" s="222">
        <f t="shared" si="1"/>
        <v>23</v>
      </c>
      <c r="H15" s="150">
        <f>IF($A15=0,"",VLOOKUP($A15,'00_Mat'!$A$4:$J$1135,5,FALSE))</f>
        <v>5250</v>
      </c>
      <c r="I15" s="150">
        <f t="shared" si="2"/>
        <v>120750</v>
      </c>
    </row>
    <row r="16" ht="14.25" customHeight="1">
      <c r="A16" s="231" t="s">
        <v>259</v>
      </c>
      <c r="B16" s="92" t="str">
        <f>IF($A16=0,"",VLOOKUP($A16,'00_Mat'!$A$4:$J$1135,2,FALSE))</f>
        <v>Nylon 200 Micrones (50 m2 x rollo)</v>
      </c>
      <c r="C16" s="92" t="str">
        <f>IF($A16=0,"",VLOOKUP($A16,'00_Mat'!$A$4:$J$1135,3,FALSE))</f>
        <v/>
      </c>
      <c r="D16" s="219">
        <v>1.0</v>
      </c>
      <c r="E16" s="219"/>
      <c r="F16" s="221">
        <v>0.0</v>
      </c>
      <c r="G16" s="222">
        <f t="shared" si="1"/>
        <v>1</v>
      </c>
      <c r="H16" s="150">
        <f>IF($A16=0,"",VLOOKUP($A16,'00_Mat'!$A$4:$J$1135,5,FALSE))</f>
        <v>38100</v>
      </c>
      <c r="I16" s="150">
        <f t="shared" si="2"/>
        <v>38100</v>
      </c>
      <c r="J16" s="90"/>
    </row>
    <row r="17" ht="14.25" customHeight="1">
      <c r="A17" s="231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  <c r="J17" s="90"/>
      <c r="L17" s="90" t="s">
        <v>994</v>
      </c>
    </row>
    <row r="18" ht="14.25" customHeight="1">
      <c r="A18" s="231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  <c r="J18" s="90"/>
    </row>
    <row r="19" ht="14.25" customHeight="1">
      <c r="A19" s="231"/>
      <c r="B19" s="92" t="str">
        <f>IF($A19=0,"",VLOOKUP($A19,'00_Mat'!$A$4:$J$1135,2,FALSE))</f>
        <v/>
      </c>
      <c r="C19" s="92" t="str">
        <f>IF($A19=0,"",VLOOKUP($A19,'00_Mat'!$A$4:$J$1135,3,FALSE))</f>
        <v/>
      </c>
      <c r="D19" s="219"/>
      <c r="E19" s="219"/>
      <c r="F19" s="221"/>
      <c r="G19" s="222">
        <f t="shared" si="1"/>
        <v>0</v>
      </c>
      <c r="H19" s="150" t="str">
        <f>IF($A19=0,"",VLOOKUP($A19,'00_Mat'!$A$4:$J$1135,5,FALSE))</f>
        <v/>
      </c>
      <c r="I19" s="150">
        <f t="shared" si="2"/>
        <v>0</v>
      </c>
      <c r="J19" s="90"/>
      <c r="L19" s="90" t="s">
        <v>995</v>
      </c>
      <c r="N19" s="90">
        <f>0.3*0.4*28</f>
        <v>3.36</v>
      </c>
      <c r="O19" s="90" t="s">
        <v>12</v>
      </c>
    </row>
    <row r="20" ht="14.25" customHeight="1">
      <c r="A20" s="231"/>
      <c r="B20" s="92" t="str">
        <f>IF($A20=0,"",VLOOKUP($A20,'00_Mat'!$A$4:$J$1135,2,FALSE))</f>
        <v/>
      </c>
      <c r="C20" s="92" t="str">
        <f>IF($A20=0,"",VLOOKUP($A20,'00_Mat'!$A$4:$J$1135,3,FALSE))</f>
        <v/>
      </c>
      <c r="D20" s="240"/>
      <c r="E20" s="219"/>
      <c r="F20" s="221"/>
      <c r="G20" s="222">
        <f t="shared" si="1"/>
        <v>0</v>
      </c>
      <c r="H20" s="150" t="str">
        <f>IF($A20=0,"",VLOOKUP($A20,'00_Mat'!$A$4:$J$1135,5,FALSE))</f>
        <v/>
      </c>
      <c r="I20" s="150">
        <f t="shared" si="2"/>
        <v>0</v>
      </c>
      <c r="J20" s="90"/>
    </row>
    <row r="21" ht="14.25" customHeight="1">
      <c r="A21" s="231"/>
      <c r="B21" s="92" t="str">
        <f>IF($A21=0,"",VLOOKUP($A21,'00_Mat'!$A$4:$J$1135,2,FALSE))</f>
        <v/>
      </c>
      <c r="C21" s="92" t="str">
        <f>IF($A21=0,"",VLOOKUP($A21,'00_Mat'!$A$4:$J$1135,3,FALSE))</f>
        <v/>
      </c>
      <c r="D21" s="240"/>
      <c r="E21" s="219"/>
      <c r="F21" s="221"/>
      <c r="G21" s="222">
        <f t="shared" si="1"/>
        <v>0</v>
      </c>
      <c r="H21" s="150" t="str">
        <f>IF($A21=0,"",VLOOKUP($A21,'00_Mat'!$A$4:$J$1135,5,FALSE))</f>
        <v/>
      </c>
      <c r="I21" s="150">
        <f t="shared" si="2"/>
        <v>0</v>
      </c>
      <c r="J21" s="90"/>
    </row>
    <row r="22" ht="14.25" customHeight="1">
      <c r="A22" s="219"/>
      <c r="B22" s="92" t="str">
        <f>IF($A22=0,"",VLOOKUP($A22,'00_Mat'!$A$4:$J$1135,2,FALSE))</f>
        <v/>
      </c>
      <c r="C22" s="92" t="str">
        <f>IF($A22=0,"",VLOOKUP($A22,'00_Mat'!$A$4:$J$1135,3,FALSE))</f>
        <v/>
      </c>
      <c r="D22" s="219"/>
      <c r="E22" s="219"/>
      <c r="F22" s="221"/>
      <c r="G22" s="222">
        <f t="shared" si="1"/>
        <v>0</v>
      </c>
      <c r="H22" s="150" t="str">
        <f>IF($A22=0,"",VLOOKUP($A22,'00_Mat'!$A$4:$J$1135,5,FALSE))</f>
        <v/>
      </c>
      <c r="I22" s="150">
        <f t="shared" si="2"/>
        <v>0</v>
      </c>
      <c r="J22" s="90"/>
      <c r="L22" s="90"/>
    </row>
    <row r="23" ht="14.25" customHeight="1">
      <c r="F23" s="154"/>
      <c r="G23" s="3"/>
      <c r="H23" s="150"/>
      <c r="I23" s="150"/>
      <c r="L23" s="90"/>
    </row>
    <row r="24" ht="14.25" customHeight="1">
      <c r="A24" s="223" t="s">
        <v>963</v>
      </c>
      <c r="B24" s="224"/>
      <c r="C24" s="224"/>
      <c r="D24" s="224"/>
      <c r="E24" s="224"/>
      <c r="F24" s="224"/>
      <c r="G24" s="198"/>
      <c r="H24" s="224"/>
      <c r="I24" s="225">
        <f>SUM(I7:I19)</f>
        <v>2893536.86</v>
      </c>
      <c r="J24" s="92"/>
      <c r="K24" s="92"/>
      <c r="L24" s="92"/>
    </row>
    <row r="25" ht="14.25" customHeight="1">
      <c r="A25" s="226" t="str">
        <f>$I$3</f>
        <v>unid.</v>
      </c>
      <c r="B25" s="227"/>
      <c r="C25" s="227"/>
      <c r="D25" s="227"/>
      <c r="E25" s="227"/>
      <c r="F25" s="227"/>
      <c r="G25" s="5"/>
      <c r="H25" s="227"/>
      <c r="I25" s="220">
        <f>$H$3</f>
        <v>14</v>
      </c>
      <c r="J25" s="92"/>
      <c r="K25" s="92"/>
      <c r="L25" s="92"/>
    </row>
    <row r="26" ht="14.25" customHeight="1">
      <c r="A26" s="228" t="s">
        <v>964</v>
      </c>
      <c r="B26" s="226" t="str">
        <f>A25</f>
        <v>unid.</v>
      </c>
      <c r="C26" s="227"/>
      <c r="D26" s="227"/>
      <c r="E26" s="227"/>
      <c r="F26" s="227"/>
      <c r="G26" s="5"/>
      <c r="H26" s="227"/>
      <c r="I26" s="229">
        <f>I24/I25</f>
        <v>206681.2043</v>
      </c>
      <c r="J26" s="92"/>
      <c r="K26" s="92"/>
      <c r="L26" s="92"/>
    </row>
    <row r="27" ht="14.25" customHeight="1">
      <c r="G27" s="3"/>
    </row>
    <row r="28" ht="14.25" customHeight="1">
      <c r="G28" s="3"/>
    </row>
    <row r="29" ht="14.25" customHeight="1">
      <c r="A29" s="216" t="s">
        <v>965</v>
      </c>
      <c r="B29" s="94"/>
      <c r="C29" s="94"/>
      <c r="D29" s="94"/>
      <c r="E29" s="94"/>
      <c r="F29" s="94"/>
      <c r="G29" s="2"/>
      <c r="H29" s="94"/>
      <c r="I29" s="94"/>
    </row>
    <row r="30" ht="14.25" customHeight="1">
      <c r="A30" s="217" t="s">
        <v>955</v>
      </c>
      <c r="B30" s="217" t="s">
        <v>956</v>
      </c>
      <c r="C30" s="217" t="s">
        <v>957</v>
      </c>
      <c r="D30" s="217" t="s">
        <v>958</v>
      </c>
      <c r="E30" s="217" t="s">
        <v>966</v>
      </c>
      <c r="F30" s="217" t="s">
        <v>959</v>
      </c>
      <c r="G30" s="4" t="s">
        <v>960</v>
      </c>
      <c r="H30" s="217" t="s">
        <v>961</v>
      </c>
      <c r="I30" s="217" t="s">
        <v>962</v>
      </c>
    </row>
    <row r="31" ht="14.25" customHeight="1">
      <c r="A31" s="231" t="s">
        <v>564</v>
      </c>
      <c r="B31" s="92" t="str">
        <f>IF($A31=0,"",VLOOKUP($A31,'00_MO'!$A$4:$D$7,2,FALSE))</f>
        <v>Capataz</v>
      </c>
      <c r="C31" s="92" t="str">
        <f>IF($A31=0,"",VLOOKUP($A31,'00_MO'!$A$4:$D$7,3,FALSE))</f>
        <v>u</v>
      </c>
      <c r="D31" s="240">
        <v>1.0</v>
      </c>
      <c r="E31" s="220">
        <f t="shared" ref="E31:E33" si="3">7+3</f>
        <v>10</v>
      </c>
      <c r="F31" s="221">
        <v>0.25</v>
      </c>
      <c r="G31" s="230">
        <f t="shared" ref="G31:G36" si="4">ROUNDUP(((D31*E31)*(1+F31)),0)</f>
        <v>13</v>
      </c>
      <c r="H31" s="150">
        <f>IF($A31=0,"",VLOOKUP($A31,'00_MO'!$A$4:$D$7,4,FALSE))</f>
        <v>90000</v>
      </c>
      <c r="I31" s="150">
        <f t="shared" ref="I31:I36" si="5">G31*H31</f>
        <v>1170000</v>
      </c>
      <c r="J31" s="3"/>
      <c r="L31" s="90" t="s">
        <v>996</v>
      </c>
    </row>
    <row r="32" ht="14.25" customHeight="1">
      <c r="A32" s="231" t="s">
        <v>568</v>
      </c>
      <c r="B32" s="92" t="str">
        <f>IF($A32=0,"",VLOOKUP($A32,'00_MO'!$A$4:$D$7,2,FALSE))</f>
        <v>Oficial</v>
      </c>
      <c r="C32" s="92" t="str">
        <f>IF($A32=0,"",VLOOKUP($A32,'00_MO'!$A$4:$D$7,3,FALSE))</f>
        <v>u</v>
      </c>
      <c r="D32" s="240">
        <v>2.0</v>
      </c>
      <c r="E32" s="220">
        <f t="shared" si="3"/>
        <v>10</v>
      </c>
      <c r="F32" s="221">
        <v>0.25</v>
      </c>
      <c r="G32" s="230">
        <f t="shared" si="4"/>
        <v>25</v>
      </c>
      <c r="H32" s="150">
        <f>IF($A32=0,"",VLOOKUP($A32,'00_MO'!$A$4:$D$7,4,FALSE))</f>
        <v>75000</v>
      </c>
      <c r="I32" s="150">
        <f t="shared" si="5"/>
        <v>1875000</v>
      </c>
      <c r="J32" s="3"/>
    </row>
    <row r="33" ht="14.25" customHeight="1">
      <c r="A33" s="231" t="s">
        <v>570</v>
      </c>
      <c r="B33" s="92" t="str">
        <f>IF($A33=0,"",VLOOKUP($A33,'00_MO'!$A$4:$D$7,2,FALSE))</f>
        <v>Ayudante</v>
      </c>
      <c r="C33" s="92" t="str">
        <f>IF($A33=0,"",VLOOKUP($A33,'00_MO'!$A$4:$D$7,3,FALSE))</f>
        <v>u</v>
      </c>
      <c r="D33" s="240">
        <v>1.0</v>
      </c>
      <c r="E33" s="220">
        <f t="shared" si="3"/>
        <v>10</v>
      </c>
      <c r="F33" s="221">
        <v>0.25</v>
      </c>
      <c r="G33" s="230">
        <f t="shared" si="4"/>
        <v>13</v>
      </c>
      <c r="H33" s="150">
        <f>IF($A33=0,"",VLOOKUP($A33,'00_MO'!$A$4:$D$7,4,FALSE))</f>
        <v>60000</v>
      </c>
      <c r="I33" s="150">
        <f t="shared" si="5"/>
        <v>780000</v>
      </c>
      <c r="J33" s="3"/>
    </row>
    <row r="34" ht="14.25" customHeight="1">
      <c r="A34" s="231"/>
      <c r="B34" s="92" t="str">
        <f>IF($A34=0,"",VLOOKUP($A34,'00_MO'!$A$4:$D$7,2,FALSE))</f>
        <v/>
      </c>
      <c r="C34" s="92" t="str">
        <f>IF($A34=0,"",VLOOKUP($A34,'00_MO'!$A$4:$D$7,3,FALSE))</f>
        <v/>
      </c>
      <c r="D34" s="240"/>
      <c r="E34" s="220"/>
      <c r="F34" s="221"/>
      <c r="G34" s="230">
        <f t="shared" si="4"/>
        <v>0</v>
      </c>
      <c r="H34" s="150" t="str">
        <f>IF($A34=0,"",VLOOKUP($A34,'00_MO'!$A$4:$D$7,4,FALSE))</f>
        <v/>
      </c>
      <c r="I34" s="150">
        <f t="shared" si="5"/>
        <v>0</v>
      </c>
      <c r="J34" s="3"/>
    </row>
    <row r="35" ht="14.25" customHeight="1">
      <c r="A35" s="231"/>
      <c r="B35" s="92" t="str">
        <f>IF($A35=0,"",VLOOKUP($A35,'00_MO'!$A$4:$D$7,2,FALSE))</f>
        <v/>
      </c>
      <c r="C35" s="92" t="str">
        <f>IF($A35=0,"",VLOOKUP($A35,'00_MO'!$A$4:$D$7,3,FALSE))</f>
        <v/>
      </c>
      <c r="D35" s="240"/>
      <c r="E35" s="220"/>
      <c r="F35" s="221"/>
      <c r="G35" s="230">
        <f t="shared" si="4"/>
        <v>0</v>
      </c>
      <c r="H35" s="150" t="str">
        <f>IF($A35=0,"",VLOOKUP($A35,'00_MO'!$A$4:$D$7,4,FALSE))</f>
        <v/>
      </c>
      <c r="I35" s="150">
        <f t="shared" si="5"/>
        <v>0</v>
      </c>
      <c r="J35" s="3"/>
    </row>
    <row r="36" ht="14.25" customHeight="1">
      <c r="A36" s="231"/>
      <c r="B36" s="92" t="str">
        <f>IF($A36=0,"",VLOOKUP($A36,'00_MO'!$A$4:$D$7,2,FALSE))</f>
        <v/>
      </c>
      <c r="C36" s="92" t="str">
        <f>IF($A36=0,"",VLOOKUP($A36,'00_MO'!$A$4:$D$7,3,FALSE))</f>
        <v/>
      </c>
      <c r="D36" s="240"/>
      <c r="E36" s="220"/>
      <c r="F36" s="221"/>
      <c r="G36" s="230">
        <f t="shared" si="4"/>
        <v>0</v>
      </c>
      <c r="H36" s="150" t="str">
        <f>IF($A36=0,"",VLOOKUP($A36,'00_MO'!$A$4:$D$7,4,FALSE))</f>
        <v/>
      </c>
      <c r="I36" s="150">
        <f t="shared" si="5"/>
        <v>0</v>
      </c>
      <c r="J36" s="3"/>
    </row>
    <row r="37" ht="14.25" customHeight="1">
      <c r="F37" s="154"/>
      <c r="G37" s="3"/>
      <c r="H37" s="150"/>
      <c r="I37" s="150"/>
    </row>
    <row r="38" ht="14.25" customHeight="1">
      <c r="A38" s="223" t="s">
        <v>971</v>
      </c>
      <c r="B38" s="224"/>
      <c r="C38" s="224"/>
      <c r="D38" s="224"/>
      <c r="E38" s="224"/>
      <c r="F38" s="224"/>
      <c r="G38" s="198"/>
      <c r="H38" s="224"/>
      <c r="I38" s="225">
        <f>SUM(I31:I36)</f>
        <v>3825000</v>
      </c>
    </row>
    <row r="39" ht="14.25" customHeight="1">
      <c r="A39" s="226" t="str">
        <f>$I$3</f>
        <v>unid.</v>
      </c>
      <c r="B39" s="227"/>
      <c r="C39" s="227"/>
      <c r="D39" s="227"/>
      <c r="E39" s="227"/>
      <c r="F39" s="227"/>
      <c r="G39" s="5"/>
      <c r="H39" s="227"/>
      <c r="I39" s="220">
        <f>$H$3</f>
        <v>14</v>
      </c>
      <c r="J39" s="92"/>
      <c r="K39" s="92"/>
      <c r="L39" s="92"/>
    </row>
    <row r="40" ht="14.25" customHeight="1">
      <c r="A40" s="228" t="s">
        <v>964</v>
      </c>
      <c r="B40" s="226" t="str">
        <f>A39</f>
        <v>unid.</v>
      </c>
      <c r="C40" s="227"/>
      <c r="D40" s="227"/>
      <c r="E40" s="227"/>
      <c r="F40" s="227"/>
      <c r="G40" s="5"/>
      <c r="H40" s="227"/>
      <c r="I40" s="229">
        <f>I38/I39</f>
        <v>273214.2857</v>
      </c>
      <c r="J40" s="92"/>
      <c r="K40" s="92"/>
      <c r="L40" s="92"/>
    </row>
    <row r="41" ht="14.25" customHeight="1">
      <c r="G41" s="3"/>
    </row>
    <row r="42" ht="14.25" customHeight="1">
      <c r="G42" s="3"/>
    </row>
    <row r="43" ht="14.25" customHeight="1">
      <c r="A43" s="216" t="s">
        <v>972</v>
      </c>
      <c r="B43" s="94"/>
      <c r="C43" s="94"/>
      <c r="D43" s="94"/>
      <c r="E43" s="94"/>
      <c r="F43" s="94"/>
      <c r="G43" s="2"/>
      <c r="H43" s="94"/>
      <c r="I43" s="94"/>
    </row>
    <row r="44" ht="14.25" customHeight="1">
      <c r="A44" s="217" t="s">
        <v>955</v>
      </c>
      <c r="B44" s="217" t="s">
        <v>956</v>
      </c>
      <c r="C44" s="217" t="s">
        <v>957</v>
      </c>
      <c r="D44" s="217" t="s">
        <v>958</v>
      </c>
      <c r="E44" s="217" t="s">
        <v>966</v>
      </c>
      <c r="F44" s="217" t="s">
        <v>959</v>
      </c>
      <c r="G44" s="4" t="s">
        <v>960</v>
      </c>
      <c r="H44" s="217" t="s">
        <v>961</v>
      </c>
      <c r="I44" s="217" t="s">
        <v>962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ref="G45:G50" si="6">ROUNDUP(((D45*E45)*(1+F45)),0)</f>
        <v>0</v>
      </c>
      <c r="H45" s="150" t="str">
        <f>IF($A45=0,"",VLOOKUP($A45,'00_Eq'!$A$4:$D$100,4,FALSE))</f>
        <v/>
      </c>
      <c r="I45" s="150">
        <f t="shared" ref="I45:I48" si="7">G45*H45</f>
        <v>0</v>
      </c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6"/>
        <v>0</v>
      </c>
      <c r="H46" s="150" t="str">
        <f>IF($A46=0,"",VLOOKUP($A46,'00_Eq'!$A$4:$D$100,4,FALSE))</f>
        <v/>
      </c>
      <c r="I46" s="150">
        <f t="shared" si="7"/>
        <v>0</v>
      </c>
    </row>
    <row r="47" ht="14.25" customHeight="1">
      <c r="A47" s="219"/>
      <c r="B47" s="92" t="str">
        <f>IF($A47=0,"",VLOOKUP($A47,'00_Eq'!$A$4:$D$100,2,FALSE))</f>
        <v/>
      </c>
      <c r="C47" s="92" t="str">
        <f>IF($A47=0,"",VLOOKUP($A47,'00_Eq'!$A$4:$D$100,3,FALSE))</f>
        <v/>
      </c>
      <c r="D47" s="219"/>
      <c r="E47" s="219"/>
      <c r="F47" s="221"/>
      <c r="G47" s="230">
        <f t="shared" si="6"/>
        <v>0</v>
      </c>
      <c r="H47" s="150" t="str">
        <f>IF($A47=0,"",VLOOKUP($A47,'00_Eq'!$A$4:$D$100,4,FALSE))</f>
        <v/>
      </c>
      <c r="I47" s="150">
        <f t="shared" si="7"/>
        <v>0</v>
      </c>
    </row>
    <row r="48" ht="14.25" customHeight="1">
      <c r="A48" s="219"/>
      <c r="B48" s="92" t="str">
        <f>IF($A48=0,"",VLOOKUP($A48,'00_Eq'!$A$4:$D$100,2,FALSE))</f>
        <v/>
      </c>
      <c r="C48" s="92" t="str">
        <f>IF($A48=0,"",VLOOKUP($A48,'00_Eq'!$A$4:$D$100,3,FALSE))</f>
        <v/>
      </c>
      <c r="D48" s="219"/>
      <c r="E48" s="219"/>
      <c r="F48" s="221"/>
      <c r="G48" s="230">
        <f t="shared" si="6"/>
        <v>0</v>
      </c>
      <c r="H48" s="150" t="str">
        <f>IF($A48=0,"",VLOOKUP($A48,'00_Eq'!$A$4:$D$100,4,FALSE))</f>
        <v/>
      </c>
      <c r="I48" s="150">
        <f t="shared" si="7"/>
        <v>0</v>
      </c>
    </row>
    <row r="49" ht="14.25" customHeight="1">
      <c r="A49" s="219"/>
      <c r="B49" s="92" t="str">
        <f>IF($A49=0,"",VLOOKUP($A49,'00_Eq'!$A$4:$D$100,2,FALSE))</f>
        <v/>
      </c>
      <c r="C49" s="92" t="str">
        <f>IF($A49=0,"",VLOOKUP($A49,'00_Eq'!$A$4:$D$100,3,FALSE))</f>
        <v/>
      </c>
      <c r="D49" s="219"/>
      <c r="E49" s="219"/>
      <c r="F49" s="221"/>
      <c r="G49" s="230">
        <f t="shared" si="6"/>
        <v>0</v>
      </c>
      <c r="H49" s="150" t="str">
        <f>IF($A49=0,"",VLOOKUP($A49,'00_Eq'!$A$4:$D$100,4,FALSE))</f>
        <v/>
      </c>
      <c r="I49" s="150"/>
    </row>
    <row r="50" ht="14.25" customHeight="1">
      <c r="A50" s="219"/>
      <c r="B50" s="92" t="str">
        <f>IF($A50=0,"",VLOOKUP($A50,'00_Eq'!$A$4:$D$100,2,FALSE))</f>
        <v/>
      </c>
      <c r="C50" s="92" t="str">
        <f>IF($A50=0,"",VLOOKUP($A50,'00_Eq'!$A$4:$D$100,3,FALSE))</f>
        <v/>
      </c>
      <c r="D50" s="219"/>
      <c r="E50" s="219"/>
      <c r="F50" s="221"/>
      <c r="G50" s="230">
        <f t="shared" si="6"/>
        <v>0</v>
      </c>
      <c r="H50" s="150" t="str">
        <f>IF($A50=0,"",VLOOKUP($A50,'00_Eq'!$A$4:$D$100,4,FALSE))</f>
        <v/>
      </c>
      <c r="I50" s="150"/>
    </row>
    <row r="51" ht="14.25" customHeight="1">
      <c r="F51" s="154"/>
      <c r="G51" s="3"/>
      <c r="H51" s="150"/>
      <c r="I51" s="150"/>
    </row>
    <row r="52" ht="14.25" customHeight="1">
      <c r="A52" s="223" t="s">
        <v>971</v>
      </c>
      <c r="B52" s="224"/>
      <c r="C52" s="224"/>
      <c r="D52" s="224"/>
      <c r="E52" s="224"/>
      <c r="F52" s="224"/>
      <c r="G52" s="198"/>
      <c r="H52" s="224"/>
      <c r="I52" s="225">
        <f>SUM(I45:I50)</f>
        <v>0</v>
      </c>
    </row>
    <row r="53" ht="14.25" customHeight="1">
      <c r="A53" s="226" t="str">
        <f>$I$3</f>
        <v>unid.</v>
      </c>
      <c r="B53" s="227"/>
      <c r="C53" s="227"/>
      <c r="D53" s="227"/>
      <c r="E53" s="227"/>
      <c r="F53" s="227"/>
      <c r="G53" s="5"/>
      <c r="H53" s="227"/>
      <c r="I53" s="220">
        <f>$H$3</f>
        <v>14</v>
      </c>
      <c r="J53" s="92"/>
      <c r="K53" s="92"/>
      <c r="L53" s="92"/>
    </row>
    <row r="54" ht="14.25" customHeight="1">
      <c r="A54" s="228" t="s">
        <v>964</v>
      </c>
      <c r="B54" s="226" t="str">
        <f>A53</f>
        <v>unid.</v>
      </c>
      <c r="C54" s="227"/>
      <c r="D54" s="227"/>
      <c r="E54" s="227"/>
      <c r="F54" s="227"/>
      <c r="G54" s="5"/>
      <c r="H54" s="227"/>
      <c r="I54" s="229">
        <f>I52/I53</f>
        <v>0</v>
      </c>
      <c r="J54" s="92"/>
      <c r="K54" s="92"/>
      <c r="L54" s="92"/>
    </row>
    <row r="55" ht="14.25" customHeight="1">
      <c r="G55" s="3"/>
    </row>
    <row r="56" ht="14.25" customHeight="1">
      <c r="G56" s="3"/>
    </row>
    <row r="57" ht="14.25" customHeight="1">
      <c r="A57" s="216" t="s">
        <v>977</v>
      </c>
      <c r="B57" s="94"/>
      <c r="C57" s="94"/>
      <c r="D57" s="94"/>
      <c r="E57" s="94"/>
      <c r="F57" s="94"/>
      <c r="G57" s="2"/>
      <c r="H57" s="94"/>
      <c r="I57" s="94"/>
    </row>
    <row r="58" ht="14.25" customHeight="1">
      <c r="A58" s="217" t="s">
        <v>955</v>
      </c>
      <c r="B58" s="217" t="s">
        <v>956</v>
      </c>
      <c r="C58" s="217" t="s">
        <v>957</v>
      </c>
      <c r="D58" s="217" t="s">
        <v>958</v>
      </c>
      <c r="E58" s="217"/>
      <c r="F58" s="217" t="s">
        <v>959</v>
      </c>
      <c r="G58" s="4" t="s">
        <v>960</v>
      </c>
      <c r="H58" s="217" t="s">
        <v>961</v>
      </c>
      <c r="I58" s="217" t="s">
        <v>962</v>
      </c>
    </row>
    <row r="59" ht="14.25" customHeight="1">
      <c r="A59" s="231" t="s">
        <v>997</v>
      </c>
      <c r="B59" s="92" t="str">
        <f>IF($A59=0,"",VLOOKUP($A59,'00_Mat'!$A$4:$J$1135,2,FALSE))</f>
        <v>Disco corte</v>
      </c>
      <c r="C59" s="92" t="str">
        <f>IF($A59=0,"",VLOOKUP($A59,'00_Mat'!$A$4:$J$1135,3,FALSE))</f>
        <v>u</v>
      </c>
      <c r="D59" s="238">
        <v>2.0</v>
      </c>
      <c r="E59" s="219"/>
      <c r="F59" s="239">
        <v>0.1</v>
      </c>
      <c r="G59" s="222">
        <f t="shared" ref="G59:G65" si="8">ROUNDUP((D59+(D59*F59)),0)</f>
        <v>3</v>
      </c>
      <c r="H59" s="150">
        <f>IF($A59=0,"",VLOOKUP($A59,'00_Mat'!$A$4:$J$1135,5,FALSE))</f>
        <v>40000</v>
      </c>
      <c r="I59" s="150">
        <f t="shared" ref="I59:I65" si="9">H59*G59</f>
        <v>120000</v>
      </c>
    </row>
    <row r="60" ht="14.25" customHeight="1">
      <c r="A60" s="231" t="s">
        <v>76</v>
      </c>
      <c r="B60" s="92" t="str">
        <f>IF($A60=0,"",VLOOKUP($A60,'00_Mat'!$A$4:$J$1135,2,FALSE))</f>
        <v>Alambre Fardo (k)</v>
      </c>
      <c r="C60" s="92" t="str">
        <f>IF($A60=0,"",VLOOKUP($A60,'00_Mat'!$A$4:$J$1135,3,FALSE))</f>
        <v>k</v>
      </c>
      <c r="D60" s="238">
        <v>20.0</v>
      </c>
      <c r="E60" s="219"/>
      <c r="F60" s="239">
        <v>0.1</v>
      </c>
      <c r="G60" s="222">
        <f t="shared" si="8"/>
        <v>22</v>
      </c>
      <c r="H60" s="150">
        <f>IF($A60=0,"",VLOOKUP($A60,'00_Mat'!$A$4:$J$1135,5,FALSE))</f>
        <v>4326.45</v>
      </c>
      <c r="I60" s="150">
        <f t="shared" si="9"/>
        <v>95181.9</v>
      </c>
    </row>
    <row r="61" ht="14.25" customHeight="1">
      <c r="A61" s="231" t="s">
        <v>70</v>
      </c>
      <c r="B61" s="92" t="str">
        <f>IF($A61=0,"",VLOOKUP($A61,'00_Mat'!$A$4:$J$1135,2,FALSE))</f>
        <v>Clavos 2" punta paris (k)</v>
      </c>
      <c r="C61" s="92" t="str">
        <f>IF($A61=0,"",VLOOKUP($A61,'00_Mat'!$A$4:$J$1135,3,FALSE))</f>
        <v>k</v>
      </c>
      <c r="D61" s="238">
        <v>15.0</v>
      </c>
      <c r="E61" s="219"/>
      <c r="F61" s="239">
        <v>0.1</v>
      </c>
      <c r="G61" s="222">
        <f t="shared" si="8"/>
        <v>17</v>
      </c>
      <c r="H61" s="150">
        <f>IF($A61=0,"",VLOOKUP($A61,'00_Mat'!$A$4:$J$1135,5,FALSE))</f>
        <v>3739.67</v>
      </c>
      <c r="I61" s="150">
        <f t="shared" si="9"/>
        <v>63574.39</v>
      </c>
    </row>
    <row r="62" ht="14.25" customHeight="1">
      <c r="A62" s="231" t="s">
        <v>74</v>
      </c>
      <c r="B62" s="92" t="str">
        <f>IF($A62=0,"",VLOOKUP($A62,'00_Mat'!$A$4:$J$1135,2,FALSE))</f>
        <v>Clavos 2,5" punta paris (k)</v>
      </c>
      <c r="C62" s="92" t="str">
        <f>IF($A62=0,"",VLOOKUP($A62,'00_Mat'!$A$4:$J$1135,3,FALSE))</f>
        <v>k</v>
      </c>
      <c r="D62" s="238">
        <v>15.0</v>
      </c>
      <c r="E62" s="219"/>
      <c r="F62" s="239">
        <v>0.1</v>
      </c>
      <c r="G62" s="222">
        <f t="shared" si="8"/>
        <v>17</v>
      </c>
      <c r="H62" s="150">
        <f>IF($A62=0,"",VLOOKUP($A62,'00_Mat'!$A$4:$J$1135,5,FALSE))</f>
        <v>3739.67</v>
      </c>
      <c r="I62" s="150">
        <f t="shared" si="9"/>
        <v>63574.39</v>
      </c>
    </row>
    <row r="63" ht="14.25" customHeight="1">
      <c r="A63" s="231"/>
      <c r="B63" s="92" t="str">
        <f>IF($A63=0,"",VLOOKUP($A63,'00_Mat'!$A$4:$J$1135,2,FALSE))</f>
        <v/>
      </c>
      <c r="C63" s="92" t="str">
        <f>IF($A63=0,"",VLOOKUP($A63,'00_Mat'!$A$4:$J$1135,3,FALSE))</f>
        <v/>
      </c>
      <c r="D63" s="219"/>
      <c r="E63" s="219"/>
      <c r="F63" s="221">
        <v>0.1</v>
      </c>
      <c r="G63" s="222">
        <f t="shared" si="8"/>
        <v>0</v>
      </c>
      <c r="H63" s="150" t="str">
        <f>IF($A63=0,"",VLOOKUP($A63,'00_Mat'!$A$4:$J$1135,5,FALSE))</f>
        <v/>
      </c>
      <c r="I63" s="150">
        <f t="shared" si="9"/>
        <v>0</v>
      </c>
    </row>
    <row r="64" ht="14.25" customHeight="1">
      <c r="A64" s="231"/>
      <c r="B64" s="92" t="str">
        <f>IF($A64=0,"",VLOOKUP($A64,'00_Mat'!$A$4:$J$1135,2,FALSE))</f>
        <v/>
      </c>
      <c r="C64" s="92" t="str">
        <f>IF($A64=0,"",VLOOKUP($A64,'00_Mat'!$A$4:$J$1135,3,FALSE))</f>
        <v/>
      </c>
      <c r="D64" s="219"/>
      <c r="E64" s="219"/>
      <c r="F64" s="221">
        <v>0.1</v>
      </c>
      <c r="G64" s="222">
        <f t="shared" si="8"/>
        <v>0</v>
      </c>
      <c r="H64" s="150" t="str">
        <f>IF($A64=0,"",VLOOKUP($A64,'00_Mat'!$A$4:$J$1135,5,FALSE))</f>
        <v/>
      </c>
      <c r="I64" s="150">
        <f t="shared" si="9"/>
        <v>0</v>
      </c>
    </row>
    <row r="65" ht="14.25" customHeight="1">
      <c r="A65" s="231"/>
      <c r="B65" s="92" t="str">
        <f>IF($A65=0,"",VLOOKUP($A65,'00_Mat'!$A$4:$J$1135,2,FALSE))</f>
        <v/>
      </c>
      <c r="C65" s="92" t="str">
        <f>IF($A65=0,"",VLOOKUP($A65,'00_Mat'!$A$4:$J$1135,3,FALSE))</f>
        <v/>
      </c>
      <c r="D65" s="219"/>
      <c r="E65" s="219"/>
      <c r="F65" s="221">
        <v>0.1</v>
      </c>
      <c r="G65" s="222">
        <f t="shared" si="8"/>
        <v>0</v>
      </c>
      <c r="H65" s="150" t="str">
        <f>IF($A65=0,"",VLOOKUP($A65,'00_Mat'!$A$4:$J$1135,5,FALSE))</f>
        <v/>
      </c>
      <c r="I65" s="150">
        <f t="shared" si="9"/>
        <v>0</v>
      </c>
    </row>
    <row r="66" ht="14.25" customHeight="1">
      <c r="A66" s="223" t="s">
        <v>971</v>
      </c>
      <c r="B66" s="224"/>
      <c r="C66" s="224"/>
      <c r="D66" s="224"/>
      <c r="E66" s="224"/>
      <c r="F66" s="224"/>
      <c r="G66" s="198"/>
      <c r="H66" s="224"/>
      <c r="I66" s="225">
        <f>SUM(I59:I65)</f>
        <v>342330.68</v>
      </c>
    </row>
    <row r="67" ht="14.25" customHeight="1">
      <c r="A67" s="226" t="str">
        <f>$I$3</f>
        <v>unid.</v>
      </c>
      <c r="B67" s="227"/>
      <c r="C67" s="227"/>
      <c r="D67" s="227"/>
      <c r="E67" s="227"/>
      <c r="F67" s="227"/>
      <c r="G67" s="5"/>
      <c r="H67" s="227"/>
      <c r="I67" s="220">
        <f>$H$3</f>
        <v>14</v>
      </c>
      <c r="J67" s="92"/>
      <c r="K67" s="92"/>
      <c r="L67" s="92"/>
    </row>
    <row r="68" ht="14.25" customHeight="1">
      <c r="A68" s="228" t="s">
        <v>964</v>
      </c>
      <c r="B68" s="226" t="str">
        <f>A67</f>
        <v>unid.</v>
      </c>
      <c r="C68" s="227"/>
      <c r="D68" s="227"/>
      <c r="E68" s="227"/>
      <c r="F68" s="227"/>
      <c r="G68" s="5"/>
      <c r="H68" s="227"/>
      <c r="I68" s="229">
        <f>I66/I67</f>
        <v>24452.19143</v>
      </c>
      <c r="J68" s="92"/>
      <c r="K68" s="92"/>
      <c r="L68" s="92"/>
    </row>
    <row r="69" ht="14.25" customHeight="1">
      <c r="G69" s="3"/>
    </row>
    <row r="70" ht="14.25" customHeight="1">
      <c r="G70" s="3"/>
    </row>
    <row r="71" ht="14.25" customHeight="1">
      <c r="A71" s="216" t="s">
        <v>979</v>
      </c>
      <c r="B71" s="94"/>
      <c r="C71" s="94"/>
      <c r="D71" s="94"/>
      <c r="E71" s="94"/>
      <c r="F71" s="94"/>
      <c r="G71" s="2"/>
      <c r="H71" s="94"/>
      <c r="I71" s="94"/>
    </row>
    <row r="72" ht="14.25" customHeight="1">
      <c r="A72" s="217" t="s">
        <v>955</v>
      </c>
      <c r="B72" s="217" t="s">
        <v>956</v>
      </c>
      <c r="C72" s="217" t="s">
        <v>957</v>
      </c>
      <c r="D72" s="217" t="s">
        <v>958</v>
      </c>
      <c r="E72" s="217" t="s">
        <v>966</v>
      </c>
      <c r="F72" s="217" t="s">
        <v>959</v>
      </c>
      <c r="G72" s="4" t="s">
        <v>960</v>
      </c>
      <c r="H72" s="217" t="s">
        <v>961</v>
      </c>
      <c r="I72" s="217" t="s">
        <v>962</v>
      </c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ref="G73:G78" si="10">ROUNDUP((D73+(D73*F73)),0)</f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10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10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10"/>
        <v>0</v>
      </c>
      <c r="H76" s="150" t="str">
        <f>IF($A76=0,"",VLOOKUP($A76,'00_Sub'!$A$4:$D$1001,4,FALSE))</f>
        <v/>
      </c>
      <c r="I76" s="150"/>
    </row>
    <row r="77" ht="14.25" customHeight="1">
      <c r="A77" s="219"/>
      <c r="B77" s="92" t="str">
        <f>IF($A77=0,"",VLOOKUP($A77,'00_Sub'!$A$4:$D$1001,2,FALSE))</f>
        <v/>
      </c>
      <c r="C77" s="92" t="str">
        <f>IF($A77=0,"",VLOOKUP($A77,'00_Sub'!$A$4:$D$1001,3,FALSE))</f>
        <v/>
      </c>
      <c r="D77" s="219"/>
      <c r="E77" s="219"/>
      <c r="F77" s="221"/>
      <c r="G77" s="222">
        <f t="shared" si="10"/>
        <v>0</v>
      </c>
      <c r="H77" s="150" t="str">
        <f>IF($A77=0,"",VLOOKUP($A77,'00_Sub'!$A$4:$D$1001,4,FALSE))</f>
        <v/>
      </c>
      <c r="I77" s="150"/>
    </row>
    <row r="78" ht="14.25" customHeight="1">
      <c r="A78" s="219"/>
      <c r="B78" s="92" t="str">
        <f>IF($A78=0,"",VLOOKUP($A78,'00_Sub'!$A$4:$D$1001,2,FALSE))</f>
        <v/>
      </c>
      <c r="C78" s="92" t="str">
        <f>IF($A78=0,"",VLOOKUP($A78,'00_Sub'!$A$4:$D$1001,3,FALSE))</f>
        <v/>
      </c>
      <c r="D78" s="219"/>
      <c r="E78" s="219"/>
      <c r="F78" s="221"/>
      <c r="G78" s="222">
        <f t="shared" si="10"/>
        <v>0</v>
      </c>
      <c r="H78" s="150" t="str">
        <f>IF($A78=0,"",VLOOKUP($A78,'00_Sub'!$A$4:$D$1001,4,FALSE))</f>
        <v/>
      </c>
      <c r="I78" s="150"/>
    </row>
    <row r="79" ht="14.25" customHeight="1">
      <c r="F79" s="154"/>
      <c r="G79" s="3"/>
      <c r="H79" s="150"/>
      <c r="I79" s="150"/>
    </row>
    <row r="80" ht="14.25" customHeight="1">
      <c r="A80" s="223" t="s">
        <v>971</v>
      </c>
      <c r="B80" s="224"/>
      <c r="C80" s="224"/>
      <c r="D80" s="224"/>
      <c r="E80" s="224"/>
      <c r="F80" s="224"/>
      <c r="G80" s="198"/>
      <c r="H80" s="224"/>
      <c r="I80" s="225">
        <f>SUM(I73:I78)</f>
        <v>0</v>
      </c>
    </row>
    <row r="81" ht="14.25" customHeight="1">
      <c r="A81" s="226" t="str">
        <f>$I$3</f>
        <v>unid.</v>
      </c>
      <c r="B81" s="227"/>
      <c r="C81" s="227"/>
      <c r="D81" s="227"/>
      <c r="E81" s="227"/>
      <c r="F81" s="227"/>
      <c r="G81" s="5"/>
      <c r="H81" s="227"/>
      <c r="I81" s="220">
        <f>$H$3</f>
        <v>14</v>
      </c>
      <c r="J81" s="92"/>
      <c r="K81" s="92"/>
      <c r="L81" s="92"/>
    </row>
    <row r="82" ht="14.25" customHeight="1">
      <c r="A82" s="228" t="s">
        <v>964</v>
      </c>
      <c r="B82" s="226" t="str">
        <f>A81</f>
        <v>unid.</v>
      </c>
      <c r="C82" s="227"/>
      <c r="D82" s="227"/>
      <c r="E82" s="227"/>
      <c r="F82" s="227"/>
      <c r="G82" s="5"/>
      <c r="H82" s="227"/>
      <c r="I82" s="229">
        <f>I80/I81</f>
        <v>0</v>
      </c>
      <c r="J82" s="92"/>
      <c r="K82" s="92"/>
      <c r="L82" s="92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4"/>
    </row>
    <row r="87" ht="14.25" customHeight="1">
      <c r="A87" s="233"/>
      <c r="B87" s="234"/>
      <c r="C87" s="234"/>
      <c r="D87" s="234"/>
      <c r="E87" s="234"/>
      <c r="F87" s="234"/>
      <c r="G87" s="3"/>
      <c r="H87" s="234"/>
      <c r="I87" s="234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G93" s="3"/>
      <c r="H93" s="154"/>
      <c r="I93" s="150"/>
    </row>
    <row r="94" ht="14.25" customHeight="1">
      <c r="A94" s="233"/>
      <c r="B94" s="234"/>
      <c r="C94" s="234"/>
      <c r="D94" s="234"/>
      <c r="E94" s="234"/>
      <c r="F94" s="234"/>
      <c r="G94" s="3"/>
      <c r="H94" s="234"/>
      <c r="I94" s="235"/>
    </row>
    <row r="95" ht="14.25" customHeight="1">
      <c r="G95" s="3"/>
      <c r="H95" s="154"/>
      <c r="I95" s="150"/>
    </row>
    <row r="96" ht="14.25" customHeight="1">
      <c r="G96" s="3"/>
      <c r="H96" s="154"/>
      <c r="I96" s="150"/>
    </row>
    <row r="97" ht="14.25" customHeight="1">
      <c r="A97" s="233"/>
      <c r="B97" s="234"/>
      <c r="C97" s="234"/>
      <c r="D97" s="234"/>
      <c r="E97" s="234"/>
      <c r="F97" s="234"/>
      <c r="G97" s="3"/>
      <c r="H97" s="234"/>
      <c r="I97" s="235"/>
    </row>
    <row r="98" ht="14.25" customHeight="1">
      <c r="G98" s="3"/>
      <c r="H98" s="154"/>
      <c r="I98" s="150"/>
    </row>
    <row r="99" ht="14.25" customHeight="1">
      <c r="G99" s="3"/>
      <c r="H99" s="154"/>
      <c r="I99" s="150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A101" s="233"/>
      <c r="B101" s="234"/>
      <c r="C101" s="234"/>
      <c r="D101" s="234"/>
      <c r="E101" s="234"/>
      <c r="F101" s="234"/>
      <c r="G101" s="3"/>
      <c r="H101" s="236"/>
      <c r="I101" s="235"/>
    </row>
    <row r="102" ht="14.25" customHeight="1">
      <c r="A102" s="233"/>
      <c r="B102" s="234"/>
      <c r="C102" s="234"/>
      <c r="D102" s="234"/>
      <c r="E102" s="234"/>
      <c r="F102" s="234"/>
      <c r="G102" s="3"/>
      <c r="H102" s="234"/>
      <c r="I102" s="235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4.25" customHeight="1">
      <c r="G281" s="3"/>
    </row>
    <row r="282" ht="14.2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  <row r="1003" ht="15.75" customHeight="1">
      <c r="G1003" s="3"/>
    </row>
    <row r="1004" ht="15.75" customHeight="1">
      <c r="G1004" s="3"/>
    </row>
  </sheetData>
  <mergeCells count="4">
    <mergeCell ref="B3:F3"/>
    <mergeCell ref="D6:E6"/>
    <mergeCell ref="J7:J12"/>
    <mergeCell ref="J13:J15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10.0"/>
    <col customWidth="1" min="11" max="11" width="36.86"/>
    <col customWidth="1" min="12" max="12" width="26.29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'01_C&amp;P'!A38</f>
        <v>3.0-3</v>
      </c>
      <c r="B3" s="211" t="str">
        <f>IF($A3=0,"",VLOOKUP($A3,'01_C&amp;P'!$A$9:$D$172,2,FALSE))</f>
        <v>RELLENO DE  FUNDACIONES (TOSCA + HORMIGON EN PLATEA DE FUNDACION)</v>
      </c>
      <c r="C3" s="212"/>
      <c r="D3" s="212"/>
      <c r="E3" s="212"/>
      <c r="F3" s="212"/>
      <c r="G3" s="213"/>
      <c r="H3" s="214">
        <f>IF($A3=0,"",VLOOKUP($A3,'01_C&amp;P'!$A$9:$D$172,4,FALSE))</f>
        <v>14</v>
      </c>
      <c r="I3" s="215" t="str">
        <f>IF($A3=0,"",VLOOKUP($A3,'01_C&amp;P'!$A$9:$D$172,3,FALSE))</f>
        <v>unid.</v>
      </c>
      <c r="K3" s="242" t="s">
        <v>998</v>
      </c>
      <c r="L3" s="242">
        <f>(1*1*1.2)*1.2</f>
        <v>1.44</v>
      </c>
      <c r="O3" s="90"/>
      <c r="P3" s="90"/>
      <c r="Q3" s="90"/>
      <c r="R3" s="90"/>
    </row>
    <row r="4" ht="14.25" customHeight="1">
      <c r="G4" s="3"/>
      <c r="K4" s="242" t="s">
        <v>999</v>
      </c>
      <c r="L4" s="242">
        <f>((1*1*0.2)*14)+(28*0.2*0.3)</f>
        <v>4.48</v>
      </c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K5" s="90" t="s">
        <v>1000</v>
      </c>
      <c r="L5" s="242">
        <f>(14+(28*0.3))</f>
        <v>22.4</v>
      </c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L4</f>
        <v>4.48</v>
      </c>
      <c r="E7" s="219"/>
      <c r="F7" s="221">
        <v>0.5</v>
      </c>
      <c r="G7" s="222">
        <f t="shared" ref="G7:G21" si="1">ROUNDUP((D7+(D7*F7)),0)</f>
        <v>7</v>
      </c>
      <c r="H7" s="150">
        <f>IF($A7=0,"",VLOOKUP($A7,'00_Mat'!$A$4:$J$1135,5,FALSE))</f>
        <v>125280</v>
      </c>
      <c r="I7" s="150">
        <f t="shared" ref="I7:I21" si="2">H7*G7</f>
        <v>876960</v>
      </c>
      <c r="J7" s="237"/>
      <c r="K7" s="90"/>
    </row>
    <row r="8" ht="14.25" customHeight="1">
      <c r="A8" s="231" t="s">
        <v>60</v>
      </c>
      <c r="B8" s="92" t="str">
        <f>IF($A8=0,"",VLOOKUP($A8,'00_Mat'!$A$4:$J$1135,2,FALSE))</f>
        <v>Tosca</v>
      </c>
      <c r="C8" s="92" t="str">
        <f>IF($A8=0,"",VLOOKUP($A8,'00_Mat'!$A$4:$J$1135,3,FALSE))</f>
        <v>m3</v>
      </c>
      <c r="D8" s="238">
        <f>L3*14</f>
        <v>20.16</v>
      </c>
      <c r="E8" s="219"/>
      <c r="F8" s="239">
        <v>0.25</v>
      </c>
      <c r="G8" s="222">
        <f t="shared" si="1"/>
        <v>26</v>
      </c>
      <c r="H8" s="150">
        <f>IF($A8=0,"",VLOOKUP($A8,'00_Mat'!$A$4:$J$1135,5,FALSE))</f>
        <v>30000</v>
      </c>
      <c r="I8" s="150">
        <f t="shared" si="2"/>
        <v>780000</v>
      </c>
      <c r="J8" s="237"/>
      <c r="Q8" s="90"/>
      <c r="R8" s="90"/>
    </row>
    <row r="9" ht="14.25" customHeight="1">
      <c r="A9" s="231" t="s">
        <v>1001</v>
      </c>
      <c r="B9" s="92" t="str">
        <f>IF($A9=0,"",VLOOKUP($A9,'00_Mat'!$A$4:$J$1135,2,FALSE))</f>
        <v>Malla Φ 5,5 (2 m x 5 m) (hierros cada 0,18 x 0,18 m) - menos de 50 u (u)</v>
      </c>
      <c r="C9" s="92" t="str">
        <f>IF($A9=0,"",VLOOKUP($A9,'00_Mat'!$A$4:$J$1135,3,FALSE))</f>
        <v>u</v>
      </c>
      <c r="D9" s="238">
        <f>(14+(28*0.3))/10</f>
        <v>2.24</v>
      </c>
      <c r="E9" s="219"/>
      <c r="F9" s="239">
        <v>0.25</v>
      </c>
      <c r="G9" s="222">
        <f t="shared" si="1"/>
        <v>3</v>
      </c>
      <c r="H9" s="150">
        <f>IF($A9=0,"",VLOOKUP($A9,'00_Mat'!$A$4:$J$1135,5,FALSE))</f>
        <v>34628.09917</v>
      </c>
      <c r="I9" s="150">
        <f t="shared" si="2"/>
        <v>103884.2975</v>
      </c>
      <c r="J9" s="237"/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4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J10" s="237"/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4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  <c r="J11" s="237"/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  <c r="J12" s="237"/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40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J13" s="237"/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40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J14" s="237"/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31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31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A19" s="231"/>
      <c r="B19" s="92" t="str">
        <f>IF($A19=0,"",VLOOKUP($A19,'00_Mat'!$A$4:$J$1135,2,FALSE))</f>
        <v/>
      </c>
      <c r="C19" s="92" t="str">
        <f>IF($A19=0,"",VLOOKUP($A19,'00_Mat'!$A$4:$J$1135,3,FALSE))</f>
        <v/>
      </c>
      <c r="D19" s="240"/>
      <c r="E19" s="219"/>
      <c r="F19" s="221"/>
      <c r="G19" s="222">
        <f t="shared" si="1"/>
        <v>0</v>
      </c>
      <c r="H19" s="150" t="str">
        <f>IF($A19=0,"",VLOOKUP($A19,'00_Mat'!$A$4:$J$1135,5,FALSE))</f>
        <v/>
      </c>
      <c r="I19" s="150">
        <f t="shared" si="2"/>
        <v>0</v>
      </c>
    </row>
    <row r="20" ht="14.25" customHeight="1">
      <c r="A20" s="231"/>
      <c r="B20" s="92" t="str">
        <f>IF($A20=0,"",VLOOKUP($A20,'00_Mat'!$A$4:$J$1135,2,FALSE))</f>
        <v/>
      </c>
      <c r="C20" s="92" t="str">
        <f>IF($A20=0,"",VLOOKUP($A20,'00_Mat'!$A$4:$J$1135,3,FALSE))</f>
        <v/>
      </c>
      <c r="D20" s="240"/>
      <c r="E20" s="219"/>
      <c r="F20" s="221"/>
      <c r="G20" s="222">
        <f t="shared" si="1"/>
        <v>0</v>
      </c>
      <c r="H20" s="150" t="str">
        <f>IF($A20=0,"",VLOOKUP($A20,'00_Mat'!$A$4:$J$1135,5,FALSE))</f>
        <v/>
      </c>
      <c r="I20" s="150">
        <f t="shared" si="2"/>
        <v>0</v>
      </c>
    </row>
    <row r="21" ht="14.25" customHeight="1">
      <c r="A21" s="219"/>
      <c r="B21" s="92" t="str">
        <f>IF($A21=0,"",VLOOKUP($A21,'00_Mat'!$A$4:$J$1135,2,FALSE))</f>
        <v/>
      </c>
      <c r="C21" s="92" t="str">
        <f>IF($A21=0,"",VLOOKUP($A21,'00_Mat'!$A$4:$J$1135,3,FALSE))</f>
        <v/>
      </c>
      <c r="D21" s="219"/>
      <c r="E21" s="219"/>
      <c r="F21" s="221"/>
      <c r="G21" s="222">
        <f t="shared" si="1"/>
        <v>0</v>
      </c>
      <c r="H21" s="150" t="str">
        <f>IF($A21=0,"",VLOOKUP($A21,'00_Mat'!$A$4:$J$1135,5,FALSE))</f>
        <v/>
      </c>
      <c r="I21" s="150">
        <f t="shared" si="2"/>
        <v>0</v>
      </c>
    </row>
    <row r="22" ht="14.25" customHeight="1">
      <c r="F22" s="154"/>
      <c r="G22" s="3"/>
      <c r="H22" s="150"/>
      <c r="I22" s="150"/>
    </row>
    <row r="23" ht="14.25" customHeight="1">
      <c r="A23" s="223" t="s">
        <v>963</v>
      </c>
      <c r="B23" s="224"/>
      <c r="C23" s="224"/>
      <c r="D23" s="224"/>
      <c r="E23" s="224"/>
      <c r="F23" s="224"/>
      <c r="G23" s="198"/>
      <c r="H23" s="224"/>
      <c r="I23" s="225">
        <f>SUM(I7:I18)</f>
        <v>1760844.298</v>
      </c>
      <c r="J23" s="92"/>
      <c r="K23" s="92"/>
      <c r="L23" s="92"/>
    </row>
    <row r="24" ht="14.25" customHeight="1">
      <c r="A24" s="226" t="str">
        <f>$I$3</f>
        <v>unid.</v>
      </c>
      <c r="B24" s="227"/>
      <c r="C24" s="227"/>
      <c r="D24" s="227"/>
      <c r="E24" s="227"/>
      <c r="F24" s="227"/>
      <c r="G24" s="5"/>
      <c r="H24" s="227"/>
      <c r="I24" s="220">
        <f>$H$3</f>
        <v>14</v>
      </c>
      <c r="J24" s="92"/>
      <c r="K24" s="92"/>
      <c r="L24" s="92"/>
    </row>
    <row r="25" ht="14.25" customHeight="1">
      <c r="A25" s="228" t="s">
        <v>964</v>
      </c>
      <c r="B25" s="226" t="str">
        <f>A24</f>
        <v>unid.</v>
      </c>
      <c r="C25" s="227"/>
      <c r="D25" s="227"/>
      <c r="E25" s="227"/>
      <c r="F25" s="227"/>
      <c r="G25" s="5"/>
      <c r="H25" s="227"/>
      <c r="I25" s="229">
        <f>I23/I24</f>
        <v>125774.5927</v>
      </c>
      <c r="J25" s="92"/>
      <c r="K25" s="92"/>
      <c r="L25" s="92"/>
    </row>
    <row r="26" ht="14.25" customHeight="1">
      <c r="G26" s="3"/>
    </row>
    <row r="27" ht="14.25" customHeight="1">
      <c r="G27" s="3"/>
    </row>
    <row r="28" ht="14.25" customHeight="1">
      <c r="A28" s="216" t="s">
        <v>965</v>
      </c>
      <c r="B28" s="94"/>
      <c r="C28" s="94"/>
      <c r="D28" s="94"/>
      <c r="E28" s="94"/>
      <c r="F28" s="94"/>
      <c r="G28" s="2"/>
      <c r="H28" s="94"/>
      <c r="I28" s="94"/>
    </row>
    <row r="29" ht="14.25" customHeight="1">
      <c r="A29" s="217" t="s">
        <v>955</v>
      </c>
      <c r="B29" s="217" t="s">
        <v>956</v>
      </c>
      <c r="C29" s="217" t="s">
        <v>957</v>
      </c>
      <c r="D29" s="217" t="s">
        <v>958</v>
      </c>
      <c r="E29" s="217" t="s">
        <v>966</v>
      </c>
      <c r="F29" s="217" t="s">
        <v>959</v>
      </c>
      <c r="G29" s="4" t="s">
        <v>960</v>
      </c>
      <c r="H29" s="217" t="s">
        <v>961</v>
      </c>
      <c r="I29" s="217" t="s">
        <v>962</v>
      </c>
    </row>
    <row r="30" ht="14.25" customHeight="1">
      <c r="A30" s="231" t="s">
        <v>564</v>
      </c>
      <c r="B30" s="92" t="str">
        <f>IF($A30=0,"",VLOOKUP($A30,'00_MO'!$A$4:$D$7,2,FALSE))</f>
        <v>Capataz</v>
      </c>
      <c r="C30" s="92" t="str">
        <f>IF($A30=0,"",VLOOKUP($A30,'00_MO'!$A$4:$D$7,3,FALSE))</f>
        <v>u</v>
      </c>
      <c r="D30" s="240">
        <v>1.0</v>
      </c>
      <c r="E30" s="220">
        <v>4.0</v>
      </c>
      <c r="F30" s="221">
        <v>0.25</v>
      </c>
      <c r="G30" s="230">
        <f t="shared" ref="G30:G35" si="3">ROUNDUP(((D30*E30)*(1+F30)),0)</f>
        <v>5</v>
      </c>
      <c r="H30" s="150">
        <f>IF($A30=0,"",VLOOKUP($A30,'00_MO'!$A$4:$D$7,4,FALSE))</f>
        <v>90000</v>
      </c>
      <c r="I30" s="150">
        <f t="shared" ref="I30:I35" si="4">G30*H30</f>
        <v>450000</v>
      </c>
      <c r="J30" s="3"/>
    </row>
    <row r="31" ht="14.25" customHeight="1">
      <c r="A31" s="231" t="s">
        <v>568</v>
      </c>
      <c r="B31" s="92" t="str">
        <f>IF($A31=0,"",VLOOKUP($A31,'00_MO'!$A$4:$D$7,2,FALSE))</f>
        <v>Oficial</v>
      </c>
      <c r="C31" s="92" t="str">
        <f>IF($A31=0,"",VLOOKUP($A31,'00_MO'!$A$4:$D$7,3,FALSE))</f>
        <v>u</v>
      </c>
      <c r="D31" s="240">
        <v>2.0</v>
      </c>
      <c r="E31" s="220">
        <v>4.0</v>
      </c>
      <c r="F31" s="221">
        <v>0.25</v>
      </c>
      <c r="G31" s="230">
        <f t="shared" si="3"/>
        <v>10</v>
      </c>
      <c r="H31" s="150">
        <f>IF($A31=0,"",VLOOKUP($A31,'00_MO'!$A$4:$D$7,4,FALSE))</f>
        <v>75000</v>
      </c>
      <c r="I31" s="150">
        <f t="shared" si="4"/>
        <v>750000</v>
      </c>
      <c r="J31" s="3"/>
    </row>
    <row r="32" ht="14.25" customHeight="1">
      <c r="A32" s="231" t="s">
        <v>570</v>
      </c>
      <c r="B32" s="92" t="str">
        <f>IF($A32=0,"",VLOOKUP($A32,'00_MO'!$A$4:$D$7,2,FALSE))</f>
        <v>Ayudante</v>
      </c>
      <c r="C32" s="92" t="str">
        <f>IF($A32=0,"",VLOOKUP($A32,'00_MO'!$A$4:$D$7,3,FALSE))</f>
        <v>u</v>
      </c>
      <c r="D32" s="240">
        <v>1.0</v>
      </c>
      <c r="E32" s="220">
        <v>4.0</v>
      </c>
      <c r="F32" s="221">
        <v>0.25</v>
      </c>
      <c r="G32" s="230">
        <f t="shared" si="3"/>
        <v>5</v>
      </c>
      <c r="H32" s="150">
        <f>IF($A32=0,"",VLOOKUP($A32,'00_MO'!$A$4:$D$7,4,FALSE))</f>
        <v>60000</v>
      </c>
      <c r="I32" s="150">
        <f t="shared" si="4"/>
        <v>300000</v>
      </c>
      <c r="J32" s="3"/>
    </row>
    <row r="33" ht="14.25" customHeight="1">
      <c r="A33" s="231"/>
      <c r="B33" s="92" t="str">
        <f>IF($A33=0,"",VLOOKUP($A33,'00_MO'!$A$4:$D$7,2,FALSE))</f>
        <v/>
      </c>
      <c r="C33" s="92" t="str">
        <f>IF($A33=0,"",VLOOKUP($A33,'00_MO'!$A$4:$D$7,3,FALSE))</f>
        <v/>
      </c>
      <c r="D33" s="240"/>
      <c r="E33" s="220"/>
      <c r="F33" s="221"/>
      <c r="G33" s="230">
        <f t="shared" si="3"/>
        <v>0</v>
      </c>
      <c r="H33" s="150" t="str">
        <f>IF($A33=0,"",VLOOKUP($A33,'00_MO'!$A$4:$D$7,4,FALSE))</f>
        <v/>
      </c>
      <c r="I33" s="150">
        <f t="shared" si="4"/>
        <v>0</v>
      </c>
      <c r="J33" s="3"/>
    </row>
    <row r="34" ht="14.25" customHeight="1">
      <c r="A34" s="231"/>
      <c r="B34" s="92" t="str">
        <f>IF($A34=0,"",VLOOKUP($A34,'00_MO'!$A$4:$D$7,2,FALSE))</f>
        <v/>
      </c>
      <c r="C34" s="92" t="str">
        <f>IF($A34=0,"",VLOOKUP($A34,'00_MO'!$A$4:$D$7,3,FALSE))</f>
        <v/>
      </c>
      <c r="D34" s="240"/>
      <c r="E34" s="220"/>
      <c r="F34" s="221"/>
      <c r="G34" s="230">
        <f t="shared" si="3"/>
        <v>0</v>
      </c>
      <c r="H34" s="150" t="str">
        <f>IF($A34=0,"",VLOOKUP($A34,'00_MO'!$A$4:$D$7,4,FALSE))</f>
        <v/>
      </c>
      <c r="I34" s="150">
        <f t="shared" si="4"/>
        <v>0</v>
      </c>
      <c r="J34" s="3"/>
    </row>
    <row r="35" ht="14.25" customHeight="1">
      <c r="A35" s="231"/>
      <c r="B35" s="92" t="str">
        <f>IF($A35=0,"",VLOOKUP($A35,'00_MO'!$A$4:$D$7,2,FALSE))</f>
        <v/>
      </c>
      <c r="C35" s="92" t="str">
        <f>IF($A35=0,"",VLOOKUP($A35,'00_MO'!$A$4:$D$7,3,FALSE))</f>
        <v/>
      </c>
      <c r="D35" s="240"/>
      <c r="E35" s="220"/>
      <c r="F35" s="221"/>
      <c r="G35" s="230">
        <f t="shared" si="3"/>
        <v>0</v>
      </c>
      <c r="H35" s="150" t="str">
        <f>IF($A35=0,"",VLOOKUP($A35,'00_MO'!$A$4:$D$7,4,FALSE))</f>
        <v/>
      </c>
      <c r="I35" s="150">
        <f t="shared" si="4"/>
        <v>0</v>
      </c>
      <c r="J35" s="3"/>
    </row>
    <row r="36" ht="14.25" customHeight="1">
      <c r="F36" s="154"/>
      <c r="G36" s="3"/>
      <c r="H36" s="150"/>
      <c r="I36" s="150"/>
    </row>
    <row r="37" ht="14.25" customHeight="1">
      <c r="A37" s="223" t="s">
        <v>971</v>
      </c>
      <c r="B37" s="224"/>
      <c r="C37" s="224"/>
      <c r="D37" s="224"/>
      <c r="E37" s="224"/>
      <c r="F37" s="224"/>
      <c r="G37" s="198"/>
      <c r="H37" s="224"/>
      <c r="I37" s="225">
        <f>SUM(I30:I35)</f>
        <v>1500000</v>
      </c>
    </row>
    <row r="38" ht="14.25" customHeight="1">
      <c r="A38" s="226" t="str">
        <f>$I$3</f>
        <v>unid.</v>
      </c>
      <c r="B38" s="227"/>
      <c r="C38" s="227"/>
      <c r="D38" s="227"/>
      <c r="E38" s="227"/>
      <c r="F38" s="227"/>
      <c r="G38" s="5"/>
      <c r="H38" s="227"/>
      <c r="I38" s="220">
        <f>$H$3</f>
        <v>14</v>
      </c>
      <c r="J38" s="92"/>
      <c r="K38" s="92"/>
      <c r="L38" s="92"/>
    </row>
    <row r="39" ht="14.25" customHeight="1">
      <c r="A39" s="228" t="s">
        <v>964</v>
      </c>
      <c r="B39" s="226" t="str">
        <f>A38</f>
        <v>unid.</v>
      </c>
      <c r="C39" s="227"/>
      <c r="D39" s="227"/>
      <c r="E39" s="227"/>
      <c r="F39" s="227"/>
      <c r="G39" s="5"/>
      <c r="H39" s="227"/>
      <c r="I39" s="229">
        <f>I37/I38</f>
        <v>107142.8571</v>
      </c>
      <c r="J39" s="92"/>
      <c r="K39" s="92"/>
      <c r="L39" s="92"/>
    </row>
    <row r="40" ht="14.25" customHeight="1">
      <c r="G40" s="3"/>
    </row>
    <row r="41" ht="14.25" customHeight="1">
      <c r="G41" s="3"/>
    </row>
    <row r="42" ht="14.25" customHeight="1">
      <c r="A42" s="216" t="s">
        <v>972</v>
      </c>
      <c r="B42" s="94"/>
      <c r="C42" s="94"/>
      <c r="D42" s="94"/>
      <c r="E42" s="94"/>
      <c r="F42" s="94"/>
      <c r="G42" s="2"/>
      <c r="H42" s="94"/>
      <c r="I42" s="94"/>
    </row>
    <row r="43" ht="14.25" customHeight="1">
      <c r="A43" s="217" t="s">
        <v>955</v>
      </c>
      <c r="B43" s="217" t="s">
        <v>956</v>
      </c>
      <c r="C43" s="217" t="s">
        <v>957</v>
      </c>
      <c r="D43" s="217" t="s">
        <v>958</v>
      </c>
      <c r="E43" s="217" t="s">
        <v>966</v>
      </c>
      <c r="F43" s="217" t="s">
        <v>959</v>
      </c>
      <c r="G43" s="4" t="s">
        <v>960</v>
      </c>
      <c r="H43" s="217" t="s">
        <v>961</v>
      </c>
      <c r="I43" s="217" t="s">
        <v>962</v>
      </c>
    </row>
    <row r="44" ht="14.25" customHeight="1">
      <c r="A44" s="219" t="str">
        <f>'00_Eq'!A7</f>
        <v>E-MP</v>
      </c>
      <c r="B44" s="92" t="str">
        <f>IF($A44=0,"",VLOOKUP($A44,'00_Eq'!$A$4:$D$100,2,FALSE))</f>
        <v>Motopison</v>
      </c>
      <c r="C44" s="92" t="str">
        <f>IF($A44=0,"",VLOOKUP($A44,'00_Eq'!$A$4:$D$100,3,FALSE))</f>
        <v>u</v>
      </c>
      <c r="D44" s="219">
        <v>0.0</v>
      </c>
      <c r="E44" s="219">
        <v>0.0</v>
      </c>
      <c r="F44" s="221">
        <v>0.25</v>
      </c>
      <c r="G44" s="230">
        <f t="shared" ref="G44:G49" si="5">ROUNDUP(((D44*E44)*(1+F44)),0)</f>
        <v>0</v>
      </c>
      <c r="H44" s="150">
        <f>IF($A44=0,"",VLOOKUP($A44,'00_Eq'!$A$4:$D$100,4,FALSE))</f>
        <v>40000</v>
      </c>
      <c r="I44" s="150">
        <f t="shared" ref="I44:I47" si="6">G44*H44</f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>
        <f t="shared" si="6"/>
        <v>0</v>
      </c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>
        <f t="shared" si="6"/>
        <v>0</v>
      </c>
    </row>
    <row r="47" ht="14.25" customHeight="1">
      <c r="A47" s="219"/>
      <c r="B47" s="92" t="str">
        <f>IF($A47=0,"",VLOOKUP($A47,'00_Eq'!$A$4:$D$100,2,FALSE))</f>
        <v/>
      </c>
      <c r="C47" s="92" t="str">
        <f>IF($A47=0,"",VLOOKUP($A47,'00_Eq'!$A$4:$D$100,3,FALSE))</f>
        <v/>
      </c>
      <c r="D47" s="219"/>
      <c r="E47" s="219"/>
      <c r="F47" s="221"/>
      <c r="G47" s="230">
        <f t="shared" si="5"/>
        <v>0</v>
      </c>
      <c r="H47" s="150" t="str">
        <f>IF($A47=0,"",VLOOKUP($A47,'00_Eq'!$A$4:$D$100,4,FALSE))</f>
        <v/>
      </c>
      <c r="I47" s="150">
        <f t="shared" si="6"/>
        <v>0</v>
      </c>
    </row>
    <row r="48" ht="14.25" customHeight="1">
      <c r="A48" s="219"/>
      <c r="B48" s="92" t="str">
        <f>IF($A48=0,"",VLOOKUP($A48,'00_Eq'!$A$4:$D$100,2,FALSE))</f>
        <v/>
      </c>
      <c r="C48" s="92" t="str">
        <f>IF($A48=0,"",VLOOKUP($A48,'00_Eq'!$A$4:$D$100,3,FALSE))</f>
        <v/>
      </c>
      <c r="D48" s="219"/>
      <c r="E48" s="219"/>
      <c r="F48" s="221"/>
      <c r="G48" s="230">
        <f t="shared" si="5"/>
        <v>0</v>
      </c>
      <c r="H48" s="150" t="str">
        <f>IF($A48=0,"",VLOOKUP($A48,'00_Eq'!$A$4:$D$100,4,FALSE))</f>
        <v/>
      </c>
      <c r="I48" s="150"/>
    </row>
    <row r="49" ht="14.25" customHeight="1">
      <c r="A49" s="219"/>
      <c r="B49" s="92" t="str">
        <f>IF($A49=0,"",VLOOKUP($A49,'00_Eq'!$A$4:$D$100,2,FALSE))</f>
        <v/>
      </c>
      <c r="C49" s="92" t="str">
        <f>IF($A49=0,"",VLOOKUP($A49,'00_Eq'!$A$4:$D$100,3,FALSE))</f>
        <v/>
      </c>
      <c r="D49" s="219"/>
      <c r="E49" s="219"/>
      <c r="F49" s="221"/>
      <c r="G49" s="230">
        <f t="shared" si="5"/>
        <v>0</v>
      </c>
      <c r="H49" s="150" t="str">
        <f>IF($A49=0,"",VLOOKUP($A49,'00_Eq'!$A$4:$D$100,4,FALSE))</f>
        <v/>
      </c>
      <c r="I49" s="150"/>
    </row>
    <row r="50" ht="14.25" customHeight="1">
      <c r="F50" s="154"/>
      <c r="G50" s="3"/>
      <c r="H50" s="150"/>
      <c r="I50" s="150"/>
    </row>
    <row r="51" ht="14.25" customHeight="1">
      <c r="A51" s="223" t="s">
        <v>971</v>
      </c>
      <c r="B51" s="224"/>
      <c r="C51" s="224"/>
      <c r="D51" s="224"/>
      <c r="E51" s="224"/>
      <c r="F51" s="224"/>
      <c r="G51" s="198"/>
      <c r="H51" s="224"/>
      <c r="I51" s="225">
        <f>SUM(I44:I49)</f>
        <v>0</v>
      </c>
    </row>
    <row r="52" ht="14.25" customHeight="1">
      <c r="A52" s="226" t="str">
        <f>$I$3</f>
        <v>unid.</v>
      </c>
      <c r="B52" s="227"/>
      <c r="C52" s="227"/>
      <c r="D52" s="227"/>
      <c r="E52" s="227"/>
      <c r="F52" s="227"/>
      <c r="G52" s="5"/>
      <c r="H52" s="227"/>
      <c r="I52" s="220">
        <f>$H$3</f>
        <v>14</v>
      </c>
      <c r="J52" s="92"/>
      <c r="K52" s="92"/>
      <c r="L52" s="92"/>
    </row>
    <row r="53" ht="14.25" customHeight="1">
      <c r="A53" s="228" t="s">
        <v>964</v>
      </c>
      <c r="B53" s="226" t="str">
        <f>A52</f>
        <v>unid.</v>
      </c>
      <c r="C53" s="227"/>
      <c r="D53" s="227"/>
      <c r="E53" s="227"/>
      <c r="F53" s="227"/>
      <c r="G53" s="5"/>
      <c r="H53" s="227"/>
      <c r="I53" s="229">
        <f>I51/I52</f>
        <v>0</v>
      </c>
      <c r="J53" s="92"/>
      <c r="K53" s="92"/>
      <c r="L53" s="92"/>
    </row>
    <row r="54" ht="14.25" customHeight="1">
      <c r="G54" s="3"/>
    </row>
    <row r="55" ht="14.25" customHeight="1">
      <c r="G55" s="3"/>
    </row>
    <row r="56" ht="14.25" customHeight="1">
      <c r="A56" s="216" t="s">
        <v>977</v>
      </c>
      <c r="B56" s="94"/>
      <c r="C56" s="94"/>
      <c r="D56" s="94"/>
      <c r="E56" s="94"/>
      <c r="F56" s="94"/>
      <c r="G56" s="2"/>
      <c r="H56" s="94"/>
      <c r="I56" s="94"/>
    </row>
    <row r="57" ht="14.25" customHeight="1">
      <c r="A57" s="217" t="s">
        <v>955</v>
      </c>
      <c r="B57" s="217" t="s">
        <v>956</v>
      </c>
      <c r="C57" s="217" t="s">
        <v>957</v>
      </c>
      <c r="D57" s="217" t="s">
        <v>958</v>
      </c>
      <c r="E57" s="217"/>
      <c r="F57" s="217" t="s">
        <v>959</v>
      </c>
      <c r="G57" s="4" t="s">
        <v>960</v>
      </c>
      <c r="H57" s="217" t="s">
        <v>961</v>
      </c>
      <c r="I57" s="217" t="s">
        <v>962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>
        <v>2.0</v>
      </c>
      <c r="E58" s="219"/>
      <c r="F58" s="239">
        <v>0.1</v>
      </c>
      <c r="G58" s="222">
        <f t="shared" ref="G58:G64" si="7">ROUNDUP((D58+(D58*F58)),0)</f>
        <v>3</v>
      </c>
      <c r="H58" s="150" t="str">
        <f>IF($A58=0,"",VLOOKUP($A58,'00_Mat'!$A$4:$J$1135,5,FALSE))</f>
        <v/>
      </c>
      <c r="I58" s="150">
        <f t="shared" ref="I58:I64" si="8">H58*G58</f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>
        <v>30.0</v>
      </c>
      <c r="E59" s="219"/>
      <c r="F59" s="239">
        <v>0.1</v>
      </c>
      <c r="G59" s="222">
        <f t="shared" si="7"/>
        <v>33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31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38">
        <v>20.0</v>
      </c>
      <c r="E60" s="219"/>
      <c r="F60" s="239">
        <v>0.1</v>
      </c>
      <c r="G60" s="222">
        <f t="shared" si="7"/>
        <v>22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A61" s="231"/>
      <c r="B61" s="92" t="str">
        <f>IF($A61=0,"",VLOOKUP($A61,'00_Mat'!$A$4:$J$1135,2,FALSE))</f>
        <v/>
      </c>
      <c r="C61" s="92" t="str">
        <f>IF($A61=0,"",VLOOKUP($A61,'00_Mat'!$A$4:$J$1135,3,FALSE))</f>
        <v/>
      </c>
      <c r="D61" s="238">
        <v>20.0</v>
      </c>
      <c r="E61" s="219"/>
      <c r="F61" s="239">
        <v>0.1</v>
      </c>
      <c r="G61" s="222">
        <f t="shared" si="7"/>
        <v>22</v>
      </c>
      <c r="H61" s="150" t="str">
        <f>IF($A61=0,"",VLOOKUP($A61,'00_Mat'!$A$4:$J$1135,5,FALSE))</f>
        <v/>
      </c>
      <c r="I61" s="150">
        <f t="shared" si="8"/>
        <v>0</v>
      </c>
    </row>
    <row r="62" ht="14.25" customHeight="1">
      <c r="A62" s="231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19">
        <v>10.0</v>
      </c>
      <c r="E62" s="219"/>
      <c r="F62" s="221">
        <v>0.1</v>
      </c>
      <c r="G62" s="222">
        <f t="shared" si="7"/>
        <v>11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A63" s="231"/>
      <c r="B63" s="92" t="str">
        <f>IF($A63=0,"",VLOOKUP($A63,'00_Mat'!$A$4:$J$1135,2,FALSE))</f>
        <v/>
      </c>
      <c r="C63" s="92" t="str">
        <f>IF($A63=0,"",VLOOKUP($A63,'00_Mat'!$A$4:$J$1135,3,FALSE))</f>
        <v/>
      </c>
      <c r="D63" s="219">
        <v>10.0</v>
      </c>
      <c r="E63" s="219"/>
      <c r="F63" s="221">
        <v>0.1</v>
      </c>
      <c r="G63" s="222">
        <f t="shared" si="7"/>
        <v>11</v>
      </c>
      <c r="H63" s="150" t="str">
        <f>IF($A63=0,"",VLOOKUP($A63,'00_Mat'!$A$4:$J$1135,5,FALSE))</f>
        <v/>
      </c>
      <c r="I63" s="150">
        <f t="shared" si="8"/>
        <v>0</v>
      </c>
    </row>
    <row r="64" ht="14.25" customHeight="1">
      <c r="A64" s="231"/>
      <c r="B64" s="92" t="str">
        <f>IF($A64=0,"",VLOOKUP($A64,'00_Mat'!$A$4:$J$1135,2,FALSE))</f>
        <v/>
      </c>
      <c r="C64" s="92" t="str">
        <f>IF($A64=0,"",VLOOKUP($A64,'00_Mat'!$A$4:$J$1135,3,FALSE))</f>
        <v/>
      </c>
      <c r="D64" s="219">
        <v>10.0</v>
      </c>
      <c r="E64" s="219"/>
      <c r="F64" s="221">
        <v>0.1</v>
      </c>
      <c r="G64" s="222">
        <f t="shared" si="7"/>
        <v>11</v>
      </c>
      <c r="H64" s="150" t="str">
        <f>IF($A64=0,"",VLOOKUP($A64,'00_Mat'!$A$4:$J$1135,5,FALSE))</f>
        <v/>
      </c>
      <c r="I64" s="150">
        <f t="shared" si="8"/>
        <v>0</v>
      </c>
    </row>
    <row r="65" ht="14.25" customHeight="1">
      <c r="A65" s="223" t="s">
        <v>971</v>
      </c>
      <c r="B65" s="224"/>
      <c r="C65" s="224"/>
      <c r="D65" s="224"/>
      <c r="E65" s="224"/>
      <c r="F65" s="224"/>
      <c r="G65" s="198"/>
      <c r="H65" s="224"/>
      <c r="I65" s="225">
        <f>SUM(I58:I64)</f>
        <v>0</v>
      </c>
    </row>
    <row r="66" ht="14.25" customHeight="1">
      <c r="A66" s="226" t="str">
        <f>$I$3</f>
        <v>unid.</v>
      </c>
      <c r="B66" s="227"/>
      <c r="C66" s="227"/>
      <c r="D66" s="227"/>
      <c r="E66" s="227"/>
      <c r="F66" s="227"/>
      <c r="G66" s="5"/>
      <c r="H66" s="227"/>
      <c r="I66" s="220">
        <f>$H$3</f>
        <v>14</v>
      </c>
      <c r="J66" s="92"/>
      <c r="K66" s="92"/>
      <c r="L66" s="92"/>
    </row>
    <row r="67" ht="14.25" customHeight="1">
      <c r="A67" s="228" t="s">
        <v>964</v>
      </c>
      <c r="B67" s="226" t="str">
        <f>A66</f>
        <v>unid.</v>
      </c>
      <c r="C67" s="227"/>
      <c r="D67" s="227"/>
      <c r="E67" s="227"/>
      <c r="F67" s="227"/>
      <c r="G67" s="5"/>
      <c r="H67" s="227"/>
      <c r="I67" s="229">
        <f>I65/I66</f>
        <v>0</v>
      </c>
      <c r="J67" s="92"/>
      <c r="K67" s="92"/>
      <c r="L67" s="92"/>
    </row>
    <row r="68" ht="14.25" customHeight="1">
      <c r="G68" s="3"/>
    </row>
    <row r="69" ht="14.25" customHeight="1">
      <c r="G69" s="3"/>
    </row>
    <row r="70" ht="14.25" customHeight="1">
      <c r="A70" s="216" t="s">
        <v>979</v>
      </c>
      <c r="B70" s="94"/>
      <c r="C70" s="94"/>
      <c r="D70" s="94"/>
      <c r="E70" s="94"/>
      <c r="F70" s="94"/>
      <c r="G70" s="2"/>
      <c r="H70" s="94"/>
      <c r="I70" s="94"/>
    </row>
    <row r="71" ht="14.25" customHeight="1">
      <c r="A71" s="217" t="s">
        <v>955</v>
      </c>
      <c r="B71" s="217" t="s">
        <v>956</v>
      </c>
      <c r="C71" s="217" t="s">
        <v>957</v>
      </c>
      <c r="D71" s="217" t="s">
        <v>958</v>
      </c>
      <c r="E71" s="217" t="s">
        <v>966</v>
      </c>
      <c r="F71" s="217" t="s">
        <v>959</v>
      </c>
      <c r="G71" s="4" t="s">
        <v>960</v>
      </c>
      <c r="H71" s="217" t="s">
        <v>961</v>
      </c>
      <c r="I71" s="217" t="s">
        <v>962</v>
      </c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ref="G72:G77" si="9">ROUNDUP((D72+(D72*F72)),0)</f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A77" s="219"/>
      <c r="B77" s="92" t="str">
        <f>IF($A77=0,"",VLOOKUP($A77,'00_Sub'!$A$4:$D$1001,2,FALSE))</f>
        <v/>
      </c>
      <c r="C77" s="92" t="str">
        <f>IF($A77=0,"",VLOOKUP($A77,'00_Sub'!$A$4:$D$1001,3,FALSE))</f>
        <v/>
      </c>
      <c r="D77" s="219"/>
      <c r="E77" s="219"/>
      <c r="F77" s="221"/>
      <c r="G77" s="222">
        <f t="shared" si="9"/>
        <v>0</v>
      </c>
      <c r="H77" s="150" t="str">
        <f>IF($A77=0,"",VLOOKUP($A77,'00_Sub'!$A$4:$D$1001,4,FALSE))</f>
        <v/>
      </c>
      <c r="I77" s="150"/>
    </row>
    <row r="78" ht="14.25" customHeight="1">
      <c r="F78" s="154"/>
      <c r="G78" s="3"/>
      <c r="H78" s="150"/>
      <c r="I78" s="150"/>
    </row>
    <row r="79" ht="14.25" customHeight="1">
      <c r="A79" s="223" t="s">
        <v>971</v>
      </c>
      <c r="B79" s="224"/>
      <c r="C79" s="224"/>
      <c r="D79" s="224"/>
      <c r="E79" s="224"/>
      <c r="F79" s="224"/>
      <c r="G79" s="198"/>
      <c r="H79" s="224"/>
      <c r="I79" s="225">
        <f>SUM(I72:I77)</f>
        <v>0</v>
      </c>
    </row>
    <row r="80" ht="14.25" customHeight="1">
      <c r="A80" s="226" t="str">
        <f>$I$3</f>
        <v>unid.</v>
      </c>
      <c r="B80" s="227"/>
      <c r="C80" s="227"/>
      <c r="D80" s="227"/>
      <c r="E80" s="227"/>
      <c r="F80" s="227"/>
      <c r="G80" s="5"/>
      <c r="H80" s="227"/>
      <c r="I80" s="220">
        <f>$H$3</f>
        <v>14</v>
      </c>
      <c r="J80" s="92"/>
      <c r="K80" s="92"/>
      <c r="L80" s="92"/>
    </row>
    <row r="81" ht="14.25" customHeight="1">
      <c r="A81" s="228" t="s">
        <v>964</v>
      </c>
      <c r="B81" s="226" t="str">
        <f>A80</f>
        <v>unid.</v>
      </c>
      <c r="C81" s="227"/>
      <c r="D81" s="227"/>
      <c r="E81" s="227"/>
      <c r="F81" s="227"/>
      <c r="G81" s="5"/>
      <c r="H81" s="227"/>
      <c r="I81" s="229">
        <f>I79/I80</f>
        <v>0</v>
      </c>
      <c r="J81" s="92"/>
      <c r="K81" s="92"/>
      <c r="L81" s="92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4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A89" s="233"/>
      <c r="B89" s="234"/>
      <c r="C89" s="234"/>
      <c r="D89" s="234"/>
      <c r="E89" s="234"/>
      <c r="F89" s="234"/>
      <c r="G89" s="3"/>
      <c r="H89" s="234"/>
      <c r="I89" s="235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G97" s="3"/>
      <c r="H97" s="154"/>
      <c r="I97" s="150"/>
    </row>
    <row r="98" ht="14.25" customHeight="1">
      <c r="G98" s="3"/>
      <c r="H98" s="154"/>
      <c r="I98" s="150"/>
    </row>
    <row r="99" ht="14.25" customHeight="1">
      <c r="A99" s="233"/>
      <c r="B99" s="234"/>
      <c r="C99" s="234"/>
      <c r="D99" s="234"/>
      <c r="E99" s="234"/>
      <c r="F99" s="234"/>
      <c r="G99" s="3"/>
      <c r="H99" s="234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6"/>
      <c r="I100" s="235"/>
    </row>
    <row r="101" ht="14.25" customHeight="1">
      <c r="A101" s="233"/>
      <c r="B101" s="234"/>
      <c r="C101" s="234"/>
      <c r="D101" s="234"/>
      <c r="E101" s="234"/>
      <c r="F101" s="234"/>
      <c r="G101" s="3"/>
      <c r="H101" s="234"/>
      <c r="I101" s="235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4.2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  <row r="1003" ht="15.75" customHeight="1">
      <c r="G1003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  <c r="L2" s="90" t="s">
        <v>1002</v>
      </c>
    </row>
    <row r="3" ht="23.25" customHeight="1">
      <c r="A3" s="210" t="str">
        <f>'01_C&amp;P'!A40</f>
        <v>3.1-1</v>
      </c>
      <c r="B3" s="211" t="str">
        <f>IF($A3=0,"",VLOOKUP($A3,'01_C&amp;P'!$A$9:$D$172,2,FALSE))</f>
        <v>VIGAS H30 SOBRE PLANTA BAJA 0,15x0,35  (Hierros 6 ∅8 con estribos ∅ 6 c/14)</v>
      </c>
      <c r="C3" s="212"/>
      <c r="D3" s="212"/>
      <c r="E3" s="212"/>
      <c r="F3" s="212"/>
      <c r="G3" s="213"/>
      <c r="H3" s="214">
        <f>IF($A3=0,"",VLOOKUP($A3,'01_C&amp;P'!$A$9:$D$172,4,FALSE))</f>
        <v>29</v>
      </c>
      <c r="I3" s="215" t="str">
        <f>IF($A3=0,"",VLOOKUP($A3,'01_C&amp;P'!$A$9:$D$172,3,FALSE))</f>
        <v>m</v>
      </c>
      <c r="L3" s="90">
        <f>0.15*0.35*H3</f>
        <v>1.5225</v>
      </c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0.15*0.35*H3</f>
        <v>1.5225</v>
      </c>
      <c r="E7" s="219"/>
      <c r="F7" s="221">
        <v>0.1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  <c r="M7" s="241" t="s">
        <v>1003</v>
      </c>
    </row>
    <row r="8" ht="14.25" customHeight="1">
      <c r="A8" s="231" t="s">
        <v>130</v>
      </c>
      <c r="B8" s="92" t="str">
        <f>IF($A8=0,"",VLOOKUP($A8,'00_Mat'!$A$4:$J$1135,2,FALSE))</f>
        <v>Hierros ADN 420Φ 10</v>
      </c>
      <c r="C8" s="92" t="str">
        <f>IF($A8=0,"",VLOOKUP($A8,'00_Mat'!$A$4:$J$1135,3,FALSE))</f>
        <v>u</v>
      </c>
      <c r="D8" s="220">
        <f>H3*6/12</f>
        <v>14.5</v>
      </c>
      <c r="E8" s="219"/>
      <c r="F8" s="221">
        <v>0.1</v>
      </c>
      <c r="G8" s="222">
        <f t="shared" si="1"/>
        <v>16</v>
      </c>
      <c r="H8" s="150">
        <f>IF($A8=0,"",VLOOKUP($A8,'00_Mat'!$A$4:$J$1135,5,FALSE))</f>
        <v>10000</v>
      </c>
      <c r="I8" s="150">
        <f t="shared" si="2"/>
        <v>160000</v>
      </c>
      <c r="Q8" s="90"/>
      <c r="R8" s="90"/>
    </row>
    <row r="9" ht="14.25" customHeight="1">
      <c r="A9" s="231" t="s">
        <v>126</v>
      </c>
      <c r="B9" s="92" t="str">
        <f>IF($A9=0,"",VLOOKUP($A9,'00_Mat'!$A$4:$J$1135,2,FALSE))</f>
        <v>Hierros ADN 420 Φ 6 </v>
      </c>
      <c r="C9" s="92" t="str">
        <f>IF($A9=0,"",VLOOKUP($A9,'00_Mat'!$A$4:$J$1135,3,FALSE))</f>
        <v>u</v>
      </c>
      <c r="D9" s="219">
        <f>(29/0.14)*1.1/12</f>
        <v>18.98809524</v>
      </c>
      <c r="E9" s="219"/>
      <c r="F9" s="221">
        <v>0.1</v>
      </c>
      <c r="G9" s="222">
        <f t="shared" si="1"/>
        <v>21</v>
      </c>
      <c r="H9" s="150">
        <f>IF($A9=0,"",VLOOKUP($A9,'00_Mat'!$A$4:$J$1135,5,FALSE))</f>
        <v>5250</v>
      </c>
      <c r="I9" s="150">
        <f t="shared" si="2"/>
        <v>110250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19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38"/>
      <c r="E12" s="219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520810</v>
      </c>
      <c r="J20" s="92"/>
      <c r="K20" s="92"/>
      <c r="L20" s="92"/>
    </row>
    <row r="21" ht="14.25" customHeight="1">
      <c r="A21" s="226" t="str">
        <f>$I$3</f>
        <v>m</v>
      </c>
      <c r="B21" s="227"/>
      <c r="C21" s="227"/>
      <c r="D21" s="227"/>
      <c r="E21" s="227"/>
      <c r="F21" s="227"/>
      <c r="G21" s="5"/>
      <c r="H21" s="227"/>
      <c r="I21" s="220">
        <f>$H$3</f>
        <v>29</v>
      </c>
      <c r="J21" s="92"/>
      <c r="K21" s="92"/>
      <c r="L21" s="92"/>
    </row>
    <row r="22" ht="14.25" customHeight="1">
      <c r="A22" s="228" t="s">
        <v>964</v>
      </c>
      <c r="B22" s="226" t="str">
        <f>A21</f>
        <v>m</v>
      </c>
      <c r="C22" s="227"/>
      <c r="D22" s="227"/>
      <c r="E22" s="227"/>
      <c r="F22" s="227"/>
      <c r="G22" s="5"/>
      <c r="H22" s="227"/>
      <c r="I22" s="229">
        <f>I20/I21</f>
        <v>17958.96552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20">
        <v>2.0</v>
      </c>
      <c r="F27" s="221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 t="s">
        <v>1004</v>
      </c>
      <c r="M27" s="243" t="s">
        <v>1005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20">
        <v>1.0</v>
      </c>
      <c r="F28" s="221">
        <v>0.25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 t="s">
        <v>1004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20">
        <v>1.0</v>
      </c>
      <c r="F29" s="221">
        <v>0.25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 t="s">
        <v>1004</v>
      </c>
    </row>
    <row r="30" ht="14.25" customHeight="1">
      <c r="A30" s="231" t="s">
        <v>564</v>
      </c>
      <c r="B30" s="92" t="str">
        <f>IF($A30=0,"",VLOOKUP($A30,'00_MO'!$A$4:$D$7,2,FALSE))</f>
        <v>Capataz</v>
      </c>
      <c r="C30" s="92" t="str">
        <f>IF($A30=0,"",VLOOKUP($A30,'00_MO'!$A$4:$D$7,3,FALSE))</f>
        <v>u</v>
      </c>
      <c r="D30" s="240">
        <v>1.0</v>
      </c>
      <c r="E30" s="220">
        <v>2.0</v>
      </c>
      <c r="F30" s="221">
        <v>0.25</v>
      </c>
      <c r="G30" s="230">
        <f t="shared" si="3"/>
        <v>3</v>
      </c>
      <c r="H30" s="150">
        <f>IF($A30=0,"",VLOOKUP($A30,'00_MO'!$A$4:$D$7,4,FALSE))</f>
        <v>90000</v>
      </c>
      <c r="I30" s="150">
        <f t="shared" si="4"/>
        <v>270000</v>
      </c>
      <c r="J30" s="3" t="s">
        <v>1006</v>
      </c>
    </row>
    <row r="31" ht="14.25" customHeight="1">
      <c r="A31" s="231" t="s">
        <v>568</v>
      </c>
      <c r="B31" s="92" t="str">
        <f>IF($A31=0,"",VLOOKUP($A31,'00_MO'!$A$4:$D$7,2,FALSE))</f>
        <v>Oficial</v>
      </c>
      <c r="C31" s="92" t="str">
        <f>IF($A31=0,"",VLOOKUP($A31,'00_MO'!$A$4:$D$7,3,FALSE))</f>
        <v>u</v>
      </c>
      <c r="D31" s="240">
        <v>2.0</v>
      </c>
      <c r="E31" s="220">
        <f t="shared" ref="E31:E32" si="5">E30</f>
        <v>2</v>
      </c>
      <c r="F31" s="221">
        <v>0.25</v>
      </c>
      <c r="G31" s="230">
        <f t="shared" si="3"/>
        <v>5</v>
      </c>
      <c r="H31" s="150">
        <f>IF($A31=0,"",VLOOKUP($A31,'00_MO'!$A$4:$D$7,4,FALSE))</f>
        <v>75000</v>
      </c>
      <c r="I31" s="150">
        <f t="shared" si="4"/>
        <v>375000</v>
      </c>
      <c r="J31" s="3" t="s">
        <v>1006</v>
      </c>
    </row>
    <row r="32" ht="14.25" customHeight="1">
      <c r="A32" s="231" t="s">
        <v>570</v>
      </c>
      <c r="B32" s="92" t="str">
        <f>IF($A32=0,"",VLOOKUP($A32,'00_MO'!$A$4:$D$7,2,FALSE))</f>
        <v>Ayudante</v>
      </c>
      <c r="C32" s="92" t="str">
        <f>IF($A32=0,"",VLOOKUP($A32,'00_MO'!$A$4:$D$7,3,FALSE))</f>
        <v>u</v>
      </c>
      <c r="D32" s="240">
        <v>1.0</v>
      </c>
      <c r="E32" s="220">
        <f t="shared" si="5"/>
        <v>2</v>
      </c>
      <c r="F32" s="221">
        <v>0.25</v>
      </c>
      <c r="G32" s="230">
        <f t="shared" si="3"/>
        <v>3</v>
      </c>
      <c r="H32" s="150">
        <f>IF($A32=0,"",VLOOKUP($A32,'00_MO'!$A$4:$D$7,4,FALSE))</f>
        <v>60000</v>
      </c>
      <c r="I32" s="150">
        <f t="shared" si="4"/>
        <v>180000</v>
      </c>
      <c r="J32" s="3" t="s">
        <v>1007</v>
      </c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1440000</v>
      </c>
    </row>
    <row r="35" ht="14.25" customHeight="1">
      <c r="A35" s="226" t="str">
        <f>$I$3</f>
        <v>m</v>
      </c>
      <c r="B35" s="227"/>
      <c r="C35" s="227"/>
      <c r="D35" s="227"/>
      <c r="E35" s="227"/>
      <c r="F35" s="227"/>
      <c r="G35" s="5"/>
      <c r="H35" s="227"/>
      <c r="I35" s="220">
        <f>$H$3</f>
        <v>29</v>
      </c>
      <c r="J35" s="92"/>
      <c r="K35" s="92"/>
      <c r="L35" s="92"/>
    </row>
    <row r="36" ht="14.25" customHeight="1">
      <c r="A36" s="228" t="s">
        <v>964</v>
      </c>
      <c r="B36" s="226" t="str">
        <f>A35</f>
        <v>m</v>
      </c>
      <c r="C36" s="227"/>
      <c r="D36" s="227"/>
      <c r="E36" s="227"/>
      <c r="F36" s="227"/>
      <c r="G36" s="5"/>
      <c r="H36" s="227"/>
      <c r="I36" s="229">
        <f>I34/I35</f>
        <v>49655.17241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6">ROUNDUP(((D41*E41)*(1+F41)),0)</f>
        <v>0</v>
      </c>
      <c r="H41" s="150" t="str">
        <f>IF($A41=0,"",VLOOKUP($A41,'00_Eq'!$A$4:$D$100,4,FALSE))</f>
        <v/>
      </c>
      <c r="I41" s="150">
        <f t="shared" ref="I41:I44" si="7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6"/>
        <v>0</v>
      </c>
      <c r="H42" s="150" t="str">
        <f>IF($A42=0,"",VLOOKUP($A42,'00_Eq'!$A$4:$D$100,4,FALSE))</f>
        <v/>
      </c>
      <c r="I42" s="150">
        <f t="shared" si="7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6"/>
        <v>0</v>
      </c>
      <c r="H43" s="150" t="str">
        <f>IF($A43=0,"",VLOOKUP($A43,'00_Eq'!$A$4:$D$100,4,FALSE))</f>
        <v/>
      </c>
      <c r="I43" s="150">
        <f t="shared" si="7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6"/>
        <v>0</v>
      </c>
      <c r="H44" s="150" t="str">
        <f>IF($A44=0,"",VLOOKUP($A44,'00_Eq'!$A$4:$D$100,4,FALSE))</f>
        <v/>
      </c>
      <c r="I44" s="150">
        <f t="shared" si="7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6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6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</v>
      </c>
      <c r="B49" s="227"/>
      <c r="C49" s="227"/>
      <c r="D49" s="227"/>
      <c r="E49" s="227"/>
      <c r="F49" s="227"/>
      <c r="G49" s="5"/>
      <c r="H49" s="227"/>
      <c r="I49" s="220">
        <f>$H$3</f>
        <v>29</v>
      </c>
      <c r="J49" s="92"/>
      <c r="K49" s="92"/>
      <c r="L49" s="92"/>
    </row>
    <row r="50" ht="14.25" customHeight="1">
      <c r="A50" s="228" t="s">
        <v>964</v>
      </c>
      <c r="B50" s="226" t="str">
        <f>A49</f>
        <v>m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19"/>
      <c r="F55" s="239">
        <v>0.1</v>
      </c>
      <c r="G55" s="222">
        <f t="shared" ref="G55:G60" si="8">ROUNDUP((D55+(D55*F55)),0)</f>
        <v>3</v>
      </c>
      <c r="H55" s="150">
        <f>IF($A55=0,"",VLOOKUP($A55,'00_Mat'!$A$4:$J$1135,5,FALSE))</f>
        <v>40000</v>
      </c>
      <c r="I55" s="150">
        <f t="shared" ref="I55:I60" si="9">H55*G55</f>
        <v>120000</v>
      </c>
    </row>
    <row r="56" ht="14.25" customHeight="1">
      <c r="A56" s="231" t="s">
        <v>1008</v>
      </c>
      <c r="B56" s="92" t="str">
        <f>IF($A56=0,"",VLOOKUP($A56,'00_Mat'!$A$4:$J$1135,2,FALSE))</f>
        <v>Puntal</v>
      </c>
      <c r="C56" s="92" t="str">
        <f>IF($A56=0,"",VLOOKUP($A56,'00_Mat'!$A$4:$J$1135,3,FALSE))</f>
        <v>u</v>
      </c>
      <c r="D56" s="244">
        <f>H3*2</f>
        <v>58</v>
      </c>
      <c r="E56" s="219"/>
      <c r="F56" s="239">
        <v>0.1</v>
      </c>
      <c r="G56" s="222">
        <f t="shared" si="8"/>
        <v>64</v>
      </c>
      <c r="H56" s="150">
        <f>IF($A56=0,"",VLOOKUP($A56,'00_Mat'!$A$4:$J$1135,5,FALSE))</f>
        <v>6900</v>
      </c>
      <c r="I56" s="150">
        <f t="shared" si="9"/>
        <v>441600</v>
      </c>
    </row>
    <row r="57" ht="14.25" customHeight="1">
      <c r="A57" s="231" t="s">
        <v>74</v>
      </c>
      <c r="B57" s="92" t="str">
        <f>IF($A57=0,"",VLOOKUP($A57,'00_Mat'!$A$4:$J$1135,2,FALSE))</f>
        <v>Clavos 2,5" punta paris (k)</v>
      </c>
      <c r="C57" s="92" t="str">
        <f>IF($A57=0,"",VLOOKUP($A57,'00_Mat'!$A$4:$J$1135,3,FALSE))</f>
        <v>k</v>
      </c>
      <c r="D57" s="238">
        <v>5.0</v>
      </c>
      <c r="E57" s="219"/>
      <c r="F57" s="239">
        <v>0.1</v>
      </c>
      <c r="G57" s="222">
        <f t="shared" si="8"/>
        <v>6</v>
      </c>
      <c r="H57" s="150">
        <f>IF($A57=0,"",VLOOKUP($A57,'00_Mat'!$A$4:$J$1135,5,FALSE))</f>
        <v>3739.67</v>
      </c>
      <c r="I57" s="150">
        <f t="shared" si="9"/>
        <v>22438.02</v>
      </c>
    </row>
    <row r="58" ht="14.25" customHeight="1">
      <c r="A58" s="231" t="s">
        <v>76</v>
      </c>
      <c r="B58" s="92" t="str">
        <f>IF($A58=0,"",VLOOKUP($A58,'00_Mat'!$A$4:$J$1135,2,FALSE))</f>
        <v>Alambre Fardo (k)</v>
      </c>
      <c r="C58" s="92" t="str">
        <f>IF($A58=0,"",VLOOKUP($A58,'00_Mat'!$A$4:$J$1135,3,FALSE))</f>
        <v>k</v>
      </c>
      <c r="D58" s="238">
        <v>5.0</v>
      </c>
      <c r="E58" s="219"/>
      <c r="F58" s="239">
        <v>0.1</v>
      </c>
      <c r="G58" s="222">
        <f t="shared" si="8"/>
        <v>6</v>
      </c>
      <c r="H58" s="150">
        <f>IF($A58=0,"",VLOOKUP($A58,'00_Mat'!$A$4:$J$1135,5,FALSE))</f>
        <v>4326.45</v>
      </c>
      <c r="I58" s="150">
        <f t="shared" si="9"/>
        <v>25958.7</v>
      </c>
    </row>
    <row r="59" ht="14.25" customHeight="1">
      <c r="A59" s="231" t="s">
        <v>70</v>
      </c>
      <c r="B59" s="92" t="str">
        <f>IF($A59=0,"",VLOOKUP($A59,'00_Mat'!$A$4:$J$1135,2,FALSE))</f>
        <v>Clavos 2" punta paris (k)</v>
      </c>
      <c r="C59" s="92" t="str">
        <f>IF($A59=0,"",VLOOKUP($A59,'00_Mat'!$A$4:$J$1135,3,FALSE))</f>
        <v>k</v>
      </c>
      <c r="D59" s="238">
        <v>5.0</v>
      </c>
      <c r="E59" s="219"/>
      <c r="F59" s="239">
        <v>0.1</v>
      </c>
      <c r="G59" s="222">
        <f t="shared" si="8"/>
        <v>6</v>
      </c>
      <c r="H59" s="150">
        <f>IF($A59=0,"",VLOOKUP($A59,'00_Mat'!$A$4:$J$1135,5,FALSE))</f>
        <v>3739.67</v>
      </c>
      <c r="I59" s="150">
        <f t="shared" si="9"/>
        <v>22438.02</v>
      </c>
      <c r="M59" s="241" t="s">
        <v>1009</v>
      </c>
    </row>
    <row r="60" ht="14.25" customHeight="1">
      <c r="A60" s="231" t="s">
        <v>285</v>
      </c>
      <c r="B60" s="92" t="str">
        <f>IF($A60=0,"",VLOOKUP($A60,'00_Mat'!$A$4:$J$1135,2,FALSE))</f>
        <v>Fenolico scarp 18mm Pino cic</v>
      </c>
      <c r="C60" s="92" t="str">
        <f>IF($A60=0,"",VLOOKUP($A60,'00_Mat'!$A$4:$J$1135,3,FALSE))</f>
        <v>u</v>
      </c>
      <c r="D60" s="219">
        <v>7.0</v>
      </c>
      <c r="E60" s="219"/>
      <c r="F60" s="221">
        <v>0.0</v>
      </c>
      <c r="G60" s="222">
        <f t="shared" si="8"/>
        <v>7</v>
      </c>
      <c r="H60" s="150">
        <f>IF($A60=0,"",VLOOKUP($A60,'00_Mat'!$A$4:$J$1135,5,FALSE))</f>
        <v>26320</v>
      </c>
      <c r="I60" s="150">
        <f t="shared" si="9"/>
        <v>184240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816674.74</v>
      </c>
    </row>
    <row r="63" ht="14.25" customHeight="1">
      <c r="A63" s="226" t="str">
        <f>$I$3</f>
        <v>m</v>
      </c>
      <c r="B63" s="227"/>
      <c r="C63" s="227"/>
      <c r="D63" s="227"/>
      <c r="E63" s="227"/>
      <c r="F63" s="227"/>
      <c r="G63" s="5"/>
      <c r="H63" s="227"/>
      <c r="I63" s="220">
        <f>$H$3</f>
        <v>29</v>
      </c>
      <c r="J63" s="92"/>
      <c r="K63" s="92"/>
      <c r="L63" s="92"/>
    </row>
    <row r="64" ht="14.25" customHeight="1">
      <c r="A64" s="228" t="s">
        <v>964</v>
      </c>
      <c r="B64" s="226" t="str">
        <f>A63</f>
        <v>m</v>
      </c>
      <c r="C64" s="227"/>
      <c r="D64" s="227"/>
      <c r="E64" s="227"/>
      <c r="F64" s="227"/>
      <c r="G64" s="5"/>
      <c r="H64" s="227"/>
      <c r="I64" s="229">
        <f>I62/I63</f>
        <v>28161.19793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10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10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10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10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10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10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</v>
      </c>
      <c r="B77" s="227"/>
      <c r="C77" s="227"/>
      <c r="D77" s="227"/>
      <c r="E77" s="227"/>
      <c r="F77" s="227"/>
      <c r="G77" s="5"/>
      <c r="H77" s="227"/>
      <c r="I77" s="220">
        <f>$H$3</f>
        <v>29</v>
      </c>
      <c r="J77" s="92"/>
      <c r="K77" s="92"/>
      <c r="L77" s="92"/>
    </row>
    <row r="78" ht="14.25" customHeight="1">
      <c r="A78" s="228" t="s">
        <v>964</v>
      </c>
      <c r="B78" s="226" t="str">
        <f>A77</f>
        <v>m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'01_C&amp;P'!A41</f>
        <v>3.1-2</v>
      </c>
      <c r="B3" s="211" t="str">
        <f>IF($A3=0,"",VLOOKUP($A3,'01_C&amp;P'!$A$9:$D$172,2,FALSE))</f>
        <v>VIGAS METALICAS + COLUMNA METALICA</v>
      </c>
      <c r="C3" s="212"/>
      <c r="D3" s="212"/>
      <c r="E3" s="212"/>
      <c r="F3" s="212"/>
      <c r="G3" s="213"/>
      <c r="H3" s="214">
        <f>IF($A3=0,"",VLOOKUP($A3,'01_C&amp;P'!$A$9:$D$172,4,FALSE))</f>
        <v>8.3</v>
      </c>
      <c r="I3" s="215" t="str">
        <f>IF($A3=0,"",VLOOKUP($A3,'01_C&amp;P'!$A$9:$D$172,3,FALSE))</f>
        <v>m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515</v>
      </c>
      <c r="B7" s="245" t="str">
        <f>IF($A7=0,"",VLOOKUP($A7,'00_Mat'!$A$4:$J$1135,2,FALSE))</f>
        <v>Perfil IPE 220 x12m </v>
      </c>
      <c r="C7" s="92" t="str">
        <f>IF($A7=0,"",VLOOKUP($A7,'00_Mat'!$A$4:$J$1135,3,FALSE))</f>
        <v>u</v>
      </c>
      <c r="D7" s="220">
        <v>1.0</v>
      </c>
      <c r="E7" s="219"/>
      <c r="F7" s="221">
        <v>0.0</v>
      </c>
      <c r="G7" s="222">
        <f t="shared" ref="G7:G18" si="1">ROUNDUP((D7+(D7*F7)),0)</f>
        <v>1</v>
      </c>
      <c r="H7" s="150">
        <f>IF($A7=0,"",VLOOKUP($A7,'00_Mat'!$A$4:$J$1135,5,FALSE))</f>
        <v>1105000</v>
      </c>
      <c r="I7" s="150">
        <f t="shared" ref="I7:I18" si="2">H7*G7</f>
        <v>1105000</v>
      </c>
      <c r="J7" s="150"/>
      <c r="K7" s="90"/>
      <c r="M7" s="241" t="s">
        <v>1010</v>
      </c>
    </row>
    <row r="8" ht="14.25" customHeight="1">
      <c r="A8" s="231" t="str">
        <f>'00_Mat'!A251</f>
        <v>TE-30x50x2</v>
      </c>
      <c r="B8" s="92" t="str">
        <f>IF($A8=0,"",VLOOKUP($A8,'00_Mat'!$A$4:$J$1135,2,FALSE))</f>
        <v>Tubo Estructural 30 x 50 x 2,0 mm - 6 m largo</v>
      </c>
      <c r="C8" s="92" t="str">
        <f>IF($A8=0,"",VLOOKUP($A8,'00_Mat'!$A$4:$J$1135,3,FALSE))</f>
        <v>u</v>
      </c>
      <c r="D8" s="220">
        <v>2.0</v>
      </c>
      <c r="E8" s="219"/>
      <c r="F8" s="221">
        <v>0.0</v>
      </c>
      <c r="G8" s="222">
        <f t="shared" si="1"/>
        <v>2</v>
      </c>
      <c r="H8" s="150">
        <f>IF($A8=0,"",VLOOKUP($A8,'00_Mat'!$A$4:$J$1135,5,FALSE))</f>
        <v>27493.40496</v>
      </c>
      <c r="I8" s="150">
        <f t="shared" si="2"/>
        <v>54986.80992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19"/>
      <c r="E9" s="219"/>
      <c r="F9" s="221">
        <v>0.1</v>
      </c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>
        <v>0.1</v>
      </c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>
        <v>0.1</v>
      </c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>
        <v>0.1</v>
      </c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>
        <v>0.1</v>
      </c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>
        <v>0.1</v>
      </c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>
        <v>0.1</v>
      </c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>
        <v>0.1</v>
      </c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>
        <v>0.1</v>
      </c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>
        <v>0.1</v>
      </c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1159986.81</v>
      </c>
      <c r="J20" s="92"/>
      <c r="K20" s="92"/>
      <c r="L20" s="92"/>
    </row>
    <row r="21" ht="14.25" customHeight="1">
      <c r="A21" s="226" t="str">
        <f>$I$3</f>
        <v>m</v>
      </c>
      <c r="B21" s="227"/>
      <c r="C21" s="227"/>
      <c r="D21" s="227"/>
      <c r="E21" s="227"/>
      <c r="F21" s="227"/>
      <c r="G21" s="5"/>
      <c r="H21" s="227"/>
      <c r="I21" s="220">
        <f>$H$3</f>
        <v>8.3</v>
      </c>
      <c r="J21" s="92"/>
      <c r="K21" s="92"/>
      <c r="L21" s="92"/>
    </row>
    <row r="22" ht="14.25" customHeight="1">
      <c r="A22" s="228" t="s">
        <v>964</v>
      </c>
      <c r="B22" s="226" t="str">
        <f>A21</f>
        <v>m</v>
      </c>
      <c r="C22" s="227"/>
      <c r="D22" s="227"/>
      <c r="E22" s="227"/>
      <c r="F22" s="227"/>
      <c r="G22" s="5"/>
      <c r="H22" s="227"/>
      <c r="I22" s="229">
        <f>I20/I21</f>
        <v>139757.447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/>
      <c r="B27" s="92" t="str">
        <f>IF($A27=0,"",VLOOKUP($A27,'00_MO'!$A$4:$D$7,2,FALSE))</f>
        <v/>
      </c>
      <c r="C27" s="92" t="str">
        <f>IF($A27=0,"",VLOOKUP($A27,'00_MO'!$A$4:$D$7,3,FALSE))</f>
        <v/>
      </c>
      <c r="D27" s="240"/>
      <c r="E27" s="220"/>
      <c r="F27" s="221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32" si="4">G27*H27</f>
        <v>0</v>
      </c>
      <c r="J27" s="3"/>
    </row>
    <row r="28" ht="14.25" customHeight="1">
      <c r="A28" s="231"/>
      <c r="B28" s="92" t="str">
        <f>IF($A28=0,"",VLOOKUP($A28,'00_MO'!$A$4:$D$7,2,FALSE))</f>
        <v/>
      </c>
      <c r="C28" s="92" t="str">
        <f>IF($A28=0,"",VLOOKUP($A28,'00_MO'!$A$4:$D$7,3,FALSE))</f>
        <v/>
      </c>
      <c r="D28" s="240"/>
      <c r="E28" s="220"/>
      <c r="F28" s="221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  <c r="J28" s="3"/>
    </row>
    <row r="29" ht="14.25" customHeight="1">
      <c r="A29" s="231"/>
      <c r="B29" s="92" t="str">
        <f>IF($A29=0,"",VLOOKUP($A29,'00_MO'!$A$4:$D$7,2,FALSE))</f>
        <v/>
      </c>
      <c r="C29" s="92" t="str">
        <f>IF($A29=0,"",VLOOKUP($A29,'00_MO'!$A$4:$D$7,3,FALSE))</f>
        <v/>
      </c>
      <c r="D29" s="240"/>
      <c r="E29" s="220"/>
      <c r="F29" s="221"/>
      <c r="G29" s="230">
        <f t="shared" si="3"/>
        <v>0</v>
      </c>
      <c r="H29" s="150" t="str">
        <f>IF($A29=0,"",VLOOKUP($A29,'00_MO'!$A$4:$D$7,4,FALSE))</f>
        <v/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20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20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20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m</v>
      </c>
      <c r="B35" s="227"/>
      <c r="C35" s="227"/>
      <c r="D35" s="227"/>
      <c r="E35" s="227"/>
      <c r="F35" s="227"/>
      <c r="G35" s="5"/>
      <c r="H35" s="227"/>
      <c r="I35" s="220">
        <f>$H$3</f>
        <v>8.3</v>
      </c>
      <c r="J35" s="92"/>
      <c r="K35" s="92"/>
      <c r="L35" s="92"/>
    </row>
    <row r="36" ht="14.25" customHeight="1">
      <c r="A36" s="228" t="s">
        <v>964</v>
      </c>
      <c r="B36" s="226" t="str">
        <f>A35</f>
        <v>m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</v>
      </c>
      <c r="B49" s="227"/>
      <c r="C49" s="227"/>
      <c r="D49" s="227"/>
      <c r="E49" s="227"/>
      <c r="F49" s="227"/>
      <c r="G49" s="5"/>
      <c r="H49" s="227"/>
      <c r="I49" s="220">
        <f>$H$3</f>
        <v>8.3</v>
      </c>
      <c r="J49" s="92"/>
      <c r="K49" s="92"/>
      <c r="L49" s="92"/>
    </row>
    <row r="50" ht="14.25" customHeight="1">
      <c r="A50" s="228" t="s">
        <v>964</v>
      </c>
      <c r="B50" s="226" t="str">
        <f>A49</f>
        <v>m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1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20"/>
      <c r="E55" s="219"/>
      <c r="F55" s="221"/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/>
    </row>
    <row r="56" ht="14.25" customHeight="1">
      <c r="A56" s="219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20"/>
      <c r="E56" s="219"/>
      <c r="F56" s="221"/>
      <c r="G56" s="222">
        <f t="shared" si="7"/>
        <v>0</v>
      </c>
      <c r="H56" s="150" t="str">
        <f>IF($A56=0,"",VLOOKUP($A56,'00_Mat'!$A$4:$J$1135,5,FALSE))</f>
        <v/>
      </c>
      <c r="I56" s="150"/>
    </row>
    <row r="57" ht="14.25" customHeight="1">
      <c r="A57" s="219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20"/>
      <c r="E57" s="219"/>
      <c r="F57" s="221"/>
      <c r="G57" s="222">
        <f t="shared" si="7"/>
        <v>0</v>
      </c>
      <c r="H57" s="150" t="str">
        <f>IF($A57=0,"",VLOOKUP($A57,'00_Mat'!$A$4:$J$1135,5,FALSE))</f>
        <v/>
      </c>
      <c r="I57" s="150"/>
    </row>
    <row r="58" ht="14.25" customHeight="1">
      <c r="A58" s="219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20"/>
      <c r="E58" s="219"/>
      <c r="F58" s="221"/>
      <c r="G58" s="222">
        <f t="shared" si="7"/>
        <v>0</v>
      </c>
      <c r="H58" s="150" t="str">
        <f>IF($A58=0,"",VLOOKUP($A58,'00_Mat'!$A$4:$J$1135,5,FALSE))</f>
        <v/>
      </c>
      <c r="I58" s="150"/>
    </row>
    <row r="59" ht="14.25" customHeight="1">
      <c r="A59" s="219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20"/>
      <c r="E59" s="219"/>
      <c r="F59" s="221"/>
      <c r="G59" s="222">
        <f t="shared" si="7"/>
        <v>0</v>
      </c>
      <c r="H59" s="150" t="str">
        <f>IF($A59=0,"",VLOOKUP($A59,'00_Mat'!$A$4:$J$1135,5,FALSE))</f>
        <v/>
      </c>
      <c r="I59" s="150"/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/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</v>
      </c>
      <c r="B63" s="227"/>
      <c r="C63" s="227"/>
      <c r="D63" s="227"/>
      <c r="E63" s="227"/>
      <c r="F63" s="227"/>
      <c r="G63" s="5"/>
      <c r="H63" s="227"/>
      <c r="I63" s="220">
        <f>$H$3</f>
        <v>8.3</v>
      </c>
      <c r="J63" s="92"/>
      <c r="K63" s="92"/>
      <c r="L63" s="92"/>
    </row>
    <row r="64" ht="14.25" customHeight="1">
      <c r="A64" s="228" t="s">
        <v>964</v>
      </c>
      <c r="B64" s="226" t="str">
        <f>A63</f>
        <v>m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>
        <v>1.0</v>
      </c>
      <c r="E69" s="219">
        <v>1.0</v>
      </c>
      <c r="F69" s="221"/>
      <c r="G69" s="222">
        <f t="shared" ref="G69:G74" si="8">ROUNDUP((D69+(D69*F69)),0)</f>
        <v>1</v>
      </c>
      <c r="H69" s="150">
        <v>1000000.0</v>
      </c>
      <c r="I69" s="150">
        <f>H69*G69</f>
        <v>1000000</v>
      </c>
      <c r="M69" s="241" t="s">
        <v>1010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8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8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8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8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8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1000000</v>
      </c>
    </row>
    <row r="77" ht="14.25" customHeight="1">
      <c r="A77" s="226" t="str">
        <f>$I$3</f>
        <v>m</v>
      </c>
      <c r="B77" s="227"/>
      <c r="C77" s="227"/>
      <c r="D77" s="227"/>
      <c r="E77" s="227"/>
      <c r="F77" s="227"/>
      <c r="G77" s="5"/>
      <c r="H77" s="227"/>
      <c r="I77" s="220">
        <f>$H$3</f>
        <v>8.3</v>
      </c>
      <c r="J77" s="92"/>
      <c r="K77" s="92"/>
      <c r="L77" s="92"/>
    </row>
    <row r="78" ht="14.25" customHeight="1">
      <c r="A78" s="228" t="s">
        <v>964</v>
      </c>
      <c r="B78" s="226" t="str">
        <f>A77</f>
        <v>m</v>
      </c>
      <c r="C78" s="227"/>
      <c r="D78" s="227"/>
      <c r="E78" s="227"/>
      <c r="F78" s="227"/>
      <c r="G78" s="5"/>
      <c r="H78" s="227"/>
      <c r="I78" s="229">
        <f>I76/I77</f>
        <v>120481.9277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'01_C&amp;P'!A42</f>
        <v>3.1-3</v>
      </c>
      <c r="B3" s="211" t="str">
        <f>IF($A3=0,"",VLOOKUP($A3,'01_C&amp;P'!$A$9:$D$172,2,FALSE))</f>
        <v>LOSA DE VIGUETAS SECTOR COCINA e=0,08m</v>
      </c>
      <c r="C3" s="212"/>
      <c r="D3" s="212"/>
      <c r="E3" s="212"/>
      <c r="F3" s="212"/>
      <c r="G3" s="213"/>
      <c r="H3" s="214">
        <f>IF($A3=0,"",VLOOKUP($A3,'01_C&amp;P'!$A$9:$D$172,4,FALSE))</f>
        <v>18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H3*0.08</f>
        <v>1.44</v>
      </c>
      <c r="E7" s="219"/>
      <c r="F7" s="221">
        <v>0.1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</row>
    <row r="8" ht="14.25" customHeight="1">
      <c r="A8" s="231" t="s">
        <v>1011</v>
      </c>
      <c r="B8" s="92" t="str">
        <f>IF($A8=0,"",VLOOKUP($A8,'00_Mat'!$A$4:$J$1135,2,FALSE))</f>
        <v>Malla Φ 8  (2 m x 5 m) (hierros cada 0,15 x 0,15 m) </v>
      </c>
      <c r="C8" s="92" t="str">
        <f>IF($A8=0,"",VLOOKUP($A8,'00_Mat'!$A$4:$J$1135,3,FALSE))</f>
        <v>u</v>
      </c>
      <c r="D8" s="220">
        <v>2.0</v>
      </c>
      <c r="E8" s="219"/>
      <c r="F8" s="221">
        <v>0.0</v>
      </c>
      <c r="G8" s="222">
        <f t="shared" si="1"/>
        <v>2</v>
      </c>
      <c r="H8" s="150">
        <f>IF($A8=0,"",VLOOKUP($A8,'00_Mat'!$A$4:$J$1135,5,FALSE))</f>
        <v>50000</v>
      </c>
      <c r="I8" s="150">
        <f t="shared" si="2"/>
        <v>100000</v>
      </c>
      <c r="K8" s="241" t="s">
        <v>1012</v>
      </c>
      <c r="Q8" s="90"/>
      <c r="R8" s="90"/>
    </row>
    <row r="9" ht="14.25" customHeight="1">
      <c r="A9" s="231" t="s">
        <v>90</v>
      </c>
      <c r="B9" s="92" t="str">
        <f>IF($A9=0,"",VLOOKUP($A9,'00_Mat'!$A$4:$J$1135,2,FALSE))</f>
        <v>Vigueta pretensada de hormigon 4m</v>
      </c>
      <c r="C9" s="92" t="str">
        <f>IF($A9=0,"",VLOOKUP($A9,'00_Mat'!$A$4:$J$1135,3,FALSE))</f>
        <v>u</v>
      </c>
      <c r="D9" s="238">
        <v>12.0</v>
      </c>
      <c r="E9" s="231"/>
      <c r="F9" s="239">
        <v>0.1</v>
      </c>
      <c r="G9" s="222">
        <f t="shared" si="1"/>
        <v>14</v>
      </c>
      <c r="H9" s="150">
        <f>IF($A9=0,"",VLOOKUP($A9,'00_Mat'!$A$4:$J$1135,5,FALSE))</f>
        <v>26000</v>
      </c>
      <c r="I9" s="150">
        <f t="shared" si="2"/>
        <v>364000</v>
      </c>
      <c r="K9" s="90" t="s">
        <v>1013</v>
      </c>
    </row>
    <row r="10" ht="14.25" customHeight="1">
      <c r="A10" s="231" t="s">
        <v>1014</v>
      </c>
      <c r="B10" s="92" t="str">
        <f>IF($A10=0,"",VLOOKUP($A10,'00_Mat'!$A$4:$J$1135,2,FALSE))</f>
        <v>Ladrillos Telgopor 10cm</v>
      </c>
      <c r="C10" s="92" t="str">
        <f>IF($A10=0,"",VLOOKUP($A10,'00_Mat'!$A$4:$J$1135,3,FALSE))</f>
        <v>u</v>
      </c>
      <c r="D10" s="238">
        <v>46.0</v>
      </c>
      <c r="E10" s="231"/>
      <c r="F10" s="239">
        <v>0.1</v>
      </c>
      <c r="G10" s="222">
        <f t="shared" si="1"/>
        <v>51</v>
      </c>
      <c r="H10" s="150">
        <f>IF($A10=0,"",VLOOKUP($A10,'00_Mat'!$A$4:$J$1135,5,FALSE))</f>
        <v>3600</v>
      </c>
      <c r="I10" s="150">
        <f t="shared" si="2"/>
        <v>183600</v>
      </c>
      <c r="K10" s="90" t="s">
        <v>1015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38"/>
      <c r="E12" s="231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898160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49897.77778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0.25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0.25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0.25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  <c r="K29" s="241" t="s">
        <v>1016</v>
      </c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525000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29166.66667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1017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</v>
      </c>
      <c r="G55" s="222">
        <f t="shared" ref="G55:G60" si="7">ROUNDUP((D55+(D55*F55)),0)</f>
        <v>2</v>
      </c>
      <c r="H55" s="150">
        <f>IF($A55=0,"",VLOOKUP($A55,'00_Mat'!$A$4:$J$1135,5,FALSE))</f>
        <v>40000</v>
      </c>
      <c r="I55" s="150">
        <f t="shared" ref="I55:I60" si="8">H55*G55</f>
        <v>80000</v>
      </c>
    </row>
    <row r="56" ht="14.25" customHeight="1">
      <c r="A56" s="219" t="s">
        <v>291</v>
      </c>
      <c r="B56" s="92" t="str">
        <f>IF($A56=0,"",VLOOKUP($A56,'00_Mat'!$A$4:$J$1135,2,FALSE))</f>
        <v>Puntal</v>
      </c>
      <c r="C56" s="92" t="str">
        <f>IF($A56=0,"",VLOOKUP($A56,'00_Mat'!$A$4:$J$1135,3,FALSE))</f>
        <v>u</v>
      </c>
      <c r="D56" s="244">
        <f>H3</f>
        <v>18</v>
      </c>
      <c r="E56" s="231"/>
      <c r="F56" s="239">
        <v>0.1</v>
      </c>
      <c r="G56" s="222">
        <f t="shared" si="7"/>
        <v>20</v>
      </c>
      <c r="H56" s="150">
        <f>IF($A56=0,"",VLOOKUP($A56,'00_Mat'!$A$4:$J$1135,5,FALSE))</f>
        <v>6900</v>
      </c>
      <c r="I56" s="150">
        <f t="shared" si="8"/>
        <v>138000</v>
      </c>
    </row>
    <row r="57" ht="14.25" customHeight="1">
      <c r="A57" s="231" t="s">
        <v>74</v>
      </c>
      <c r="B57" s="92" t="str">
        <f>IF($A57=0,"",VLOOKUP($A57,'00_Mat'!$A$4:$J$1135,2,FALSE))</f>
        <v>Clavos 2,5" punta paris (k)</v>
      </c>
      <c r="C57" s="92" t="str">
        <f>IF($A57=0,"",VLOOKUP($A57,'00_Mat'!$A$4:$J$1135,3,FALSE))</f>
        <v>k</v>
      </c>
      <c r="D57" s="238">
        <v>0.0</v>
      </c>
      <c r="E57" s="231"/>
      <c r="F57" s="239">
        <v>0.1</v>
      </c>
      <c r="G57" s="222">
        <f t="shared" si="7"/>
        <v>0</v>
      </c>
      <c r="H57" s="150">
        <f>IF($A57=0,"",VLOOKUP($A57,'00_Mat'!$A$4:$J$1135,5,FALSE))</f>
        <v>3739.67</v>
      </c>
      <c r="I57" s="150">
        <f t="shared" si="8"/>
        <v>0</v>
      </c>
    </row>
    <row r="58" ht="14.25" customHeight="1">
      <c r="A58" s="231" t="s">
        <v>76</v>
      </c>
      <c r="B58" s="92" t="str">
        <f>IF($A58=0,"",VLOOKUP($A58,'00_Mat'!$A$4:$J$1135,2,FALSE))</f>
        <v>Alambre Fardo (k)</v>
      </c>
      <c r="C58" s="92" t="str">
        <f>IF($A58=0,"",VLOOKUP($A58,'00_Mat'!$A$4:$J$1135,3,FALSE))</f>
        <v>k</v>
      </c>
      <c r="D58" s="238">
        <v>0.0</v>
      </c>
      <c r="E58" s="231"/>
      <c r="F58" s="239">
        <v>0.1</v>
      </c>
      <c r="G58" s="222">
        <f t="shared" si="7"/>
        <v>0</v>
      </c>
      <c r="H58" s="150">
        <f>IF($A58=0,"",VLOOKUP($A58,'00_Mat'!$A$4:$J$1135,5,FALSE))</f>
        <v>4326.45</v>
      </c>
      <c r="I58" s="150">
        <f t="shared" si="8"/>
        <v>0</v>
      </c>
    </row>
    <row r="59" ht="14.25" customHeight="1">
      <c r="A59" s="231" t="s">
        <v>70</v>
      </c>
      <c r="B59" s="92" t="str">
        <f>IF($A59=0,"",VLOOKUP($A59,'00_Mat'!$A$4:$J$1135,2,FALSE))</f>
        <v>Clavos 2" punta paris (k)</v>
      </c>
      <c r="C59" s="92" t="str">
        <f>IF($A59=0,"",VLOOKUP($A59,'00_Mat'!$A$4:$J$1135,3,FALSE))</f>
        <v>k</v>
      </c>
      <c r="D59" s="238">
        <v>0.0</v>
      </c>
      <c r="E59" s="231"/>
      <c r="F59" s="239">
        <v>0.1</v>
      </c>
      <c r="G59" s="222">
        <f t="shared" si="7"/>
        <v>0</v>
      </c>
      <c r="H59" s="150">
        <f>IF($A59=0,"",VLOOKUP($A59,'00_Mat'!$A$4:$J$1135,5,FALSE))</f>
        <v>3739.67</v>
      </c>
      <c r="I59" s="150">
        <f t="shared" si="8"/>
        <v>0</v>
      </c>
    </row>
    <row r="60" ht="14.25" customHeight="1">
      <c r="A60" s="231" t="s">
        <v>283</v>
      </c>
      <c r="B60" s="92" t="str">
        <f>IF($A60=0,"",VLOOKUP($A60,'00_Mat'!$A$4:$J$1135,2,FALSE))</f>
        <v>Fenolico 18mm Industrial</v>
      </c>
      <c r="C60" s="92" t="str">
        <f>IF($A60=0,"",VLOOKUP($A60,'00_Mat'!$A$4:$J$1135,3,FALSE))</f>
        <v>u</v>
      </c>
      <c r="D60" s="238">
        <f>H51/2.97</f>
        <v>0</v>
      </c>
      <c r="E60" s="231"/>
      <c r="F60" s="239">
        <v>0.0</v>
      </c>
      <c r="G60" s="222">
        <f t="shared" si="7"/>
        <v>0</v>
      </c>
      <c r="H60" s="150">
        <f>IF($A60=0,"",VLOOKUP($A60,'00_Mat'!$A$4:$J$1135,5,FALSE))</f>
        <v>32400</v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218000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12111.11111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'01_C&amp;P'!A43</f>
        <v>3.1-4</v>
      </c>
      <c r="B3" s="211" t="str">
        <f>IF($A3=0,"",VLOOKUP($A3,'01_C&amp;P'!$A$9:$D$172,2,FALSE))</f>
        <v>COLUMNAS DE HORMIGON ARMADO 20x20cm h 3,5m (Hierros 4 ∅12 con estribos ∅ 6 c/14)</v>
      </c>
      <c r="C3" s="212"/>
      <c r="D3" s="212"/>
      <c r="E3" s="212"/>
      <c r="F3" s="212"/>
      <c r="G3" s="213"/>
      <c r="H3" s="214">
        <f>IF($A3=0,"",VLOOKUP($A3,'01_C&amp;P'!$A$9:$D$172,4,FALSE))</f>
        <v>7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(0.2*0.2*3.5)*H3</f>
        <v>0.98</v>
      </c>
      <c r="E7" s="219"/>
      <c r="F7" s="221">
        <v>0.15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</row>
    <row r="8" ht="14.25" customHeight="1">
      <c r="A8" s="231" t="s">
        <v>126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0">
        <f>(((3.5/0.14)*1)/12)*H3</f>
        <v>14.58333333</v>
      </c>
      <c r="E8" s="219"/>
      <c r="F8" s="221">
        <v>0.15</v>
      </c>
      <c r="G8" s="222">
        <f t="shared" si="1"/>
        <v>17</v>
      </c>
      <c r="H8" s="150">
        <f>IF($A8=0,"",VLOOKUP($A8,'00_Mat'!$A$4:$J$1135,5,FALSE))</f>
        <v>5250</v>
      </c>
      <c r="I8" s="150">
        <f t="shared" si="2"/>
        <v>89250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19">
        <f>((3.5*4)/12)*H3</f>
        <v>8.166666667</v>
      </c>
      <c r="E9" s="219"/>
      <c r="F9" s="221">
        <v>0.15</v>
      </c>
      <c r="G9" s="222">
        <f t="shared" si="1"/>
        <v>10</v>
      </c>
      <c r="H9" s="150">
        <f>IF($A9=0,"",VLOOKUP($A9,'00_Mat'!$A$4:$J$1135,5,FALSE))</f>
        <v>20442.5</v>
      </c>
      <c r="I9" s="150">
        <f t="shared" si="2"/>
        <v>204425</v>
      </c>
    </row>
    <row r="10" ht="14.25" customHeight="1">
      <c r="A10" s="231" t="s">
        <v>104</v>
      </c>
      <c r="B10" s="92" t="str">
        <f>IF($A10=0,"",VLOOKUP($A10,'00_Mat'!$A$4:$J$1135,2,FALSE))</f>
        <v>Sika Grout 22kg</v>
      </c>
      <c r="C10" s="92" t="str">
        <f>IF($A10=0,"",VLOOKUP($A10,'00_Mat'!$A$4:$J$1135,3,FALSE))</f>
        <v>U</v>
      </c>
      <c r="D10" s="244">
        <v>5.0</v>
      </c>
      <c r="E10" s="231"/>
      <c r="F10" s="239">
        <v>0.1</v>
      </c>
      <c r="G10" s="222">
        <f t="shared" si="1"/>
        <v>6</v>
      </c>
      <c r="H10" s="150">
        <f>IF($A10=0,"",VLOOKUP($A10,'00_Mat'!$A$4:$J$1135,5,FALSE))</f>
        <v>43000</v>
      </c>
      <c r="I10" s="150">
        <f t="shared" si="2"/>
        <v>258000</v>
      </c>
      <c r="J10" s="90" t="s">
        <v>1018</v>
      </c>
      <c r="O10" s="241" t="s">
        <v>1019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38"/>
      <c r="E12" s="231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38"/>
      <c r="E13" s="231"/>
      <c r="F13" s="239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802235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7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114605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21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3.0</v>
      </c>
      <c r="F28" s="221">
        <v>0.25</v>
      </c>
      <c r="G28" s="230">
        <f t="shared" si="3"/>
        <v>8</v>
      </c>
      <c r="H28" s="150">
        <f>IF($A28=0,"",VLOOKUP($A28,'00_MO'!$A$4:$D$7,4,FALSE))</f>
        <v>75000</v>
      </c>
      <c r="I28" s="150">
        <f t="shared" si="4"/>
        <v>600000</v>
      </c>
      <c r="J28" s="3"/>
      <c r="K28" s="241" t="s">
        <v>1020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3.0</v>
      </c>
      <c r="F29" s="221">
        <v>0.25</v>
      </c>
      <c r="G29" s="230">
        <f t="shared" si="3"/>
        <v>4</v>
      </c>
      <c r="H29" s="150">
        <f>IF($A29=0,"",VLOOKUP($A29,'00_MO'!$A$4:$D$7,4,FALSE))</f>
        <v>60000</v>
      </c>
      <c r="I29" s="150">
        <f t="shared" si="4"/>
        <v>240000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1200000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7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171428.5714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7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2" si="7">ROUNDUP((D55+(D55*F55)),0)</f>
        <v>2</v>
      </c>
      <c r="H55" s="150">
        <f>IF($A55=0,"",VLOOKUP($A55,'00_Mat'!$A$4:$J$1135,5,FALSE))</f>
        <v>40000</v>
      </c>
      <c r="I55" s="150">
        <f t="shared" ref="I55:I62" si="8">H55*G55</f>
        <v>80000</v>
      </c>
    </row>
    <row r="56" ht="14.25" customHeight="1">
      <c r="A56" s="231" t="s">
        <v>289</v>
      </c>
      <c r="B56" s="92" t="str">
        <f>IF($A56=0,"",VLOOKUP($A56,'00_Mat'!$A$4:$J$1135,2,FALSE))</f>
        <v>Puntal 3 x 3 x 3,66 m </v>
      </c>
      <c r="C56" s="92" t="str">
        <f>IF($A56=0,"",VLOOKUP($A56,'00_Mat'!$A$4:$J$1135,3,FALSE))</f>
        <v>u</v>
      </c>
      <c r="D56" s="244">
        <v>10.0</v>
      </c>
      <c r="E56" s="231"/>
      <c r="F56" s="239">
        <v>0.15</v>
      </c>
      <c r="G56" s="222">
        <f t="shared" si="7"/>
        <v>12</v>
      </c>
      <c r="H56" s="150">
        <f>IF($A56=0,"",VLOOKUP($A56,'00_Mat'!$A$4:$J$1135,5,FALSE))</f>
        <v>6500</v>
      </c>
      <c r="I56" s="150">
        <f t="shared" si="8"/>
        <v>78000</v>
      </c>
    </row>
    <row r="57" ht="14.25" customHeight="1">
      <c r="A57" s="231" t="s">
        <v>287</v>
      </c>
      <c r="B57" s="92" t="str">
        <f>IF($A57=0,"",VLOOKUP($A57,'00_Mat'!$A$4:$J$1135,2,FALSE))</f>
        <v>Tabla 1 x 4 x 3,66 m </v>
      </c>
      <c r="C57" s="92" t="str">
        <f>IF($A57=0,"",VLOOKUP($A57,'00_Mat'!$A$4:$J$1135,3,FALSE))</f>
        <v>u</v>
      </c>
      <c r="D57" s="244">
        <v>10.0</v>
      </c>
      <c r="E57" s="231"/>
      <c r="F57" s="239">
        <v>0.15</v>
      </c>
      <c r="G57" s="222">
        <f t="shared" si="7"/>
        <v>12</v>
      </c>
      <c r="H57" s="150">
        <f>IF($A57=0,"",VLOOKUP($A57,'00_Mat'!$A$4:$J$1135,5,FALSE))</f>
        <v>3000</v>
      </c>
      <c r="I57" s="150">
        <f t="shared" si="8"/>
        <v>36000</v>
      </c>
    </row>
    <row r="58" ht="14.25" customHeight="1">
      <c r="A58" s="231" t="s">
        <v>74</v>
      </c>
      <c r="B58" s="92" t="str">
        <f>IF($A58=0,"",VLOOKUP($A58,'00_Mat'!$A$4:$J$1135,2,FALSE))</f>
        <v>Clavos 2,5" punta paris (k)</v>
      </c>
      <c r="C58" s="92" t="str">
        <f>IF($A58=0,"",VLOOKUP($A58,'00_Mat'!$A$4:$J$1135,3,FALSE))</f>
        <v>k</v>
      </c>
      <c r="D58" s="238">
        <v>2.5</v>
      </c>
      <c r="E58" s="231"/>
      <c r="F58" s="239">
        <v>0.15</v>
      </c>
      <c r="G58" s="222">
        <f t="shared" si="7"/>
        <v>3</v>
      </c>
      <c r="H58" s="150">
        <f>IF($A58=0,"",VLOOKUP($A58,'00_Mat'!$A$4:$J$1135,5,FALSE))</f>
        <v>3739.67</v>
      </c>
      <c r="I58" s="150">
        <f t="shared" si="8"/>
        <v>11219.01</v>
      </c>
    </row>
    <row r="59" ht="14.25" customHeight="1">
      <c r="A59" s="231" t="s">
        <v>76</v>
      </c>
      <c r="B59" s="92" t="str">
        <f>IF($A59=0,"",VLOOKUP($A59,'00_Mat'!$A$4:$J$1135,2,FALSE))</f>
        <v>Alambre Fardo (k)</v>
      </c>
      <c r="C59" s="92" t="str">
        <f>IF($A59=0,"",VLOOKUP($A59,'00_Mat'!$A$4:$J$1135,3,FALSE))</f>
        <v>k</v>
      </c>
      <c r="D59" s="238">
        <v>2.5</v>
      </c>
      <c r="E59" s="231"/>
      <c r="F59" s="239">
        <v>0.15</v>
      </c>
      <c r="G59" s="222">
        <f t="shared" si="7"/>
        <v>3</v>
      </c>
      <c r="H59" s="150">
        <f>IF($A59=0,"",VLOOKUP($A59,'00_Mat'!$A$4:$J$1135,5,FALSE))</f>
        <v>4326.45</v>
      </c>
      <c r="I59" s="150">
        <f t="shared" si="8"/>
        <v>12979.35</v>
      </c>
    </row>
    <row r="60" ht="14.25" customHeight="1">
      <c r="A60" s="231" t="s">
        <v>70</v>
      </c>
      <c r="B60" s="92" t="str">
        <f>IF($A60=0,"",VLOOKUP($A60,'00_Mat'!$A$4:$J$1135,2,FALSE))</f>
        <v>Clavos 2" punta paris (k)</v>
      </c>
      <c r="C60" s="92" t="str">
        <f>IF($A60=0,"",VLOOKUP($A60,'00_Mat'!$A$4:$J$1135,3,FALSE))</f>
        <v>k</v>
      </c>
      <c r="D60" s="238">
        <v>2.5</v>
      </c>
      <c r="E60" s="231"/>
      <c r="F60" s="239">
        <v>0.15</v>
      </c>
      <c r="G60" s="222">
        <f t="shared" si="7"/>
        <v>3</v>
      </c>
      <c r="H60" s="150">
        <f>IF($A60=0,"",VLOOKUP($A60,'00_Mat'!$A$4:$J$1135,5,FALSE))</f>
        <v>3739.67</v>
      </c>
      <c r="I60" s="150">
        <f t="shared" si="8"/>
        <v>11219.01</v>
      </c>
    </row>
    <row r="61" ht="14.25" customHeight="1">
      <c r="A61" s="231" t="s">
        <v>285</v>
      </c>
      <c r="B61" s="92" t="str">
        <f>IF($A61=0,"",VLOOKUP($A61,'00_Mat'!$A$4:$J$1135,2,FALSE))</f>
        <v>Fenolico scarp 18mm Pino cic</v>
      </c>
      <c r="C61" s="92" t="str">
        <f>IF($A61=0,"",VLOOKUP($A61,'00_Mat'!$A$4:$J$1135,3,FALSE))</f>
        <v>u</v>
      </c>
      <c r="D61" s="238">
        <v>4.0</v>
      </c>
      <c r="E61" s="231"/>
      <c r="F61" s="239">
        <v>0.15</v>
      </c>
      <c r="G61" s="222">
        <f t="shared" si="7"/>
        <v>5</v>
      </c>
      <c r="H61" s="150">
        <f>IF($A61=0,"",VLOOKUP($A61,'00_Mat'!$A$4:$J$1135,5,FALSE))</f>
        <v>26320</v>
      </c>
      <c r="I61" s="150">
        <f t="shared" si="8"/>
        <v>131600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361017.37</v>
      </c>
    </row>
    <row r="65" ht="14.25" customHeight="1">
      <c r="A65" s="226" t="str">
        <f>$I$3</f>
        <v>unid.</v>
      </c>
      <c r="B65" s="227"/>
      <c r="C65" s="227"/>
      <c r="D65" s="227"/>
      <c r="E65" s="227"/>
      <c r="F65" s="227"/>
      <c r="G65" s="5"/>
      <c r="H65" s="227"/>
      <c r="I65" s="220">
        <f>$H$3</f>
        <v>7</v>
      </c>
      <c r="J65" s="92"/>
      <c r="K65" s="92"/>
      <c r="L65" s="92"/>
    </row>
    <row r="66" ht="14.25" customHeight="1">
      <c r="A66" s="228" t="s">
        <v>964</v>
      </c>
      <c r="B66" s="226" t="str">
        <f>A65</f>
        <v>unid.</v>
      </c>
      <c r="C66" s="227"/>
      <c r="D66" s="227"/>
      <c r="E66" s="227"/>
      <c r="F66" s="227"/>
      <c r="G66" s="5"/>
      <c r="H66" s="227"/>
      <c r="I66" s="229">
        <f>I64/I65</f>
        <v>51573.91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unid.</v>
      </c>
      <c r="B79" s="227"/>
      <c r="C79" s="227"/>
      <c r="D79" s="227"/>
      <c r="E79" s="227"/>
      <c r="F79" s="227"/>
      <c r="G79" s="5"/>
      <c r="H79" s="227"/>
      <c r="I79" s="220">
        <f>$H$3</f>
        <v>7</v>
      </c>
      <c r="J79" s="92"/>
      <c r="K79" s="92"/>
      <c r="L79" s="92"/>
    </row>
    <row r="80" ht="14.25" customHeight="1">
      <c r="A80" s="228" t="s">
        <v>964</v>
      </c>
      <c r="B80" s="226" t="str">
        <f>A79</f>
        <v>unid.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'01_C&amp;P'!A44</f>
        <v>3.1-5</v>
      </c>
      <c r="B3" s="211" t="str">
        <f>IF($A3=0,"",VLOOKUP($A3,'01_C&amp;P'!$A$9:$D$172,2,FALSE))</f>
        <v>COLUMNAS H30 EN MEDIANERA EN PLANTA BAJA 60x15</v>
      </c>
      <c r="C3" s="212"/>
      <c r="D3" s="212"/>
      <c r="E3" s="212"/>
      <c r="F3" s="212"/>
      <c r="G3" s="213"/>
      <c r="H3" s="214">
        <f>IF($A3=0,"",VLOOKUP($A3,'01_C&amp;P'!$A$9:$D$172,4,FALSE))</f>
        <v>7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(0.6*0.15*3.5)*H3</f>
        <v>2.205</v>
      </c>
      <c r="E7" s="219"/>
      <c r="F7" s="221">
        <v>0.15</v>
      </c>
      <c r="G7" s="222">
        <f t="shared" ref="G7:G18" si="1">ROUNDUP((D7+(D7*F7)),0)</f>
        <v>3</v>
      </c>
      <c r="H7" s="150">
        <f>IF($A7=0,"",VLOOKUP($A7,'00_Mat'!$A$4:$J$1135,5,FALSE))</f>
        <v>125280</v>
      </c>
      <c r="I7" s="150">
        <f t="shared" ref="I7:I18" si="2">H7*G7</f>
        <v>375840</v>
      </c>
      <c r="J7" s="150"/>
      <c r="K7" s="90"/>
    </row>
    <row r="8" ht="14.25" customHeight="1">
      <c r="A8" s="231" t="s">
        <v>126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0">
        <f>(((3.6/0.14)*1.8)/12)*H3</f>
        <v>27</v>
      </c>
      <c r="E8" s="219"/>
      <c r="F8" s="221">
        <v>0.15</v>
      </c>
      <c r="G8" s="222">
        <f t="shared" si="1"/>
        <v>32</v>
      </c>
      <c r="H8" s="150">
        <f>IF($A8=0,"",VLOOKUP($A8,'00_Mat'!$A$4:$J$1135,5,FALSE))</f>
        <v>5250</v>
      </c>
      <c r="I8" s="150">
        <f t="shared" si="2"/>
        <v>168000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19">
        <f>((3.6*8)/12)*H3</f>
        <v>16.8</v>
      </c>
      <c r="E9" s="219"/>
      <c r="F9" s="221">
        <v>0.15</v>
      </c>
      <c r="G9" s="222">
        <f t="shared" si="1"/>
        <v>20</v>
      </c>
      <c r="H9" s="150">
        <f>IF($A9=0,"",VLOOKUP($A9,'00_Mat'!$A$4:$J$1135,5,FALSE))</f>
        <v>20442.5</v>
      </c>
      <c r="I9" s="150">
        <f t="shared" si="2"/>
        <v>408850</v>
      </c>
    </row>
    <row r="10" ht="14.25" customHeight="1">
      <c r="A10" s="231" t="s">
        <v>130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19">
        <f>((3.6*2)/12)*H3</f>
        <v>4.2</v>
      </c>
      <c r="E10" s="219"/>
      <c r="F10" s="221">
        <v>0.15</v>
      </c>
      <c r="G10" s="222">
        <f t="shared" si="1"/>
        <v>5</v>
      </c>
      <c r="H10" s="150">
        <f>IF($A10=0,"",VLOOKUP($A10,'00_Mat'!$A$4:$J$1135,5,FALSE))</f>
        <v>10000</v>
      </c>
      <c r="I10" s="150">
        <f t="shared" si="2"/>
        <v>50000</v>
      </c>
    </row>
    <row r="11" ht="14.25" customHeight="1">
      <c r="A11" s="219" t="s">
        <v>104</v>
      </c>
      <c r="B11" s="92" t="str">
        <f>IF($A11=0,"",VLOOKUP($A11,'00_Mat'!$A$4:$J$1135,2,FALSE))</f>
        <v>Sika Grout 22kg</v>
      </c>
      <c r="C11" s="92" t="str">
        <f>IF($A11=0,"",VLOOKUP($A11,'00_Mat'!$A$4:$J$1135,3,FALSE))</f>
        <v>U</v>
      </c>
      <c r="D11" s="219">
        <v>5.0</v>
      </c>
      <c r="E11" s="219"/>
      <c r="F11" s="221">
        <v>0.0</v>
      </c>
      <c r="G11" s="222">
        <f t="shared" si="1"/>
        <v>5</v>
      </c>
      <c r="H11" s="150">
        <f>IF($A11=0,"",VLOOKUP($A11,'00_Mat'!$A$4:$J$1135,5,FALSE))</f>
        <v>43000</v>
      </c>
      <c r="I11" s="150">
        <f t="shared" si="2"/>
        <v>215000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  <c r="M12" s="90" t="s">
        <v>1021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M13" s="241" t="s">
        <v>1022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M14" s="241" t="s">
        <v>1023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1217690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7</v>
      </c>
      <c r="J21" s="92"/>
      <c r="K21" s="92"/>
      <c r="L21" s="241" t="s">
        <v>1024</v>
      </c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173955.7143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21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21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L28" s="241" t="s">
        <v>1025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21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7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117857.1429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7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2" si="7">ROUNDUP((D55+(D55*F55)),0)</f>
        <v>2</v>
      </c>
      <c r="H55" s="150">
        <f>IF($A55=0,"",VLOOKUP($A55,'00_Mat'!$A$4:$J$1135,5,FALSE))</f>
        <v>40000</v>
      </c>
      <c r="I55" s="150">
        <f t="shared" ref="I55:I62" si="8">H55*G55</f>
        <v>80000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2.0</v>
      </c>
      <c r="E56" s="231"/>
      <c r="F56" s="239">
        <v>0.15</v>
      </c>
      <c r="G56" s="222">
        <f t="shared" si="7"/>
        <v>3</v>
      </c>
      <c r="H56" s="150">
        <f>IF($A56=0,"",VLOOKUP($A56,'00_Mat'!$A$4:$J$1135,5,FALSE))</f>
        <v>3739.67</v>
      </c>
      <c r="I56" s="150">
        <f t="shared" si="8"/>
        <v>11219.01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2.0</v>
      </c>
      <c r="E57" s="231"/>
      <c r="F57" s="239">
        <v>0.15</v>
      </c>
      <c r="G57" s="222">
        <f t="shared" si="7"/>
        <v>3</v>
      </c>
      <c r="H57" s="150">
        <f>IF($A57=0,"",VLOOKUP($A57,'00_Mat'!$A$4:$J$1135,5,FALSE))</f>
        <v>4326.45</v>
      </c>
      <c r="I57" s="150">
        <f t="shared" si="8"/>
        <v>12979.35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2.0</v>
      </c>
      <c r="E58" s="231"/>
      <c r="F58" s="239">
        <v>0.15</v>
      </c>
      <c r="G58" s="222">
        <f t="shared" si="7"/>
        <v>3</v>
      </c>
      <c r="H58" s="150">
        <f>IF($A58=0,"",VLOOKUP($A58,'00_Mat'!$A$4:$J$1135,5,FALSE))</f>
        <v>3739.67</v>
      </c>
      <c r="I58" s="150">
        <f t="shared" si="8"/>
        <v>11219.01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0.0</v>
      </c>
      <c r="E59" s="231"/>
      <c r="F59" s="239">
        <v>0.15</v>
      </c>
      <c r="G59" s="222">
        <f t="shared" si="7"/>
        <v>0</v>
      </c>
      <c r="H59" s="150">
        <f>IF($A59=0,"",VLOOKUP($A59,'00_Mat'!$A$4:$J$1135,5,FALSE))</f>
        <v>26320</v>
      </c>
      <c r="I59" s="150">
        <f t="shared" si="8"/>
        <v>0</v>
      </c>
      <c r="L59" s="241" t="s">
        <v>1026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38">
        <v>0.0</v>
      </c>
      <c r="E60" s="231"/>
      <c r="F60" s="239">
        <v>0.0</v>
      </c>
      <c r="G60" s="222">
        <f t="shared" si="7"/>
        <v>0</v>
      </c>
      <c r="H60" s="150">
        <f>IF($A60=0,"",VLOOKUP($A60,'00_Mat'!$A$4:$J$1135,5,FALSE))</f>
        <v>6500</v>
      </c>
      <c r="I60" s="150">
        <f t="shared" si="8"/>
        <v>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38">
        <v>0.0</v>
      </c>
      <c r="E61" s="231"/>
      <c r="F61" s="239">
        <v>0.0</v>
      </c>
      <c r="G61" s="222">
        <f t="shared" si="7"/>
        <v>0</v>
      </c>
      <c r="H61" s="150">
        <f>IF($A61=0,"",VLOOKUP($A61,'00_Mat'!$A$4:$J$1135,5,FALSE))</f>
        <v>3000</v>
      </c>
      <c r="I61" s="150">
        <f t="shared" si="8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115417.37</v>
      </c>
    </row>
    <row r="65" ht="14.25" customHeight="1">
      <c r="A65" s="226" t="str">
        <f>$I$3</f>
        <v>unid.</v>
      </c>
      <c r="B65" s="227"/>
      <c r="C65" s="227"/>
      <c r="D65" s="227"/>
      <c r="E65" s="227"/>
      <c r="F65" s="227"/>
      <c r="G65" s="5"/>
      <c r="H65" s="227"/>
      <c r="I65" s="220">
        <f>$H$3</f>
        <v>7</v>
      </c>
      <c r="J65" s="92"/>
      <c r="K65" s="92"/>
      <c r="L65" s="92"/>
    </row>
    <row r="66" ht="14.25" customHeight="1">
      <c r="A66" s="228" t="s">
        <v>964</v>
      </c>
      <c r="B66" s="226" t="str">
        <f>A65</f>
        <v>unid.</v>
      </c>
      <c r="C66" s="227"/>
      <c r="D66" s="227"/>
      <c r="E66" s="227"/>
      <c r="F66" s="227"/>
      <c r="G66" s="5"/>
      <c r="H66" s="227"/>
      <c r="I66" s="229">
        <f>I64/I65</f>
        <v>16488.19571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unid.</v>
      </c>
      <c r="B79" s="227"/>
      <c r="C79" s="227"/>
      <c r="D79" s="227"/>
      <c r="E79" s="227"/>
      <c r="F79" s="227"/>
      <c r="G79" s="5"/>
      <c r="H79" s="227"/>
      <c r="I79" s="220">
        <f>$H$3</f>
        <v>7</v>
      </c>
      <c r="J79" s="92"/>
      <c r="K79" s="92"/>
      <c r="L79" s="92"/>
    </row>
    <row r="80" ht="14.25" customHeight="1">
      <c r="A80" s="228" t="s">
        <v>964</v>
      </c>
      <c r="B80" s="226" t="str">
        <f>A79</f>
        <v>unid.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'01_C&amp;P'!A46</f>
        <v>3.2-1</v>
      </c>
      <c r="B3" s="211" t="str">
        <f>IF($A3=0,"",VLOOKUP($A3,'01_C&amp;P'!$A$9:$D$172,2,FALSE))</f>
        <v>COLUMNAS H30 SOBRE PRIMER PISO 20x20. H=2,5</v>
      </c>
      <c r="C3" s="212"/>
      <c r="D3" s="212"/>
      <c r="E3" s="212"/>
      <c r="F3" s="212"/>
      <c r="G3" s="213"/>
      <c r="H3" s="214">
        <f>IF($A3=0,"",VLOOKUP($A3,'01_C&amp;P'!$A$9:$D$172,4,FALSE))</f>
        <v>5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(0.2*0.2*2.5)*H3</f>
        <v>0.5</v>
      </c>
      <c r="E7" s="219"/>
      <c r="F7" s="221">
        <v>0.15</v>
      </c>
      <c r="G7" s="222">
        <f t="shared" ref="G7:G18" si="1">ROUNDUP((D7+(D7*F7)),0)</f>
        <v>1</v>
      </c>
      <c r="H7" s="150">
        <f>IF($A7=0,"",VLOOKUP($A7,'00_Mat'!$A$4:$J$1135,5,FALSE))</f>
        <v>125280</v>
      </c>
      <c r="I7" s="150">
        <f t="shared" ref="I7:I18" si="2">H7*G7</f>
        <v>125280</v>
      </c>
      <c r="J7" s="150"/>
      <c r="K7" s="90"/>
    </row>
    <row r="8" ht="14.25" customHeight="1">
      <c r="A8" s="231" t="s">
        <v>126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0">
        <f>(((2.5/0.14)*1)/12)*H3</f>
        <v>7.44047619</v>
      </c>
      <c r="E8" s="219"/>
      <c r="F8" s="221">
        <v>0.25</v>
      </c>
      <c r="G8" s="222">
        <f t="shared" si="1"/>
        <v>10</v>
      </c>
      <c r="H8" s="150">
        <f>IF($A8=0,"",VLOOKUP($A8,'00_Mat'!$A$4:$J$1135,5,FALSE))</f>
        <v>5250</v>
      </c>
      <c r="I8" s="150">
        <f t="shared" si="2"/>
        <v>52500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19">
        <f>((2.5*4)/12)*H3</f>
        <v>4.166666667</v>
      </c>
      <c r="E9" s="219"/>
      <c r="F9" s="221">
        <v>0.25</v>
      </c>
      <c r="G9" s="222">
        <f t="shared" si="1"/>
        <v>6</v>
      </c>
      <c r="H9" s="150">
        <f>IF($A9=0,"",VLOOKUP($A9,'00_Mat'!$A$4:$J$1135,5,FALSE))</f>
        <v>20442.5</v>
      </c>
      <c r="I9" s="150">
        <f t="shared" si="2"/>
        <v>122655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L14" s="241" t="s">
        <v>1027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300435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5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60087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21">
        <v>0.15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21">
        <v>0.15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21">
        <v>0.15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  <c r="L31" s="241" t="s">
        <v>1027</v>
      </c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5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165000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5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2" si="7">ROUNDUP((D55+(D55*F55)),0)</f>
        <v>2</v>
      </c>
      <c r="H55" s="150">
        <f>IF($A55=0,"",VLOOKUP($A55,'00_Mat'!$A$4:$J$1135,5,FALSE))</f>
        <v>40000</v>
      </c>
      <c r="I55" s="150">
        <f t="shared" ref="I55:I62" si="8">H55*G55</f>
        <v>80000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2.0</v>
      </c>
      <c r="E56" s="231"/>
      <c r="F56" s="239">
        <v>0.15</v>
      </c>
      <c r="G56" s="222">
        <f t="shared" si="7"/>
        <v>3</v>
      </c>
      <c r="H56" s="150">
        <f>IF($A56=0,"",VLOOKUP($A56,'00_Mat'!$A$4:$J$1135,5,FALSE))</f>
        <v>3739.67</v>
      </c>
      <c r="I56" s="150">
        <f t="shared" si="8"/>
        <v>11219.01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2.0</v>
      </c>
      <c r="E57" s="231"/>
      <c r="F57" s="239">
        <v>0.15</v>
      </c>
      <c r="G57" s="222">
        <f t="shared" si="7"/>
        <v>3</v>
      </c>
      <c r="H57" s="150">
        <f>IF($A57=0,"",VLOOKUP($A57,'00_Mat'!$A$4:$J$1135,5,FALSE))</f>
        <v>4326.45</v>
      </c>
      <c r="I57" s="150">
        <f t="shared" si="8"/>
        <v>12979.35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2.0</v>
      </c>
      <c r="E58" s="231"/>
      <c r="F58" s="239">
        <v>0.15</v>
      </c>
      <c r="G58" s="222">
        <f t="shared" si="7"/>
        <v>3</v>
      </c>
      <c r="H58" s="150">
        <f>IF($A58=0,"",VLOOKUP($A58,'00_Mat'!$A$4:$J$1135,5,FALSE))</f>
        <v>3739.67</v>
      </c>
      <c r="I58" s="150">
        <f t="shared" si="8"/>
        <v>11219.01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40">
        <v>1.0</v>
      </c>
      <c r="E59" s="231"/>
      <c r="F59" s="239">
        <v>0.15</v>
      </c>
      <c r="G59" s="222">
        <f t="shared" si="7"/>
        <v>2</v>
      </c>
      <c r="H59" s="150">
        <f>IF($A59=0,"",VLOOKUP($A59,'00_Mat'!$A$4:$J$1135,5,FALSE))</f>
        <v>26320</v>
      </c>
      <c r="I59" s="150">
        <f t="shared" si="8"/>
        <v>52640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46">
        <v>0.0</v>
      </c>
      <c r="E60" s="231"/>
      <c r="F60" s="239">
        <v>0.0</v>
      </c>
      <c r="G60" s="222">
        <f t="shared" si="7"/>
        <v>0</v>
      </c>
      <c r="H60" s="150">
        <f>IF($A60=0,"",VLOOKUP($A60,'00_Mat'!$A$4:$J$1135,5,FALSE))</f>
        <v>6500</v>
      </c>
      <c r="I60" s="150">
        <f t="shared" si="8"/>
        <v>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46">
        <v>0.0</v>
      </c>
      <c r="E61" s="231"/>
      <c r="F61" s="239">
        <v>0.0</v>
      </c>
      <c r="G61" s="222">
        <f t="shared" si="7"/>
        <v>0</v>
      </c>
      <c r="H61" s="150">
        <f>IF($A61=0,"",VLOOKUP($A61,'00_Mat'!$A$4:$J$1135,5,FALSE))</f>
        <v>3000</v>
      </c>
      <c r="I61" s="150">
        <f t="shared" si="8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168057.37</v>
      </c>
    </row>
    <row r="65" ht="14.25" customHeight="1">
      <c r="A65" s="226" t="str">
        <f>$I$3</f>
        <v>unid.</v>
      </c>
      <c r="B65" s="227"/>
      <c r="C65" s="227"/>
      <c r="D65" s="227"/>
      <c r="E65" s="227"/>
      <c r="F65" s="227"/>
      <c r="G65" s="5"/>
      <c r="H65" s="227"/>
      <c r="I65" s="220">
        <f>$H$3</f>
        <v>5</v>
      </c>
      <c r="J65" s="92"/>
      <c r="K65" s="92"/>
      <c r="L65" s="92"/>
    </row>
    <row r="66" ht="14.25" customHeight="1">
      <c r="A66" s="228" t="s">
        <v>964</v>
      </c>
      <c r="B66" s="226" t="str">
        <f>A65</f>
        <v>unid.</v>
      </c>
      <c r="C66" s="227"/>
      <c r="D66" s="227"/>
      <c r="E66" s="227"/>
      <c r="F66" s="227"/>
      <c r="G66" s="5"/>
      <c r="H66" s="227"/>
      <c r="I66" s="229">
        <f>I64/I65</f>
        <v>33611.474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unid.</v>
      </c>
      <c r="B79" s="227"/>
      <c r="C79" s="227"/>
      <c r="D79" s="227"/>
      <c r="E79" s="227"/>
      <c r="F79" s="227"/>
      <c r="G79" s="5"/>
      <c r="H79" s="227"/>
      <c r="I79" s="220">
        <f>$H$3</f>
        <v>5</v>
      </c>
      <c r="J79" s="92"/>
      <c r="K79" s="92"/>
      <c r="L79" s="92"/>
    </row>
    <row r="80" ht="14.25" customHeight="1">
      <c r="A80" s="228" t="s">
        <v>964</v>
      </c>
      <c r="B80" s="226" t="str">
        <f>A79</f>
        <v>unid.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'01_C&amp;P'!A47</f>
        <v>3.2-2</v>
      </c>
      <c r="B3" s="211" t="str">
        <f>IF($A3=0,"",VLOOKUP($A3,'01_C&amp;P'!$A$9:$D$172,2,FALSE))</f>
        <v>COLUMNAS H30 EN MEDIANERA SOBRE PRIMER PISO 60x15</v>
      </c>
      <c r="C3" s="212"/>
      <c r="D3" s="212"/>
      <c r="E3" s="212"/>
      <c r="F3" s="212"/>
      <c r="G3" s="213"/>
      <c r="H3" s="214">
        <f>IF($A3=0,"",VLOOKUP($A3,'01_C&amp;P'!$A$9:$D$172,4,FALSE))</f>
        <v>6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(0.6*0.15*2.8)*H3</f>
        <v>1.512</v>
      </c>
      <c r="E7" s="219"/>
      <c r="F7" s="221">
        <v>0.15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</row>
    <row r="8" ht="14.25" customHeight="1">
      <c r="A8" s="231" t="s">
        <v>126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0">
        <f>(((2.8/0.14)*1.8)/12)*H3</f>
        <v>18</v>
      </c>
      <c r="E8" s="219"/>
      <c r="F8" s="221">
        <v>0.15</v>
      </c>
      <c r="G8" s="222">
        <f t="shared" si="1"/>
        <v>21</v>
      </c>
      <c r="H8" s="150">
        <f>IF($A8=0,"",VLOOKUP($A8,'00_Mat'!$A$4:$J$1135,5,FALSE))</f>
        <v>5250</v>
      </c>
      <c r="I8" s="150">
        <f t="shared" si="2"/>
        <v>110250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19">
        <f>((2.8*8)/12)*H3</f>
        <v>11.2</v>
      </c>
      <c r="E9" s="219"/>
      <c r="F9" s="221">
        <v>0.15</v>
      </c>
      <c r="G9" s="222">
        <f t="shared" si="1"/>
        <v>13</v>
      </c>
      <c r="H9" s="150">
        <f>IF($A9=0,"",VLOOKUP($A9,'00_Mat'!$A$4:$J$1135,5,FALSE))</f>
        <v>20442.5</v>
      </c>
      <c r="I9" s="150">
        <f t="shared" si="2"/>
        <v>265752.5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M14" s="241" t="s">
        <v>1022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  <c r="M15" s="241" t="s">
        <v>1028</v>
      </c>
      <c r="P15" s="90" t="s">
        <v>1029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626562.5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6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104427.0833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21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21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21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6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137500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6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2" si="7">ROUNDUP((D55+(D55*F55)),0)</f>
        <v>2</v>
      </c>
      <c r="H55" s="150">
        <f>IF($A55=0,"",VLOOKUP($A55,'00_Mat'!$A$4:$J$1135,5,FALSE))</f>
        <v>40000</v>
      </c>
      <c r="I55" s="150">
        <f t="shared" ref="I55:I62" si="8">H55*G55</f>
        <v>80000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2.0</v>
      </c>
      <c r="E56" s="231"/>
      <c r="F56" s="239">
        <v>0.15</v>
      </c>
      <c r="G56" s="222">
        <f t="shared" si="7"/>
        <v>3</v>
      </c>
      <c r="H56" s="150">
        <f>IF($A56=0,"",VLOOKUP($A56,'00_Mat'!$A$4:$J$1135,5,FALSE))</f>
        <v>3739.67</v>
      </c>
      <c r="I56" s="150">
        <f t="shared" si="8"/>
        <v>11219.01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2.0</v>
      </c>
      <c r="E57" s="231"/>
      <c r="F57" s="239">
        <v>0.15</v>
      </c>
      <c r="G57" s="222">
        <f t="shared" si="7"/>
        <v>3</v>
      </c>
      <c r="H57" s="150">
        <f>IF($A57=0,"",VLOOKUP($A57,'00_Mat'!$A$4:$J$1135,5,FALSE))</f>
        <v>4326.45</v>
      </c>
      <c r="I57" s="150">
        <f t="shared" si="8"/>
        <v>12979.35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2.0</v>
      </c>
      <c r="E58" s="231"/>
      <c r="F58" s="239">
        <v>0.15</v>
      </c>
      <c r="G58" s="222">
        <f t="shared" si="7"/>
        <v>3</v>
      </c>
      <c r="H58" s="150">
        <f>IF($A58=0,"",VLOOKUP($A58,'00_Mat'!$A$4:$J$1135,5,FALSE))</f>
        <v>3739.67</v>
      </c>
      <c r="I58" s="150">
        <f t="shared" si="8"/>
        <v>11219.01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0.0</v>
      </c>
      <c r="E59" s="231"/>
      <c r="F59" s="239">
        <v>0.15</v>
      </c>
      <c r="G59" s="222">
        <f t="shared" si="7"/>
        <v>0</v>
      </c>
      <c r="H59" s="150">
        <f>IF($A59=0,"",VLOOKUP($A59,'00_Mat'!$A$4:$J$1135,5,FALSE))</f>
        <v>26320</v>
      </c>
      <c r="I59" s="150">
        <f t="shared" si="8"/>
        <v>0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38">
        <v>0.0</v>
      </c>
      <c r="E60" s="231"/>
      <c r="F60" s="239">
        <v>0.15</v>
      </c>
      <c r="G60" s="222">
        <f t="shared" si="7"/>
        <v>0</v>
      </c>
      <c r="H60" s="150">
        <f>IF($A60=0,"",VLOOKUP($A60,'00_Mat'!$A$4:$J$1135,5,FALSE))</f>
        <v>6500</v>
      </c>
      <c r="I60" s="150">
        <f t="shared" si="8"/>
        <v>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38">
        <v>0.0</v>
      </c>
      <c r="E61" s="231"/>
      <c r="F61" s="239">
        <v>0.15</v>
      </c>
      <c r="G61" s="222">
        <f t="shared" si="7"/>
        <v>0</v>
      </c>
      <c r="H61" s="150">
        <f>IF($A61=0,"",VLOOKUP($A61,'00_Mat'!$A$4:$J$1135,5,FALSE))</f>
        <v>3000</v>
      </c>
      <c r="I61" s="150">
        <f t="shared" si="8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115417.37</v>
      </c>
    </row>
    <row r="65" ht="14.25" customHeight="1">
      <c r="A65" s="226" t="str">
        <f>$I$3</f>
        <v>unid.</v>
      </c>
      <c r="B65" s="227"/>
      <c r="C65" s="227"/>
      <c r="D65" s="227"/>
      <c r="E65" s="227"/>
      <c r="F65" s="227"/>
      <c r="G65" s="5"/>
      <c r="H65" s="227"/>
      <c r="I65" s="220">
        <f>$H$3</f>
        <v>6</v>
      </c>
      <c r="J65" s="92"/>
      <c r="K65" s="92"/>
      <c r="L65" s="92"/>
    </row>
    <row r="66" ht="14.25" customHeight="1">
      <c r="A66" s="228" t="s">
        <v>964</v>
      </c>
      <c r="B66" s="226" t="str">
        <f>A65</f>
        <v>unid.</v>
      </c>
      <c r="C66" s="227"/>
      <c r="D66" s="227"/>
      <c r="E66" s="227"/>
      <c r="F66" s="227"/>
      <c r="G66" s="5"/>
      <c r="H66" s="227"/>
      <c r="I66" s="229">
        <f>I64/I65</f>
        <v>19236.22833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unid.</v>
      </c>
      <c r="B79" s="227"/>
      <c r="C79" s="227"/>
      <c r="D79" s="227"/>
      <c r="E79" s="227"/>
      <c r="F79" s="227"/>
      <c r="G79" s="5"/>
      <c r="H79" s="227"/>
      <c r="I79" s="220">
        <f>$H$3</f>
        <v>6</v>
      </c>
      <c r="J79" s="92"/>
      <c r="K79" s="92"/>
      <c r="L79" s="92"/>
    </row>
    <row r="80" ht="14.25" customHeight="1">
      <c r="A80" s="228" t="s">
        <v>964</v>
      </c>
      <c r="B80" s="226" t="str">
        <f>A79</f>
        <v>unid.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'01_C&amp;P'!A48</f>
        <v>3.2-3</v>
      </c>
      <c r="B3" s="211" t="str">
        <f>IF($A3=0,"",VLOOKUP($A3,'01_C&amp;P'!$A$9:$D$172,2,FALSE))</f>
        <v>VIGAS H30 SOBRE PRIMER PISO 15x45 (Hierros 2∅10 arriba, 3∅10 abajo con estribos ∅ 6 c/18)</v>
      </c>
      <c r="C3" s="212"/>
      <c r="D3" s="212"/>
      <c r="E3" s="212"/>
      <c r="F3" s="212"/>
      <c r="G3" s="213"/>
      <c r="H3" s="214">
        <f>IF($A3=0,"",VLOOKUP($A3,'01_C&amp;P'!$A$9:$D$172,4,FALSE))</f>
        <v>58</v>
      </c>
      <c r="I3" s="215" t="str">
        <f>IF($A3=0,"",VLOOKUP($A3,'01_C&amp;P'!$A$9:$D$172,3,FALSE))</f>
        <v>m 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0.45*0.15*H3</f>
        <v>3.915</v>
      </c>
      <c r="E7" s="219"/>
      <c r="F7" s="221">
        <v>0.1</v>
      </c>
      <c r="G7" s="222">
        <f t="shared" ref="G7:G18" si="1">ROUNDUP((D7+(D7*F7)),0)</f>
        <v>5</v>
      </c>
      <c r="H7" s="150">
        <f>IF($A7=0,"",VLOOKUP($A7,'00_Mat'!$A$4:$J$1135,5,FALSE))</f>
        <v>125280</v>
      </c>
      <c r="I7" s="150">
        <f t="shared" ref="I7:I18" si="2">H7*G7</f>
        <v>626400</v>
      </c>
      <c r="J7" s="150"/>
      <c r="K7" s="90"/>
    </row>
    <row r="8" ht="14.25" customHeight="1">
      <c r="A8" s="231" t="s">
        <v>128</v>
      </c>
      <c r="B8" s="92" t="str">
        <f>IF($A8=0,"",VLOOKUP($A8,'00_Mat'!$A$4:$J$1135,2,FALSE))</f>
        <v>Hierros ADN 420 Φ 8</v>
      </c>
      <c r="C8" s="92" t="str">
        <f>IF($A8=0,"",VLOOKUP($A8,'00_Mat'!$A$4:$J$1135,3,FALSE))</f>
        <v>u</v>
      </c>
      <c r="D8" s="238">
        <v>6.0</v>
      </c>
      <c r="E8" s="219"/>
      <c r="F8" s="221">
        <v>0.1</v>
      </c>
      <c r="G8" s="222">
        <f t="shared" si="1"/>
        <v>7</v>
      </c>
      <c r="H8" s="150">
        <f>IF($A8=0,"",VLOOKUP($A8,'00_Mat'!$A$4:$J$1135,5,FALSE))</f>
        <v>9050</v>
      </c>
      <c r="I8" s="150">
        <f t="shared" si="2"/>
        <v>63350</v>
      </c>
      <c r="J8" s="90" t="s">
        <v>1030</v>
      </c>
      <c r="Q8" s="90"/>
      <c r="R8" s="90"/>
    </row>
    <row r="9" ht="14.25" customHeight="1">
      <c r="A9" s="231" t="s">
        <v>126</v>
      </c>
      <c r="B9" s="92" t="str">
        <f>IF($A9=0,"",VLOOKUP($A9,'00_Mat'!$A$4:$J$1135,2,FALSE))</f>
        <v>Hierros ADN 420 Φ 6 </v>
      </c>
      <c r="C9" s="92" t="str">
        <f>IF($A9=0,"",VLOOKUP($A9,'00_Mat'!$A$4:$J$1135,3,FALSE))</f>
        <v>u</v>
      </c>
      <c r="D9" s="238">
        <f>((H3/0.18)*1.3)/12</f>
        <v>34.90740741</v>
      </c>
      <c r="E9" s="219"/>
      <c r="F9" s="221">
        <v>0.1</v>
      </c>
      <c r="G9" s="222">
        <f t="shared" si="1"/>
        <v>39</v>
      </c>
      <c r="H9" s="150">
        <f>IF($A9=0,"",VLOOKUP($A9,'00_Mat'!$A$4:$J$1135,5,FALSE))</f>
        <v>5250</v>
      </c>
      <c r="I9" s="150">
        <f t="shared" si="2"/>
        <v>204750</v>
      </c>
      <c r="J9" s="90" t="s">
        <v>1031</v>
      </c>
    </row>
    <row r="10" ht="14.25" customHeight="1">
      <c r="A10" s="231" t="s">
        <v>130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40">
        <f>(H3*5)/12</f>
        <v>24.16666667</v>
      </c>
      <c r="E10" s="219"/>
      <c r="F10" s="221">
        <v>0.1</v>
      </c>
      <c r="G10" s="222">
        <f t="shared" si="1"/>
        <v>27</v>
      </c>
      <c r="H10" s="150">
        <f>IF($A10=0,"",VLOOKUP($A10,'00_Mat'!$A$4:$J$1135,5,FALSE))</f>
        <v>10000</v>
      </c>
      <c r="I10" s="150">
        <f t="shared" si="2"/>
        <v>270000</v>
      </c>
      <c r="J10" s="90" t="s">
        <v>1032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M13" s="90" t="s">
        <v>1033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M14" s="90" t="s">
        <v>1034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1164500</v>
      </c>
      <c r="J20" s="92"/>
      <c r="K20" s="92"/>
      <c r="L20" s="92"/>
    </row>
    <row r="21" ht="14.25" customHeight="1">
      <c r="A21" s="226" t="str">
        <f>$I$3</f>
        <v>m </v>
      </c>
      <c r="B21" s="227"/>
      <c r="C21" s="227"/>
      <c r="D21" s="227"/>
      <c r="E21" s="227"/>
      <c r="F21" s="227"/>
      <c r="G21" s="5"/>
      <c r="H21" s="227"/>
      <c r="I21" s="220">
        <f>$H$3</f>
        <v>58</v>
      </c>
      <c r="J21" s="92"/>
      <c r="K21" s="92"/>
      <c r="L21" s="92"/>
    </row>
    <row r="22" ht="14.25" customHeight="1">
      <c r="A22" s="228" t="s">
        <v>964</v>
      </c>
      <c r="B22" s="226" t="str">
        <f>A21</f>
        <v>m </v>
      </c>
      <c r="C22" s="227"/>
      <c r="D22" s="227"/>
      <c r="E22" s="227"/>
      <c r="F22" s="227"/>
      <c r="G22" s="5"/>
      <c r="H22" s="227"/>
      <c r="I22" s="229">
        <f>I20/I21</f>
        <v>20077.58621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5.0</v>
      </c>
      <c r="F27" s="239">
        <v>0.25</v>
      </c>
      <c r="G27" s="230">
        <f t="shared" ref="G27:G32" si="3">ROUNDUP(((D27*E27)*(1+F27)),0)</f>
        <v>7</v>
      </c>
      <c r="H27" s="150">
        <f>IF($A27=0,"",VLOOKUP($A27,'00_MO'!$A$4:$D$7,4,FALSE))</f>
        <v>90000</v>
      </c>
      <c r="I27" s="150">
        <f t="shared" ref="I27:I32" si="4">G27*H27</f>
        <v>630000</v>
      </c>
      <c r="J27" s="3"/>
      <c r="M27" s="90" t="s">
        <v>1035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5.0</v>
      </c>
      <c r="F28" s="239">
        <v>0.25</v>
      </c>
      <c r="G28" s="230">
        <f t="shared" si="3"/>
        <v>13</v>
      </c>
      <c r="H28" s="150">
        <f>IF($A28=0,"",VLOOKUP($A28,'00_MO'!$A$4:$D$7,4,FALSE))</f>
        <v>75000</v>
      </c>
      <c r="I28" s="150">
        <f t="shared" si="4"/>
        <v>975000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5.0</v>
      </c>
      <c r="F29" s="239">
        <v>0.25</v>
      </c>
      <c r="G29" s="230">
        <f t="shared" si="3"/>
        <v>7</v>
      </c>
      <c r="H29" s="150">
        <f>IF($A29=0,"",VLOOKUP($A29,'00_MO'!$A$4:$D$7,4,FALSE))</f>
        <v>60000</v>
      </c>
      <c r="I29" s="150">
        <f t="shared" si="4"/>
        <v>420000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2025000</v>
      </c>
    </row>
    <row r="35" ht="14.25" customHeight="1">
      <c r="A35" s="226" t="str">
        <f>$I$3</f>
        <v>m </v>
      </c>
      <c r="B35" s="227"/>
      <c r="C35" s="227"/>
      <c r="D35" s="227"/>
      <c r="E35" s="227"/>
      <c r="F35" s="227"/>
      <c r="G35" s="5"/>
      <c r="H35" s="227"/>
      <c r="I35" s="220">
        <f>$H$3</f>
        <v>58</v>
      </c>
      <c r="J35" s="92"/>
      <c r="K35" s="92"/>
      <c r="L35" s="92"/>
    </row>
    <row r="36" ht="14.25" customHeight="1">
      <c r="A36" s="228" t="s">
        <v>964</v>
      </c>
      <c r="B36" s="226" t="str">
        <f>A35</f>
        <v>m </v>
      </c>
      <c r="C36" s="227"/>
      <c r="D36" s="227"/>
      <c r="E36" s="227"/>
      <c r="F36" s="227"/>
      <c r="G36" s="5"/>
      <c r="H36" s="227"/>
      <c r="I36" s="229">
        <f>I34/I35</f>
        <v>34913.7931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 </v>
      </c>
      <c r="B49" s="227"/>
      <c r="C49" s="227"/>
      <c r="D49" s="227"/>
      <c r="E49" s="227"/>
      <c r="F49" s="227"/>
      <c r="G49" s="5"/>
      <c r="H49" s="227"/>
      <c r="I49" s="220">
        <f>$H$3</f>
        <v>58</v>
      </c>
      <c r="J49" s="92"/>
      <c r="K49" s="92"/>
      <c r="L49" s="92"/>
    </row>
    <row r="50" ht="14.25" customHeight="1">
      <c r="A50" s="228" t="s">
        <v>964</v>
      </c>
      <c r="B50" s="226" t="str">
        <f>A49</f>
        <v>m 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0.15</v>
      </c>
      <c r="G55" s="222">
        <f t="shared" ref="G55:G62" si="7">ROUNDUP((D55+(D55*F55)),0)</f>
        <v>3</v>
      </c>
      <c r="H55" s="150">
        <f>IF($A55=0,"",VLOOKUP($A55,'00_Mat'!$A$4:$J$1135,5,FALSE))</f>
        <v>40000</v>
      </c>
      <c r="I55" s="150">
        <f t="shared" ref="I55:I62" si="8">H55*G55</f>
        <v>120000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5.0</v>
      </c>
      <c r="E56" s="231"/>
      <c r="F56" s="239">
        <v>0.2</v>
      </c>
      <c r="G56" s="222">
        <f t="shared" si="7"/>
        <v>6</v>
      </c>
      <c r="H56" s="150">
        <f>IF($A56=0,"",VLOOKUP($A56,'00_Mat'!$A$4:$J$1135,5,FALSE))</f>
        <v>3739.67</v>
      </c>
      <c r="I56" s="150">
        <f t="shared" si="8"/>
        <v>22438.02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5.0</v>
      </c>
      <c r="E57" s="231"/>
      <c r="F57" s="239">
        <v>0.2</v>
      </c>
      <c r="G57" s="222">
        <f t="shared" si="7"/>
        <v>6</v>
      </c>
      <c r="H57" s="150">
        <f>IF($A57=0,"",VLOOKUP($A57,'00_Mat'!$A$4:$J$1135,5,FALSE))</f>
        <v>4326.45</v>
      </c>
      <c r="I57" s="150">
        <f t="shared" si="8"/>
        <v>25958.7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5.0</v>
      </c>
      <c r="E58" s="231"/>
      <c r="F58" s="239">
        <v>0.2</v>
      </c>
      <c r="G58" s="222">
        <f t="shared" si="7"/>
        <v>6</v>
      </c>
      <c r="H58" s="150">
        <f>IF($A58=0,"",VLOOKUP($A58,'00_Mat'!$A$4:$J$1135,5,FALSE))</f>
        <v>3739.67</v>
      </c>
      <c r="I58" s="150">
        <f t="shared" si="8"/>
        <v>22438.02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f>21/1.5</f>
        <v>14</v>
      </c>
      <c r="E59" s="231"/>
      <c r="F59" s="239">
        <v>0.15</v>
      </c>
      <c r="G59" s="222">
        <f t="shared" si="7"/>
        <v>17</v>
      </c>
      <c r="H59" s="150">
        <f>IF($A59=0,"",VLOOKUP($A59,'00_Mat'!$A$4:$J$1135,5,FALSE))</f>
        <v>26320</v>
      </c>
      <c r="I59" s="150">
        <f t="shared" si="8"/>
        <v>447440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44">
        <v>10.0</v>
      </c>
      <c r="E60" s="231"/>
      <c r="F60" s="239">
        <v>0.15</v>
      </c>
      <c r="G60" s="222">
        <f t="shared" si="7"/>
        <v>12</v>
      </c>
      <c r="H60" s="150">
        <f>IF($A60=0,"",VLOOKUP($A60,'00_Mat'!$A$4:$J$1135,5,FALSE))</f>
        <v>6500</v>
      </c>
      <c r="I60" s="150">
        <f t="shared" si="8"/>
        <v>78000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44">
        <v>10.0</v>
      </c>
      <c r="E61" s="231"/>
      <c r="F61" s="239">
        <v>0.15</v>
      </c>
      <c r="G61" s="222">
        <f t="shared" si="7"/>
        <v>12</v>
      </c>
      <c r="H61" s="150">
        <f>IF($A61=0,"",VLOOKUP($A61,'00_Mat'!$A$4:$J$1135,5,FALSE))</f>
        <v>3000</v>
      </c>
      <c r="I61" s="150">
        <f t="shared" si="8"/>
        <v>36000</v>
      </c>
    </row>
    <row r="62" ht="14.25" customHeight="1">
      <c r="A62" s="219" t="str">
        <f>'00_Mat'!A152</f>
        <v>PUN</v>
      </c>
      <c r="B62" s="92" t="str">
        <f>IF($A62=0,"",VLOOKUP($A62,'00_Mat'!$A$4:$J$1135,2,FALSE))</f>
        <v>Puntal</v>
      </c>
      <c r="C62" s="92" t="str">
        <f>IF($A62=0,"",VLOOKUP($A62,'00_Mat'!$A$4:$J$1135,3,FALSE))</f>
        <v>u</v>
      </c>
      <c r="D62" s="244">
        <v>0.0</v>
      </c>
      <c r="E62" s="231"/>
      <c r="F62" s="239">
        <v>0.15</v>
      </c>
      <c r="G62" s="222">
        <f t="shared" si="7"/>
        <v>0</v>
      </c>
      <c r="H62" s="150">
        <f>IF($A62=0,"",VLOOKUP($A62,'00_Mat'!$A$4:$J$1135,5,FALSE))</f>
        <v>6900</v>
      </c>
      <c r="I62" s="150">
        <f t="shared" si="8"/>
        <v>0</v>
      </c>
      <c r="K62" s="90" t="s">
        <v>1036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752274.74</v>
      </c>
    </row>
    <row r="65" ht="14.25" customHeight="1">
      <c r="A65" s="226" t="str">
        <f>$I$3</f>
        <v>m </v>
      </c>
      <c r="B65" s="227"/>
      <c r="C65" s="227"/>
      <c r="D65" s="227"/>
      <c r="E65" s="227"/>
      <c r="F65" s="227"/>
      <c r="G65" s="5"/>
      <c r="H65" s="227"/>
      <c r="I65" s="220">
        <f>$H$3</f>
        <v>58</v>
      </c>
      <c r="J65" s="92"/>
      <c r="K65" s="92"/>
      <c r="L65" s="92"/>
    </row>
    <row r="66" ht="14.25" customHeight="1">
      <c r="A66" s="228" t="s">
        <v>964</v>
      </c>
      <c r="B66" s="226" t="str">
        <f>A65</f>
        <v>m </v>
      </c>
      <c r="C66" s="227"/>
      <c r="D66" s="227"/>
      <c r="E66" s="227"/>
      <c r="F66" s="227"/>
      <c r="G66" s="5"/>
      <c r="H66" s="227"/>
      <c r="I66" s="229">
        <f>I64/I65</f>
        <v>12970.25414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m </v>
      </c>
      <c r="B79" s="227"/>
      <c r="C79" s="227"/>
      <c r="D79" s="227"/>
      <c r="E79" s="227"/>
      <c r="F79" s="227"/>
      <c r="G79" s="5"/>
      <c r="H79" s="227"/>
      <c r="I79" s="220">
        <f>$H$3</f>
        <v>58</v>
      </c>
      <c r="J79" s="92"/>
      <c r="K79" s="92"/>
      <c r="L79" s="92"/>
    </row>
    <row r="80" ht="14.25" customHeight="1">
      <c r="A80" s="228" t="s">
        <v>964</v>
      </c>
      <c r="B80" s="226" t="str">
        <f>A79</f>
        <v>m 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29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'01_C&amp;P'!A49</f>
        <v>3.2-4</v>
      </c>
      <c r="B3" s="211" t="str">
        <f>IF($A3=0,"",VLOOKUP($A3,'01_C&amp;P'!$A$9:$D$172,2,FALSE))</f>
        <v>LOSAS DE VIGUETAS SOBRE PRIMER PISO e=0,10cm</v>
      </c>
      <c r="C3" s="212"/>
      <c r="D3" s="212"/>
      <c r="E3" s="212"/>
      <c r="F3" s="212"/>
      <c r="G3" s="213"/>
      <c r="H3" s="214">
        <f>IF($A3=0,"",VLOOKUP($A3,'01_C&amp;P'!$A$9:$D$172,4,FALSE))</f>
        <v>70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H3*0.1</f>
        <v>7</v>
      </c>
      <c r="E7" s="219"/>
      <c r="F7" s="221">
        <v>0.15</v>
      </c>
      <c r="G7" s="222">
        <f t="shared" ref="G7:G18" si="1">ROUNDUP((D7+(D7*F7)),0)</f>
        <v>9</v>
      </c>
      <c r="H7" s="150">
        <f>IF($A7=0,"",VLOOKUP($A7,'00_Mat'!$A$4:$J$1135,5,FALSE))</f>
        <v>125280</v>
      </c>
      <c r="I7" s="150">
        <f t="shared" ref="I7:I18" si="2">H7*G7</f>
        <v>1127520</v>
      </c>
      <c r="J7" s="150"/>
      <c r="K7" s="90"/>
    </row>
    <row r="8" ht="14.25" customHeight="1">
      <c r="A8" s="231" t="s">
        <v>1011</v>
      </c>
      <c r="B8" s="92" t="str">
        <f>IF($A8=0,"",VLOOKUP($A8,'00_Mat'!$A$4:$J$1135,2,FALSE))</f>
        <v>Malla Φ 8  (2 m x 5 m) (hierros cada 0,15 x 0,15 m) </v>
      </c>
      <c r="C8" s="92" t="str">
        <f>IF($A8=0,"",VLOOKUP($A8,'00_Mat'!$A$4:$J$1135,3,FALSE))</f>
        <v>u</v>
      </c>
      <c r="D8" s="220">
        <f>H3/10</f>
        <v>7</v>
      </c>
      <c r="E8" s="219"/>
      <c r="F8" s="221">
        <v>0.15</v>
      </c>
      <c r="G8" s="222">
        <f t="shared" si="1"/>
        <v>9</v>
      </c>
      <c r="H8" s="150">
        <f>IF($A8=0,"",VLOOKUP($A8,'00_Mat'!$A$4:$J$1135,5,FALSE))</f>
        <v>50000</v>
      </c>
      <c r="I8" s="150">
        <f t="shared" si="2"/>
        <v>450000</v>
      </c>
      <c r="Q8" s="90"/>
      <c r="R8" s="90"/>
    </row>
    <row r="9" ht="14.25" customHeight="1">
      <c r="A9" s="231" t="s">
        <v>88</v>
      </c>
      <c r="B9" s="92" t="str">
        <f>IF($A9=0,"",VLOOKUP($A9,'00_Mat'!$A$4:$J$1135,2,FALSE))</f>
        <v>Vigueta pretensada de hormigon 6m</v>
      </c>
      <c r="C9" s="92" t="str">
        <f>IF($A9=0,"",VLOOKUP($A9,'00_Mat'!$A$4:$J$1135,3,FALSE))</f>
        <v>u</v>
      </c>
      <c r="D9" s="219">
        <v>32.0</v>
      </c>
      <c r="E9" s="219"/>
      <c r="F9" s="221">
        <v>0.1</v>
      </c>
      <c r="G9" s="222">
        <f t="shared" si="1"/>
        <v>36</v>
      </c>
      <c r="H9" s="150">
        <f>IF($A9=0,"",VLOOKUP($A9,'00_Mat'!$A$4:$J$1135,5,FALSE))</f>
        <v>30111</v>
      </c>
      <c r="I9" s="150">
        <f t="shared" si="2"/>
        <v>1083996</v>
      </c>
      <c r="L9" s="241" t="s">
        <v>1037</v>
      </c>
    </row>
    <row r="10" ht="14.25" customHeight="1">
      <c r="A10" s="219" t="s">
        <v>93</v>
      </c>
      <c r="B10" s="92" t="str">
        <f>IF($A10=0,"",VLOOKUP($A10,'00_Mat'!$A$4:$J$1135,2,FALSE))</f>
        <v>Ladrillos Telgopor 10cm</v>
      </c>
      <c r="C10" s="92" t="str">
        <f>IF($A10=0,"",VLOOKUP($A10,'00_Mat'!$A$4:$J$1135,3,FALSE))</f>
        <v>u</v>
      </c>
      <c r="D10" s="219">
        <f>D9*6</f>
        <v>192</v>
      </c>
      <c r="E10" s="219"/>
      <c r="F10" s="221">
        <v>0.1</v>
      </c>
      <c r="G10" s="222">
        <f t="shared" si="1"/>
        <v>212</v>
      </c>
      <c r="H10" s="150">
        <f>IF($A10=0,"",VLOOKUP($A10,'00_Mat'!$A$4:$J$1135,5,FALSE))</f>
        <v>3600</v>
      </c>
      <c r="I10" s="150">
        <f t="shared" si="2"/>
        <v>763200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  <c r="L11" s="90" t="s">
        <v>1038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3424716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70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48924.51429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4.0</v>
      </c>
      <c r="F27" s="221">
        <v>0.25</v>
      </c>
      <c r="G27" s="230">
        <f t="shared" ref="G27:G32" si="3">ROUNDUP(((D27*E27)*(1+F27)),0)</f>
        <v>5</v>
      </c>
      <c r="H27" s="150">
        <f>IF($A27=0,"",VLOOKUP($A27,'00_MO'!$A$4:$D$7,4,FALSE))</f>
        <v>90000</v>
      </c>
      <c r="I27" s="150">
        <f t="shared" ref="I27:I32" si="4">G27*H27</f>
        <v>450000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4.0</v>
      </c>
      <c r="F28" s="221">
        <v>0.25</v>
      </c>
      <c r="G28" s="230">
        <f t="shared" si="3"/>
        <v>10</v>
      </c>
      <c r="H28" s="150">
        <f>IF($A28=0,"",VLOOKUP($A28,'00_MO'!$A$4:$D$7,4,FALSE))</f>
        <v>75000</v>
      </c>
      <c r="I28" s="150">
        <f t="shared" si="4"/>
        <v>750000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4.0</v>
      </c>
      <c r="F29" s="221">
        <v>0.25</v>
      </c>
      <c r="G29" s="230">
        <f t="shared" si="3"/>
        <v>5</v>
      </c>
      <c r="H29" s="150">
        <f>IF($A29=0,"",VLOOKUP($A29,'00_MO'!$A$4:$D$7,4,FALSE))</f>
        <v>60000</v>
      </c>
      <c r="I29" s="150">
        <f t="shared" si="4"/>
        <v>300000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  <c r="L30" s="243" t="s">
        <v>1005</v>
      </c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1500000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70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21428.57143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70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6.0</v>
      </c>
      <c r="E55" s="231"/>
      <c r="F55" s="239">
        <v>0.1</v>
      </c>
      <c r="G55" s="222">
        <f t="shared" ref="G55:G60" si="7">ROUNDUP((D55+(D55*F55)),0)</f>
        <v>7</v>
      </c>
      <c r="H55" s="150">
        <f>IF($A55=0,"",VLOOKUP($A55,'00_Mat'!$A$4:$J$1135,5,FALSE))</f>
        <v>40000</v>
      </c>
      <c r="I55" s="150">
        <f t="shared" ref="I55:I60" si="8">H55*G55</f>
        <v>280000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0.0</v>
      </c>
      <c r="E56" s="231"/>
      <c r="F56" s="239">
        <v>0.1</v>
      </c>
      <c r="G56" s="222">
        <f t="shared" si="7"/>
        <v>0</v>
      </c>
      <c r="H56" s="150">
        <f>IF($A56=0,"",VLOOKUP($A56,'00_Mat'!$A$4:$J$1135,5,FALSE))</f>
        <v>3739.67</v>
      </c>
      <c r="I56" s="150">
        <f t="shared" si="8"/>
        <v>0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0.0</v>
      </c>
      <c r="E57" s="231"/>
      <c r="F57" s="239">
        <v>0.1</v>
      </c>
      <c r="G57" s="222">
        <f t="shared" si="7"/>
        <v>0</v>
      </c>
      <c r="H57" s="150">
        <f>IF($A57=0,"",VLOOKUP($A57,'00_Mat'!$A$4:$J$1135,5,FALSE))</f>
        <v>4326.45</v>
      </c>
      <c r="I57" s="150">
        <f t="shared" si="8"/>
        <v>0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0.0</v>
      </c>
      <c r="E58" s="231"/>
      <c r="F58" s="239">
        <v>0.1</v>
      </c>
      <c r="G58" s="222">
        <f t="shared" si="7"/>
        <v>0</v>
      </c>
      <c r="H58" s="150">
        <f>IF($A58=0,"",VLOOKUP($A58,'00_Mat'!$A$4:$J$1135,5,FALSE))</f>
        <v>3739.67</v>
      </c>
      <c r="I58" s="150">
        <f t="shared" si="8"/>
        <v>0</v>
      </c>
    </row>
    <row r="59" ht="14.25" customHeight="1">
      <c r="A59" s="231" t="s">
        <v>283</v>
      </c>
      <c r="B59" s="92" t="str">
        <f>IF($A59=0,"",VLOOKUP($A59,'00_Mat'!$A$4:$J$1135,2,FALSE))</f>
        <v>Fenolico 18mm Industrial</v>
      </c>
      <c r="C59" s="92" t="str">
        <f>IF($A59=0,"",VLOOKUP($A59,'00_Mat'!$A$4:$J$1135,3,FALSE))</f>
        <v>u</v>
      </c>
      <c r="D59" s="238">
        <v>0.0</v>
      </c>
      <c r="E59" s="231"/>
      <c r="F59" s="239">
        <v>0.25</v>
      </c>
      <c r="G59" s="222">
        <f t="shared" si="7"/>
        <v>0</v>
      </c>
      <c r="H59" s="150">
        <f>IF($A59=0,"",VLOOKUP($A59,'00_Mat'!$A$4:$J$1135,5,FALSE))</f>
        <v>32400</v>
      </c>
      <c r="I59" s="150">
        <f t="shared" si="8"/>
        <v>0</v>
      </c>
    </row>
    <row r="60" ht="14.25" customHeight="1">
      <c r="A60" s="219" t="s">
        <v>291</v>
      </c>
      <c r="B60" s="92" t="str">
        <f>IF($A60=0,"",VLOOKUP($A60,'00_Mat'!$A$4:$J$1135,2,FALSE))</f>
        <v>Puntal</v>
      </c>
      <c r="C60" s="92" t="str">
        <f>IF($A60=0,"",VLOOKUP($A60,'00_Mat'!$A$4:$J$1135,3,FALSE))</f>
        <v>u</v>
      </c>
      <c r="D60" s="244">
        <f>H3</f>
        <v>70</v>
      </c>
      <c r="E60" s="219"/>
      <c r="F60" s="221">
        <v>0.1</v>
      </c>
      <c r="G60" s="222">
        <f t="shared" si="7"/>
        <v>77</v>
      </c>
      <c r="H60" s="150">
        <f>IF($A60=0,"",VLOOKUP($A60,'00_Mat'!$A$4:$J$1135,5,FALSE))</f>
        <v>6900</v>
      </c>
      <c r="I60" s="150">
        <f t="shared" si="8"/>
        <v>531300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811300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70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11590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70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'01_C&amp;P'!A51</f>
        <v>3.3-1</v>
      </c>
      <c r="B3" s="211" t="str">
        <f>IF($A3=0,"",VLOOKUP($A3,'01_C&amp;P'!$A$9:$D$172,2,FALSE))</f>
        <v>COLUMNAS H30 20x30 H=2,20m</v>
      </c>
      <c r="C3" s="212"/>
      <c r="D3" s="212"/>
      <c r="E3" s="212"/>
      <c r="F3" s="212"/>
      <c r="G3" s="213"/>
      <c r="H3" s="214">
        <f>IF($A3=0,"",VLOOKUP($A3,'01_C&amp;P'!$A$9:$D$172,4,FALSE))</f>
        <v>4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(0.2*0.3*2.2)*H3</f>
        <v>0.528</v>
      </c>
      <c r="E7" s="219"/>
      <c r="F7" s="221">
        <v>0.1</v>
      </c>
      <c r="G7" s="222">
        <f t="shared" ref="G7:G18" si="1">ROUNDUP((D7+(D7*F7)),0)</f>
        <v>1</v>
      </c>
      <c r="H7" s="150">
        <f>IF($A7=0,"",VLOOKUP($A7,'00_Mat'!$A$4:$J$1135,5,FALSE))</f>
        <v>125280</v>
      </c>
      <c r="I7" s="150">
        <f t="shared" ref="I7:I18" si="2">H7*G7</f>
        <v>125280</v>
      </c>
      <c r="J7" s="150"/>
      <c r="K7" s="90"/>
    </row>
    <row r="8" ht="14.25" customHeight="1">
      <c r="A8" s="231" t="s">
        <v>126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0">
        <f>(((2.2/0.14)*1.1)/12)*H3</f>
        <v>5.761904762</v>
      </c>
      <c r="E8" s="219"/>
      <c r="F8" s="221">
        <v>0.1</v>
      </c>
      <c r="G8" s="222">
        <f t="shared" si="1"/>
        <v>7</v>
      </c>
      <c r="H8" s="150">
        <f>IF($A8=0,"",VLOOKUP($A8,'00_Mat'!$A$4:$J$1135,5,FALSE))</f>
        <v>5250</v>
      </c>
      <c r="I8" s="150">
        <f t="shared" si="2"/>
        <v>36750</v>
      </c>
      <c r="Q8" s="90"/>
      <c r="R8" s="90"/>
    </row>
    <row r="9" ht="14.25" customHeight="1">
      <c r="A9" s="231" t="s">
        <v>132</v>
      </c>
      <c r="B9" s="92" t="str">
        <f>IF($A9=0,"",VLOOKUP($A9,'00_Mat'!$A$4:$J$1135,2,FALSE))</f>
        <v>Hierros ADN 420 Φ 12</v>
      </c>
      <c r="C9" s="92" t="str">
        <f>IF($A9=0,"",VLOOKUP($A9,'00_Mat'!$A$4:$J$1135,3,FALSE))</f>
        <v>u</v>
      </c>
      <c r="D9" s="219">
        <f>((2.8*6)/12)*H3</f>
        <v>5.6</v>
      </c>
      <c r="E9" s="219"/>
      <c r="F9" s="221">
        <v>0.1</v>
      </c>
      <c r="G9" s="222">
        <f t="shared" si="1"/>
        <v>7</v>
      </c>
      <c r="H9" s="150">
        <f>IF($A9=0,"",VLOOKUP($A9,'00_Mat'!$A$4:$J$1135,5,FALSE))</f>
        <v>20442.5</v>
      </c>
      <c r="I9" s="150">
        <f t="shared" si="2"/>
        <v>143097.5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305127.5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4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76281.875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0.25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0.0</v>
      </c>
      <c r="G28" s="230">
        <f t="shared" si="3"/>
        <v>2</v>
      </c>
      <c r="H28" s="150">
        <f>IF($A28=0,"",VLOOKUP($A28,'00_MO'!$A$4:$D$7,4,FALSE))</f>
        <v>75000</v>
      </c>
      <c r="I28" s="150">
        <f t="shared" si="4"/>
        <v>150000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0.25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450000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4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112500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4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0.0</v>
      </c>
      <c r="G55" s="222">
        <f t="shared" ref="G55:G62" si="7">ROUNDUP((D55+(D55*F55)),0)</f>
        <v>1</v>
      </c>
      <c r="H55" s="150">
        <f>IF($A55=0,"",VLOOKUP($A55,'00_Mat'!$A$4:$J$1135,5,FALSE))</f>
        <v>40000</v>
      </c>
      <c r="I55" s="150">
        <f t="shared" ref="I55:I62" si="8">H55*G55</f>
        <v>40000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2.0</v>
      </c>
      <c r="E56" s="231"/>
      <c r="F56" s="239">
        <v>0.15</v>
      </c>
      <c r="G56" s="222">
        <f t="shared" si="7"/>
        <v>3</v>
      </c>
      <c r="H56" s="150">
        <f>IF($A56=0,"",VLOOKUP($A56,'00_Mat'!$A$4:$J$1135,5,FALSE))</f>
        <v>3739.67</v>
      </c>
      <c r="I56" s="150">
        <f t="shared" si="8"/>
        <v>11219.01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2.0</v>
      </c>
      <c r="E57" s="231"/>
      <c r="F57" s="239">
        <v>0.15</v>
      </c>
      <c r="G57" s="222">
        <f t="shared" si="7"/>
        <v>3</v>
      </c>
      <c r="H57" s="150">
        <f>IF($A57=0,"",VLOOKUP($A57,'00_Mat'!$A$4:$J$1135,5,FALSE))</f>
        <v>4326.45</v>
      </c>
      <c r="I57" s="150">
        <f t="shared" si="8"/>
        <v>12979.35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2.0</v>
      </c>
      <c r="E58" s="231"/>
      <c r="F58" s="239">
        <v>0.15</v>
      </c>
      <c r="G58" s="222">
        <f t="shared" si="7"/>
        <v>3</v>
      </c>
      <c r="H58" s="150">
        <f>IF($A58=0,"",VLOOKUP($A58,'00_Mat'!$A$4:$J$1135,5,FALSE))</f>
        <v>3739.67</v>
      </c>
      <c r="I58" s="150">
        <f t="shared" si="8"/>
        <v>11219.01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0.0</v>
      </c>
      <c r="E59" s="231"/>
      <c r="F59" s="239">
        <v>0.15</v>
      </c>
      <c r="G59" s="222">
        <f t="shared" si="7"/>
        <v>0</v>
      </c>
      <c r="H59" s="150">
        <f>IF($A59=0,"",VLOOKUP($A59,'00_Mat'!$A$4:$J$1135,5,FALSE))</f>
        <v>26320</v>
      </c>
      <c r="I59" s="150">
        <f t="shared" si="8"/>
        <v>0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38">
        <v>0.0</v>
      </c>
      <c r="E60" s="231"/>
      <c r="F60" s="239">
        <v>0.0</v>
      </c>
      <c r="G60" s="222">
        <f t="shared" si="7"/>
        <v>0</v>
      </c>
      <c r="H60" s="150">
        <f>IF($A60=0,"",VLOOKUP($A60,'00_Mat'!$A$4:$J$1135,5,FALSE))</f>
        <v>6500</v>
      </c>
      <c r="I60" s="150">
        <f t="shared" si="8"/>
        <v>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38">
        <v>0.0</v>
      </c>
      <c r="E61" s="231"/>
      <c r="F61" s="239">
        <v>0.0</v>
      </c>
      <c r="G61" s="222">
        <f t="shared" si="7"/>
        <v>0</v>
      </c>
      <c r="H61" s="150">
        <f>IF($A61=0,"",VLOOKUP($A61,'00_Mat'!$A$4:$J$1135,5,FALSE))</f>
        <v>3000</v>
      </c>
      <c r="I61" s="150">
        <f t="shared" si="8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7"/>
        <v>0</v>
      </c>
      <c r="H62" s="150" t="str">
        <f>IF($A62=0,"",VLOOKUP($A62,'00_Mat'!$A$4:$J$1135,5,FALSE))</f>
        <v/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75417.37</v>
      </c>
    </row>
    <row r="65" ht="14.25" customHeight="1">
      <c r="A65" s="226" t="str">
        <f>$I$3</f>
        <v>unid.</v>
      </c>
      <c r="B65" s="227"/>
      <c r="C65" s="227"/>
      <c r="D65" s="227"/>
      <c r="E65" s="227"/>
      <c r="F65" s="227"/>
      <c r="G65" s="5"/>
      <c r="H65" s="227"/>
      <c r="I65" s="220">
        <f>$H$3</f>
        <v>4</v>
      </c>
      <c r="J65" s="92"/>
      <c r="K65" s="92"/>
      <c r="L65" s="92"/>
    </row>
    <row r="66" ht="14.25" customHeight="1">
      <c r="A66" s="228" t="s">
        <v>964</v>
      </c>
      <c r="B66" s="226" t="str">
        <f>A65</f>
        <v>unid.</v>
      </c>
      <c r="C66" s="227"/>
      <c r="D66" s="227"/>
      <c r="E66" s="227"/>
      <c r="F66" s="227"/>
      <c r="G66" s="5"/>
      <c r="H66" s="227"/>
      <c r="I66" s="229">
        <f>I64/I65</f>
        <v>18854.3425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unid.</v>
      </c>
      <c r="B79" s="227"/>
      <c r="C79" s="227"/>
      <c r="D79" s="227"/>
      <c r="E79" s="227"/>
      <c r="F79" s="227"/>
      <c r="G79" s="5"/>
      <c r="H79" s="227"/>
      <c r="I79" s="220">
        <f>$H$3</f>
        <v>4</v>
      </c>
      <c r="J79" s="92"/>
      <c r="K79" s="92"/>
      <c r="L79" s="92"/>
    </row>
    <row r="80" ht="14.25" customHeight="1">
      <c r="A80" s="228" t="s">
        <v>964</v>
      </c>
      <c r="B80" s="226" t="str">
        <f>A79</f>
        <v>unid.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'01_C&amp;P'!A52</f>
        <v>3.3-2</v>
      </c>
      <c r="B3" s="211" t="str">
        <f>IF($A3=0,"",VLOOKUP($A3,'01_C&amp;P'!$A$9:$D$172,2,FALSE))</f>
        <v>VIGAS H30 20x35</v>
      </c>
      <c r="C3" s="212"/>
      <c r="D3" s="212"/>
      <c r="E3" s="212"/>
      <c r="F3" s="212"/>
      <c r="G3" s="213"/>
      <c r="H3" s="214">
        <f>IF($A3=0,"",VLOOKUP($A3,'01_C&amp;P'!$A$9:$D$172,4,FALSE))</f>
        <v>14</v>
      </c>
      <c r="I3" s="215" t="str">
        <f>IF($A3=0,"",VLOOKUP($A3,'01_C&amp;P'!$A$9:$D$172,3,FALSE))</f>
        <v>m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0.2*0.35*H3</f>
        <v>0.98</v>
      </c>
      <c r="E7" s="219"/>
      <c r="F7" s="221">
        <v>0.1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</row>
    <row r="8" ht="14.25" customHeight="1">
      <c r="A8" s="231" t="s">
        <v>128</v>
      </c>
      <c r="B8" s="92" t="str">
        <f>IF($A8=0,"",VLOOKUP($A8,'00_Mat'!$A$4:$J$1135,2,FALSE))</f>
        <v>Hierros ADN 420 Φ 8</v>
      </c>
      <c r="C8" s="92" t="str">
        <f>IF($A8=0,"",VLOOKUP($A8,'00_Mat'!$A$4:$J$1135,3,FALSE))</f>
        <v>u</v>
      </c>
      <c r="D8" s="238">
        <f>(H3*4)/12</f>
        <v>4.666666667</v>
      </c>
      <c r="E8" s="219"/>
      <c r="F8" s="221">
        <v>0.1</v>
      </c>
      <c r="G8" s="222">
        <f t="shared" si="1"/>
        <v>6</v>
      </c>
      <c r="H8" s="150">
        <f>IF($A8=0,"",VLOOKUP($A8,'00_Mat'!$A$4:$J$1135,5,FALSE))</f>
        <v>9050</v>
      </c>
      <c r="I8" s="150">
        <f t="shared" si="2"/>
        <v>54300</v>
      </c>
      <c r="Q8" s="90"/>
      <c r="R8" s="90"/>
    </row>
    <row r="9" ht="14.25" customHeight="1">
      <c r="A9" s="231" t="s">
        <v>126</v>
      </c>
      <c r="B9" s="92" t="str">
        <f>IF($A9=0,"",VLOOKUP($A9,'00_Mat'!$A$4:$J$1135,2,FALSE))</f>
        <v>Hierros ADN 420 Φ 6 </v>
      </c>
      <c r="C9" s="92" t="str">
        <f>IF($A9=0,"",VLOOKUP($A9,'00_Mat'!$A$4:$J$1135,3,FALSE))</f>
        <v>u</v>
      </c>
      <c r="D9" s="238">
        <f>((H3/0.14)*1.2)/12</f>
        <v>10</v>
      </c>
      <c r="E9" s="219"/>
      <c r="F9" s="221">
        <v>0.1</v>
      </c>
      <c r="G9" s="222">
        <f t="shared" si="1"/>
        <v>11</v>
      </c>
      <c r="H9" s="150">
        <f>IF($A9=0,"",VLOOKUP($A9,'00_Mat'!$A$4:$J$1135,5,FALSE))</f>
        <v>5250</v>
      </c>
      <c r="I9" s="150">
        <f t="shared" si="2"/>
        <v>57750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4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362610</v>
      </c>
      <c r="J20" s="92"/>
      <c r="K20" s="92"/>
      <c r="L20" s="92"/>
    </row>
    <row r="21" ht="14.25" customHeight="1">
      <c r="A21" s="226" t="str">
        <f>$I$3</f>
        <v>m</v>
      </c>
      <c r="B21" s="227"/>
      <c r="C21" s="227"/>
      <c r="D21" s="227"/>
      <c r="E21" s="227"/>
      <c r="F21" s="227"/>
      <c r="G21" s="5"/>
      <c r="H21" s="227"/>
      <c r="I21" s="220">
        <f>$H$3</f>
        <v>14</v>
      </c>
      <c r="J21" s="92"/>
      <c r="K21" s="92"/>
      <c r="L21" s="92"/>
    </row>
    <row r="22" ht="14.25" customHeight="1">
      <c r="A22" s="228" t="s">
        <v>964</v>
      </c>
      <c r="B22" s="226" t="str">
        <f>A21</f>
        <v>m</v>
      </c>
      <c r="C22" s="227"/>
      <c r="D22" s="227"/>
      <c r="E22" s="227"/>
      <c r="F22" s="227"/>
      <c r="G22" s="5"/>
      <c r="H22" s="227"/>
      <c r="I22" s="229">
        <f>I20/I21</f>
        <v>25900.71429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>
        <v>0.25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39">
        <v>0.25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39">
        <v>0.25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525000</v>
      </c>
    </row>
    <row r="35" ht="14.25" customHeight="1">
      <c r="A35" s="226" t="str">
        <f>$I$3</f>
        <v>m</v>
      </c>
      <c r="B35" s="227"/>
      <c r="C35" s="227"/>
      <c r="D35" s="227"/>
      <c r="E35" s="227"/>
      <c r="F35" s="227"/>
      <c r="G35" s="5"/>
      <c r="H35" s="227"/>
      <c r="I35" s="220">
        <f>$H$3</f>
        <v>14</v>
      </c>
      <c r="J35" s="92"/>
      <c r="K35" s="92"/>
      <c r="L35" s="92"/>
    </row>
    <row r="36" ht="14.25" customHeight="1">
      <c r="A36" s="228" t="s">
        <v>964</v>
      </c>
      <c r="B36" s="226" t="str">
        <f>A35</f>
        <v>m</v>
      </c>
      <c r="C36" s="227"/>
      <c r="D36" s="227"/>
      <c r="E36" s="227"/>
      <c r="F36" s="227"/>
      <c r="G36" s="5"/>
      <c r="H36" s="227"/>
      <c r="I36" s="229">
        <f>I34/I35</f>
        <v>37500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</v>
      </c>
      <c r="B49" s="227"/>
      <c r="C49" s="227"/>
      <c r="D49" s="227"/>
      <c r="E49" s="227"/>
      <c r="F49" s="227"/>
      <c r="G49" s="5"/>
      <c r="H49" s="227"/>
      <c r="I49" s="220">
        <f>$H$3</f>
        <v>14</v>
      </c>
      <c r="J49" s="92"/>
      <c r="K49" s="92"/>
      <c r="L49" s="92"/>
    </row>
    <row r="50" ht="14.25" customHeight="1">
      <c r="A50" s="228" t="s">
        <v>964</v>
      </c>
      <c r="B50" s="226" t="str">
        <f>A49</f>
        <v>m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2" si="7">ROUNDUP((D55+(D55*F55)),0)</f>
        <v>2</v>
      </c>
      <c r="H55" s="150">
        <f>IF($A55=0,"",VLOOKUP($A55,'00_Mat'!$A$4:$J$1135,5,FALSE))</f>
        <v>40000</v>
      </c>
      <c r="I55" s="150">
        <f t="shared" ref="I55:I62" si="8">H55*G55</f>
        <v>80000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1.0</v>
      </c>
      <c r="E56" s="231"/>
      <c r="F56" s="239">
        <v>0.15</v>
      </c>
      <c r="G56" s="222">
        <f t="shared" si="7"/>
        <v>2</v>
      </c>
      <c r="H56" s="150">
        <f>IF($A56=0,"",VLOOKUP($A56,'00_Mat'!$A$4:$J$1135,5,FALSE))</f>
        <v>3739.67</v>
      </c>
      <c r="I56" s="150">
        <f t="shared" si="8"/>
        <v>7479.34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1.0</v>
      </c>
      <c r="E57" s="231"/>
      <c r="F57" s="239">
        <v>0.15</v>
      </c>
      <c r="G57" s="222">
        <f t="shared" si="7"/>
        <v>2</v>
      </c>
      <c r="H57" s="150">
        <f>IF($A57=0,"",VLOOKUP($A57,'00_Mat'!$A$4:$J$1135,5,FALSE))</f>
        <v>4326.45</v>
      </c>
      <c r="I57" s="150">
        <f t="shared" si="8"/>
        <v>8652.9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1.0</v>
      </c>
      <c r="E58" s="231"/>
      <c r="F58" s="239">
        <v>0.15</v>
      </c>
      <c r="G58" s="222">
        <f t="shared" si="7"/>
        <v>2</v>
      </c>
      <c r="H58" s="150">
        <f>IF($A58=0,"",VLOOKUP($A58,'00_Mat'!$A$4:$J$1135,5,FALSE))</f>
        <v>3739.67</v>
      </c>
      <c r="I58" s="150">
        <f t="shared" si="8"/>
        <v>7479.34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0.0</v>
      </c>
      <c r="E59" s="231"/>
      <c r="F59" s="239">
        <v>0.15</v>
      </c>
      <c r="G59" s="222">
        <f t="shared" si="7"/>
        <v>0</v>
      </c>
      <c r="H59" s="150">
        <f>IF($A59=0,"",VLOOKUP($A59,'00_Mat'!$A$4:$J$1135,5,FALSE))</f>
        <v>26320</v>
      </c>
      <c r="I59" s="150">
        <f t="shared" si="8"/>
        <v>0</v>
      </c>
    </row>
    <row r="60" ht="14.25" customHeight="1">
      <c r="A60" s="231" t="s">
        <v>289</v>
      </c>
      <c r="B60" s="92" t="str">
        <f>IF($A60=0,"",VLOOKUP($A60,'00_Mat'!$A$4:$J$1135,2,FALSE))</f>
        <v>Puntal 3 x 3 x 3,66 m </v>
      </c>
      <c r="C60" s="92" t="str">
        <f>IF($A60=0,"",VLOOKUP($A60,'00_Mat'!$A$4:$J$1135,3,FALSE))</f>
        <v>u</v>
      </c>
      <c r="D60" s="238">
        <v>0.0</v>
      </c>
      <c r="E60" s="231"/>
      <c r="F60" s="239">
        <v>0.15</v>
      </c>
      <c r="G60" s="222">
        <f t="shared" si="7"/>
        <v>0</v>
      </c>
      <c r="H60" s="150">
        <f>IF($A60=0,"",VLOOKUP($A60,'00_Mat'!$A$4:$J$1135,5,FALSE))</f>
        <v>6500</v>
      </c>
      <c r="I60" s="150">
        <f t="shared" si="8"/>
        <v>0</v>
      </c>
    </row>
    <row r="61" ht="14.25" customHeight="1">
      <c r="A61" s="231" t="s">
        <v>287</v>
      </c>
      <c r="B61" s="92" t="str">
        <f>IF($A61=0,"",VLOOKUP($A61,'00_Mat'!$A$4:$J$1135,2,FALSE))</f>
        <v>Tabla 1 x 4 x 3,66 m </v>
      </c>
      <c r="C61" s="92" t="str">
        <f>IF($A61=0,"",VLOOKUP($A61,'00_Mat'!$A$4:$J$1135,3,FALSE))</f>
        <v>u</v>
      </c>
      <c r="D61" s="238">
        <v>0.0</v>
      </c>
      <c r="E61" s="231"/>
      <c r="F61" s="239">
        <v>0.15</v>
      </c>
      <c r="G61" s="222">
        <f t="shared" si="7"/>
        <v>0</v>
      </c>
      <c r="H61" s="150">
        <f>IF($A61=0,"",VLOOKUP($A61,'00_Mat'!$A$4:$J$1135,5,FALSE))</f>
        <v>3000</v>
      </c>
      <c r="I61" s="150">
        <f t="shared" si="8"/>
        <v>0</v>
      </c>
    </row>
    <row r="62" ht="14.25" customHeight="1">
      <c r="A62" s="219" t="str">
        <f>'00_Mat'!A152</f>
        <v>PUN</v>
      </c>
      <c r="B62" s="92" t="str">
        <f>IF($A62=0,"",VLOOKUP($A62,'00_Mat'!$A$4:$J$1135,2,FALSE))</f>
        <v>Puntal</v>
      </c>
      <c r="C62" s="92" t="str">
        <f>IF($A62=0,"",VLOOKUP($A62,'00_Mat'!$A$4:$J$1135,3,FALSE))</f>
        <v>u</v>
      </c>
      <c r="D62" s="246">
        <v>0.0</v>
      </c>
      <c r="E62" s="231"/>
      <c r="F62" s="239">
        <v>0.0</v>
      </c>
      <c r="G62" s="222">
        <f t="shared" si="7"/>
        <v>0</v>
      </c>
      <c r="H62" s="150">
        <f>IF($A62=0,"",VLOOKUP($A62,'00_Mat'!$A$4:$J$1135,5,FALSE))</f>
        <v>6900</v>
      </c>
      <c r="I62" s="150">
        <f t="shared" si="8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103611.58</v>
      </c>
    </row>
    <row r="65" ht="14.25" customHeight="1">
      <c r="A65" s="226" t="str">
        <f>$I$3</f>
        <v>m</v>
      </c>
      <c r="B65" s="227"/>
      <c r="C65" s="227"/>
      <c r="D65" s="227"/>
      <c r="E65" s="227"/>
      <c r="F65" s="227"/>
      <c r="G65" s="5"/>
      <c r="H65" s="227"/>
      <c r="I65" s="220">
        <f>$H$3</f>
        <v>14</v>
      </c>
      <c r="J65" s="92"/>
      <c r="K65" s="92"/>
      <c r="L65" s="92"/>
    </row>
    <row r="66" ht="14.25" customHeight="1">
      <c r="A66" s="228" t="s">
        <v>964</v>
      </c>
      <c r="B66" s="226" t="str">
        <f>A65</f>
        <v>m</v>
      </c>
      <c r="C66" s="227"/>
      <c r="D66" s="227"/>
      <c r="E66" s="227"/>
      <c r="F66" s="227"/>
      <c r="G66" s="5"/>
      <c r="H66" s="227"/>
      <c r="I66" s="229">
        <f>I64/I65</f>
        <v>7400.827143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9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9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9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m</v>
      </c>
      <c r="B79" s="227"/>
      <c r="C79" s="227"/>
      <c r="D79" s="227"/>
      <c r="E79" s="227"/>
      <c r="F79" s="227"/>
      <c r="G79" s="5"/>
      <c r="H79" s="227"/>
      <c r="I79" s="220">
        <f>$H$3</f>
        <v>14</v>
      </c>
      <c r="J79" s="92"/>
      <c r="K79" s="92"/>
      <c r="L79" s="92"/>
    </row>
    <row r="80" ht="14.25" customHeight="1">
      <c r="A80" s="228" t="s">
        <v>964</v>
      </c>
      <c r="B80" s="226" t="str">
        <f>A79</f>
        <v>m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'01_C&amp;P'!A53</f>
        <v>3.3-3</v>
      </c>
      <c r="B3" s="211" t="str">
        <f>IF($A3=0,"",VLOOKUP($A3,'01_C&amp;P'!$A$9:$D$172,2,FALSE))</f>
        <v>LOSAS DE VIGUETAS EN CAJA DE ESCALERAS e=0,08cm</v>
      </c>
      <c r="C3" s="212"/>
      <c r="D3" s="212"/>
      <c r="E3" s="212"/>
      <c r="F3" s="212"/>
      <c r="G3" s="213"/>
      <c r="H3" s="214">
        <f>IF($A3=0,"",VLOOKUP($A3,'01_C&amp;P'!$A$9:$D$172,4,FALSE))</f>
        <v>7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20">
        <f>H3*0.08</f>
        <v>0.56</v>
      </c>
      <c r="E7" s="219"/>
      <c r="F7" s="221">
        <v>0.1</v>
      </c>
      <c r="G7" s="222">
        <f t="shared" ref="G7:G18" si="1">ROUNDUP((D7+(D7*F7)),0)</f>
        <v>1</v>
      </c>
      <c r="H7" s="150">
        <f>IF($A7=0,"",VLOOKUP($A7,'00_Mat'!$A$4:$J$1135,5,FALSE))</f>
        <v>125280</v>
      </c>
      <c r="I7" s="150">
        <f t="shared" ref="I7:I18" si="2">H7*G7</f>
        <v>125280</v>
      </c>
      <c r="J7" s="150"/>
      <c r="K7" s="90"/>
    </row>
    <row r="8" ht="14.25" customHeight="1">
      <c r="A8" s="231" t="s">
        <v>1011</v>
      </c>
      <c r="B8" s="92" t="str">
        <f>IF($A8=0,"",VLOOKUP($A8,'00_Mat'!$A$4:$J$1135,2,FALSE))</f>
        <v>Malla Φ 8  (2 m x 5 m) (hierros cada 0,15 x 0,15 m) </v>
      </c>
      <c r="C8" s="92" t="str">
        <f>IF($A8=0,"",VLOOKUP($A8,'00_Mat'!$A$4:$J$1135,3,FALSE))</f>
        <v>u</v>
      </c>
      <c r="D8" s="220">
        <f>H3/10</f>
        <v>0.7</v>
      </c>
      <c r="E8" s="219"/>
      <c r="F8" s="221">
        <v>0.1</v>
      </c>
      <c r="G8" s="222">
        <f t="shared" si="1"/>
        <v>1</v>
      </c>
      <c r="H8" s="150">
        <f>IF($A8=0,"",VLOOKUP($A8,'00_Mat'!$A$4:$J$1135,5,FALSE))</f>
        <v>50000</v>
      </c>
      <c r="I8" s="150">
        <f t="shared" si="2"/>
        <v>50000</v>
      </c>
      <c r="Q8" s="90"/>
      <c r="R8" s="90"/>
    </row>
    <row r="9" ht="14.25" customHeight="1">
      <c r="A9" s="231" t="s">
        <v>90</v>
      </c>
      <c r="B9" s="92" t="str">
        <f>IF($A9=0,"",VLOOKUP($A9,'00_Mat'!$A$4:$J$1135,2,FALSE))</f>
        <v>Vigueta pretensada de hormigon 4m</v>
      </c>
      <c r="C9" s="92" t="str">
        <f>IF($A9=0,"",VLOOKUP($A9,'00_Mat'!$A$4:$J$1135,3,FALSE))</f>
        <v>u</v>
      </c>
      <c r="D9" s="219">
        <v>3.0</v>
      </c>
      <c r="E9" s="219"/>
      <c r="F9" s="221">
        <v>0.0</v>
      </c>
      <c r="G9" s="222">
        <f t="shared" si="1"/>
        <v>3</v>
      </c>
      <c r="H9" s="150">
        <f>IF($A9=0,"",VLOOKUP($A9,'00_Mat'!$A$4:$J$1135,5,FALSE))</f>
        <v>26000</v>
      </c>
      <c r="I9" s="150">
        <f t="shared" si="2"/>
        <v>78000</v>
      </c>
      <c r="L9" s="90" t="s">
        <v>1039</v>
      </c>
    </row>
    <row r="10" ht="14.25" customHeight="1">
      <c r="A10" s="219" t="s">
        <v>93</v>
      </c>
      <c r="B10" s="92" t="str">
        <f>IF($A10=0,"",VLOOKUP($A10,'00_Mat'!$A$4:$J$1135,2,FALSE))</f>
        <v>Ladrillos Telgopor 10cm</v>
      </c>
      <c r="C10" s="92" t="str">
        <f>IF($A10=0,"",VLOOKUP($A10,'00_Mat'!$A$4:$J$1135,3,FALSE))</f>
        <v>u</v>
      </c>
      <c r="D10" s="219">
        <v>12.0</v>
      </c>
      <c r="E10" s="219"/>
      <c r="F10" s="221">
        <v>0.1</v>
      </c>
      <c r="G10" s="222">
        <f t="shared" si="1"/>
        <v>14</v>
      </c>
      <c r="H10" s="150">
        <f>IF($A10=0,"",VLOOKUP($A10,'00_Mat'!$A$4:$J$1135,5,FALSE))</f>
        <v>3600</v>
      </c>
      <c r="I10" s="150">
        <f t="shared" si="2"/>
        <v>50400</v>
      </c>
      <c r="L10" s="90" t="s">
        <v>1040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303680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43382.85714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0.0</v>
      </c>
      <c r="G28" s="230">
        <f t="shared" si="3"/>
        <v>2</v>
      </c>
      <c r="H28" s="150">
        <f>IF($A28=0,"",VLOOKUP($A28,'00_MO'!$A$4:$D$7,4,FALSE))</f>
        <v>75000</v>
      </c>
      <c r="I28" s="150">
        <f t="shared" si="4"/>
        <v>150000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0.0</v>
      </c>
      <c r="G29" s="230">
        <f t="shared" si="3"/>
        <v>1</v>
      </c>
      <c r="H29" s="150">
        <f>IF($A29=0,"",VLOOKUP($A29,'00_MO'!$A$4:$D$7,4,FALSE))</f>
        <v>60000</v>
      </c>
      <c r="I29" s="150">
        <f t="shared" si="4"/>
        <v>60000</v>
      </c>
      <c r="J29" s="3"/>
      <c r="L29" s="90" t="s">
        <v>1041</v>
      </c>
    </row>
    <row r="30" ht="14.25" customHeight="1">
      <c r="A30" s="231" t="s">
        <v>564</v>
      </c>
      <c r="B30" s="92" t="str">
        <f>IF($A30=0,"",VLOOKUP($A30,'00_MO'!$A$4:$D$7,2,FALSE))</f>
        <v>Capataz</v>
      </c>
      <c r="C30" s="92" t="str">
        <f>IF($A30=0,"",VLOOKUP($A30,'00_MO'!$A$4:$D$7,3,FALSE))</f>
        <v>u</v>
      </c>
      <c r="D30" s="240"/>
      <c r="E30" s="238"/>
      <c r="F30" s="221"/>
      <c r="G30" s="230">
        <f t="shared" si="3"/>
        <v>0</v>
      </c>
      <c r="H30" s="150">
        <f>IF($A30=0,"",VLOOKUP($A30,'00_MO'!$A$4:$D$7,4,FALSE))</f>
        <v>90000</v>
      </c>
      <c r="I30" s="150">
        <f t="shared" si="4"/>
        <v>0</v>
      </c>
      <c r="J30" s="3"/>
    </row>
    <row r="31" ht="14.25" customHeight="1">
      <c r="A31" s="231" t="s">
        <v>568</v>
      </c>
      <c r="B31" s="92" t="str">
        <f>IF($A31=0,"",VLOOKUP($A31,'00_MO'!$A$4:$D$7,2,FALSE))</f>
        <v>Oficial</v>
      </c>
      <c r="C31" s="92" t="str">
        <f>IF($A31=0,"",VLOOKUP($A31,'00_MO'!$A$4:$D$7,3,FALSE))</f>
        <v>u</v>
      </c>
      <c r="D31" s="240"/>
      <c r="E31" s="238"/>
      <c r="F31" s="221"/>
      <c r="G31" s="230">
        <f t="shared" si="3"/>
        <v>0</v>
      </c>
      <c r="H31" s="150">
        <f>IF($A31=0,"",VLOOKUP($A31,'00_MO'!$A$4:$D$7,4,FALSE))</f>
        <v>75000</v>
      </c>
      <c r="I31" s="150">
        <f t="shared" si="4"/>
        <v>0</v>
      </c>
      <c r="J31" s="3"/>
    </row>
    <row r="32" ht="14.25" customHeight="1">
      <c r="A32" s="231" t="s">
        <v>570</v>
      </c>
      <c r="B32" s="92" t="str">
        <f>IF($A32=0,"",VLOOKUP($A32,'00_MO'!$A$4:$D$7,2,FALSE))</f>
        <v>Ayudante</v>
      </c>
      <c r="C32" s="92" t="str">
        <f>IF($A32=0,"",VLOOKUP($A32,'00_MO'!$A$4:$D$7,3,FALSE))</f>
        <v>u</v>
      </c>
      <c r="D32" s="240"/>
      <c r="E32" s="238"/>
      <c r="F32" s="221"/>
      <c r="G32" s="230">
        <f t="shared" si="3"/>
        <v>0</v>
      </c>
      <c r="H32" s="150">
        <f>IF($A32=0,"",VLOOKUP($A32,'00_MO'!$A$4:$D$7,4,FALSE))</f>
        <v>60000</v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300000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42857.14286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0.1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0.0</v>
      </c>
      <c r="E56" s="231"/>
      <c r="F56" s="239">
        <v>0.1</v>
      </c>
      <c r="G56" s="222">
        <f t="shared" si="7"/>
        <v>0</v>
      </c>
      <c r="H56" s="150">
        <f>IF($A56=0,"",VLOOKUP($A56,'00_Mat'!$A$4:$J$1135,5,FALSE))</f>
        <v>3739.67</v>
      </c>
      <c r="I56" s="150">
        <f t="shared" si="8"/>
        <v>0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0.0</v>
      </c>
      <c r="E57" s="231"/>
      <c r="F57" s="239">
        <v>0.1</v>
      </c>
      <c r="G57" s="222">
        <f t="shared" si="7"/>
        <v>0</v>
      </c>
      <c r="H57" s="150">
        <f>IF($A57=0,"",VLOOKUP($A57,'00_Mat'!$A$4:$J$1135,5,FALSE))</f>
        <v>4326.45</v>
      </c>
      <c r="I57" s="150">
        <f t="shared" si="8"/>
        <v>0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0.0</v>
      </c>
      <c r="E58" s="231"/>
      <c r="F58" s="239">
        <v>0.1</v>
      </c>
      <c r="G58" s="222">
        <f t="shared" si="7"/>
        <v>0</v>
      </c>
      <c r="H58" s="150">
        <f>IF($A58=0,"",VLOOKUP($A58,'00_Mat'!$A$4:$J$1135,5,FALSE))</f>
        <v>3739.67</v>
      </c>
      <c r="I58" s="150">
        <f t="shared" si="8"/>
        <v>0</v>
      </c>
    </row>
    <row r="59" ht="14.25" customHeight="1">
      <c r="A59" s="231" t="s">
        <v>283</v>
      </c>
      <c r="B59" s="92" t="str">
        <f>IF($A59=0,"",VLOOKUP($A59,'00_Mat'!$A$4:$J$1135,2,FALSE))</f>
        <v>Fenolico 18mm Industrial</v>
      </c>
      <c r="C59" s="92" t="str">
        <f>IF($A59=0,"",VLOOKUP($A59,'00_Mat'!$A$4:$J$1135,3,FALSE))</f>
        <v>u</v>
      </c>
      <c r="D59" s="238">
        <v>0.0</v>
      </c>
      <c r="E59" s="231"/>
      <c r="F59" s="239">
        <v>0.25</v>
      </c>
      <c r="G59" s="222">
        <f t="shared" si="7"/>
        <v>0</v>
      </c>
      <c r="H59" s="150">
        <f>IF($A59=0,"",VLOOKUP($A59,'00_Mat'!$A$4:$J$1135,5,FALSE))</f>
        <v>32400</v>
      </c>
      <c r="I59" s="150">
        <f t="shared" si="8"/>
        <v>0</v>
      </c>
    </row>
    <row r="60" ht="14.25" customHeight="1">
      <c r="A60" s="219" t="s">
        <v>291</v>
      </c>
      <c r="B60" s="92" t="str">
        <f>IF($A60=0,"",VLOOKUP($A60,'00_Mat'!$A$4:$J$1135,2,FALSE))</f>
        <v>Puntal</v>
      </c>
      <c r="C60" s="92" t="str">
        <f>IF($A60=0,"",VLOOKUP($A60,'00_Mat'!$A$4:$J$1135,3,FALSE))</f>
        <v>u</v>
      </c>
      <c r="D60" s="238">
        <v>0.0</v>
      </c>
      <c r="E60" s="219"/>
      <c r="F60" s="221">
        <v>0.0</v>
      </c>
      <c r="G60" s="222">
        <f t="shared" si="7"/>
        <v>0</v>
      </c>
      <c r="H60" s="150">
        <f>IF($A60=0,"",VLOOKUP($A60,'00_Mat'!$A$4:$J$1135,5,FALSE))</f>
        <v>6900</v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'01_C&amp;P'!A54</f>
        <v>3.3-4</v>
      </c>
      <c r="B3" s="211" t="str">
        <f>IF($A3=0,"",VLOOKUP($A3,'01_C&amp;P'!$A$9:$D$172,2,FALSE))</f>
        <v>ESCALERA DE HORMIGON (con intrados recto) 90cm DE ANCHO 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8">
        <f>1.5*0.9</f>
        <v>1.35</v>
      </c>
      <c r="E7" s="219"/>
      <c r="F7" s="221">
        <v>0.1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  <c r="M7" s="90" t="s">
        <v>1042</v>
      </c>
    </row>
    <row r="8" ht="14.25" customHeight="1">
      <c r="A8" s="231" t="s">
        <v>128</v>
      </c>
      <c r="B8" s="92" t="str">
        <f>IF($A8=0,"",VLOOKUP($A8,'00_Mat'!$A$4:$J$1135,2,FALSE))</f>
        <v>Hierros ADN 420 Φ 8</v>
      </c>
      <c r="C8" s="92" t="str">
        <f>IF($A8=0,"",VLOOKUP($A8,'00_Mat'!$A$4:$J$1135,3,FALSE))</f>
        <v>u</v>
      </c>
      <c r="D8" s="238">
        <f t="shared" ref="D8:D9" si="3">(6.5*6/12)*1.1</f>
        <v>3.575</v>
      </c>
      <c r="E8" s="219"/>
      <c r="F8" s="221">
        <v>0.25</v>
      </c>
      <c r="G8" s="222">
        <f t="shared" si="1"/>
        <v>5</v>
      </c>
      <c r="H8" s="150">
        <f>IF($A8=0,"",VLOOKUP($A8,'00_Mat'!$A$4:$J$1135,5,FALSE))</f>
        <v>9050</v>
      </c>
      <c r="I8" s="150">
        <f t="shared" si="2"/>
        <v>45250</v>
      </c>
      <c r="Q8" s="90"/>
      <c r="R8" s="90"/>
    </row>
    <row r="9" ht="14.25" customHeight="1">
      <c r="A9" s="231" t="s">
        <v>130</v>
      </c>
      <c r="B9" s="92" t="str">
        <f>IF($A9=0,"",VLOOKUP($A9,'00_Mat'!$A$4:$J$1135,2,FALSE))</f>
        <v>Hierros ADN 420Φ 10</v>
      </c>
      <c r="C9" s="92" t="str">
        <f>IF($A9=0,"",VLOOKUP($A9,'00_Mat'!$A$4:$J$1135,3,FALSE))</f>
        <v>u</v>
      </c>
      <c r="D9" s="238">
        <f t="shared" si="3"/>
        <v>3.575</v>
      </c>
      <c r="E9" s="219"/>
      <c r="F9" s="221">
        <v>0.25</v>
      </c>
      <c r="G9" s="222">
        <f t="shared" si="1"/>
        <v>5</v>
      </c>
      <c r="H9" s="150">
        <f>IF($A9=0,"",VLOOKUP($A9,'00_Mat'!$A$4:$J$1135,5,FALSE))</f>
        <v>10000</v>
      </c>
      <c r="I9" s="150">
        <f t="shared" si="2"/>
        <v>50000</v>
      </c>
    </row>
    <row r="10" ht="14.25" customHeight="1">
      <c r="A10" s="231" t="s">
        <v>128</v>
      </c>
      <c r="B10" s="92" t="str">
        <f>IF($A10=0,"",VLOOKUP($A10,'00_Mat'!$A$4:$J$1135,2,FALSE))</f>
        <v>Hierros ADN 420 Φ 8</v>
      </c>
      <c r="C10" s="92" t="str">
        <f>IF($A10=0,"",VLOOKUP($A10,'00_Mat'!$A$4:$J$1135,3,FALSE))</f>
        <v>u</v>
      </c>
      <c r="D10" s="219">
        <v>19.6</v>
      </c>
      <c r="E10" s="219"/>
      <c r="F10" s="221">
        <v>0.25</v>
      </c>
      <c r="G10" s="222">
        <f t="shared" si="1"/>
        <v>25</v>
      </c>
      <c r="H10" s="150">
        <f>IF($A10=0,"",VLOOKUP($A10,'00_Mat'!$A$4:$J$1135,5,FALSE))</f>
        <v>9050</v>
      </c>
      <c r="I10" s="150">
        <f t="shared" si="2"/>
        <v>226250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572060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  <c r="M21" s="241" t="s">
        <v>1043</v>
      </c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572060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5.0</v>
      </c>
      <c r="F27" s="239">
        <v>0.25</v>
      </c>
      <c r="G27" s="230">
        <f t="shared" ref="G27:G32" si="4">ROUNDUP(((D27*E27)*(1+F27)),0)</f>
        <v>7</v>
      </c>
      <c r="H27" s="150">
        <f>IF($A27=0,"",VLOOKUP($A27,'00_MO'!$A$4:$D$7,4,FALSE))</f>
        <v>90000</v>
      </c>
      <c r="I27" s="150">
        <f t="shared" ref="I27:I32" si="5">G27*H27</f>
        <v>630000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5.0</v>
      </c>
      <c r="F28" s="239">
        <v>0.25</v>
      </c>
      <c r="G28" s="230">
        <f t="shared" si="4"/>
        <v>13</v>
      </c>
      <c r="H28" s="150">
        <f>IF($A28=0,"",VLOOKUP($A28,'00_MO'!$A$4:$D$7,4,FALSE))</f>
        <v>75000</v>
      </c>
      <c r="I28" s="150">
        <f t="shared" si="5"/>
        <v>975000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5.0</v>
      </c>
      <c r="F29" s="239">
        <v>0.25</v>
      </c>
      <c r="G29" s="230">
        <f t="shared" si="4"/>
        <v>7</v>
      </c>
      <c r="H29" s="150">
        <f>IF($A29=0,"",VLOOKUP($A29,'00_MO'!$A$4:$D$7,4,FALSE))</f>
        <v>60000</v>
      </c>
      <c r="I29" s="150">
        <f t="shared" si="5"/>
        <v>420000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4"/>
        <v>0</v>
      </c>
      <c r="H30" s="150" t="str">
        <f>IF($A30=0,"",VLOOKUP($A30,'00_MO'!$A$4:$D$7,4,FALSE))</f>
        <v/>
      </c>
      <c r="I30" s="150">
        <f t="shared" si="5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4"/>
        <v>0</v>
      </c>
      <c r="H31" s="150" t="str">
        <f>IF($A31=0,"",VLOOKUP($A31,'00_MO'!$A$4:$D$7,4,FALSE))</f>
        <v/>
      </c>
      <c r="I31" s="150">
        <f t="shared" si="5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4"/>
        <v>0</v>
      </c>
      <c r="H32" s="150" t="str">
        <f>IF($A32=0,"",VLOOKUP($A32,'00_MO'!$A$4:$D$7,4,FALSE))</f>
        <v/>
      </c>
      <c r="I32" s="150">
        <f t="shared" si="5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2025000</v>
      </c>
      <c r="M34" s="241" t="s">
        <v>1044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2025000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6">ROUNDUP(((D41*E41)*(1+F41)),0)</f>
        <v>0</v>
      </c>
      <c r="H41" s="150" t="str">
        <f>IF($A41=0,"",VLOOKUP($A41,'00_Eq'!$A$4:$D$100,4,FALSE))</f>
        <v/>
      </c>
      <c r="I41" s="150">
        <f t="shared" ref="I41:I44" si="7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6"/>
        <v>0</v>
      </c>
      <c r="H42" s="150" t="str">
        <f>IF($A42=0,"",VLOOKUP($A42,'00_Eq'!$A$4:$D$100,4,FALSE))</f>
        <v/>
      </c>
      <c r="I42" s="150">
        <f t="shared" si="7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6"/>
        <v>0</v>
      </c>
      <c r="H43" s="150" t="str">
        <f>IF($A43=0,"",VLOOKUP($A43,'00_Eq'!$A$4:$D$100,4,FALSE))</f>
        <v/>
      </c>
      <c r="I43" s="150">
        <f t="shared" si="7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6"/>
        <v>0</v>
      </c>
      <c r="H44" s="150" t="str">
        <f>IF($A44=0,"",VLOOKUP($A44,'00_Eq'!$A$4:$D$100,4,FALSE))</f>
        <v/>
      </c>
      <c r="I44" s="150">
        <f t="shared" si="7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6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6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0.15</v>
      </c>
      <c r="G55" s="222">
        <f t="shared" ref="G55:G62" si="8">ROUNDUP((D55+(D55*F55)),0)</f>
        <v>3</v>
      </c>
      <c r="H55" s="150">
        <f>IF($A55=0,"",VLOOKUP($A55,'00_Mat'!$A$4:$J$1135,5,FALSE))</f>
        <v>40000</v>
      </c>
      <c r="I55" s="150">
        <f t="shared" ref="I55:I62" si="9">H55*G55</f>
        <v>120000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5.0</v>
      </c>
      <c r="E56" s="231"/>
      <c r="F56" s="239">
        <v>0.15</v>
      </c>
      <c r="G56" s="222">
        <f t="shared" si="8"/>
        <v>6</v>
      </c>
      <c r="H56" s="150">
        <f>IF($A56=0,"",VLOOKUP($A56,'00_Mat'!$A$4:$J$1135,5,FALSE))</f>
        <v>3739.67</v>
      </c>
      <c r="I56" s="150">
        <f t="shared" si="9"/>
        <v>22438.02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5.0</v>
      </c>
      <c r="E57" s="231"/>
      <c r="F57" s="239">
        <v>0.15</v>
      </c>
      <c r="G57" s="222">
        <f t="shared" si="8"/>
        <v>6</v>
      </c>
      <c r="H57" s="150">
        <f>IF($A57=0,"",VLOOKUP($A57,'00_Mat'!$A$4:$J$1135,5,FALSE))</f>
        <v>4326.45</v>
      </c>
      <c r="I57" s="150">
        <f t="shared" si="9"/>
        <v>25958.7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5.0</v>
      </c>
      <c r="E58" s="231"/>
      <c r="F58" s="239">
        <v>0.15</v>
      </c>
      <c r="G58" s="222">
        <f t="shared" si="8"/>
        <v>6</v>
      </c>
      <c r="H58" s="150">
        <f>IF($A58=0,"",VLOOKUP($A58,'00_Mat'!$A$4:$J$1135,5,FALSE))</f>
        <v>3739.67</v>
      </c>
      <c r="I58" s="150">
        <f t="shared" si="9"/>
        <v>22438.02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3.0</v>
      </c>
      <c r="E59" s="231"/>
      <c r="F59" s="239">
        <v>0.25</v>
      </c>
      <c r="G59" s="222">
        <f t="shared" si="8"/>
        <v>4</v>
      </c>
      <c r="H59" s="150">
        <f>IF($A59=0,"",VLOOKUP($A59,'00_Mat'!$A$4:$J$1135,5,FALSE))</f>
        <v>26320</v>
      </c>
      <c r="I59" s="150">
        <f t="shared" si="9"/>
        <v>105280</v>
      </c>
    </row>
    <row r="60" ht="14.25" customHeight="1">
      <c r="A60" s="231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38"/>
      <c r="E60" s="231"/>
      <c r="F60" s="239"/>
      <c r="G60" s="222">
        <f t="shared" si="8"/>
        <v>0</v>
      </c>
      <c r="H60" s="150" t="str">
        <f>IF($A60=0,"",VLOOKUP($A60,'00_Mat'!$A$4:$J$1135,5,FALSE))</f>
        <v/>
      </c>
      <c r="I60" s="150">
        <f t="shared" si="9"/>
        <v>0</v>
      </c>
    </row>
    <row r="61" ht="14.25" customHeight="1">
      <c r="A61" s="231"/>
      <c r="B61" s="92" t="str">
        <f>IF($A61=0,"",VLOOKUP($A61,'00_Mat'!$A$4:$J$1135,2,FALSE))</f>
        <v/>
      </c>
      <c r="C61" s="92" t="str">
        <f>IF($A61=0,"",VLOOKUP($A61,'00_Mat'!$A$4:$J$1135,3,FALSE))</f>
        <v/>
      </c>
      <c r="D61" s="238"/>
      <c r="E61" s="231"/>
      <c r="F61" s="239"/>
      <c r="G61" s="222">
        <f t="shared" si="8"/>
        <v>0</v>
      </c>
      <c r="H61" s="150" t="str">
        <f>IF($A61=0,"",VLOOKUP($A61,'00_Mat'!$A$4:$J$1135,5,FALSE))</f>
        <v/>
      </c>
      <c r="I61" s="150">
        <f t="shared" si="9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8"/>
        <v>0</v>
      </c>
      <c r="H62" s="150" t="str">
        <f>IF($A62=0,"",VLOOKUP($A62,'00_Mat'!$A$4:$J$1135,5,FALSE))</f>
        <v/>
      </c>
      <c r="I62" s="150">
        <f t="shared" si="9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296114.74</v>
      </c>
    </row>
    <row r="65" ht="14.25" customHeight="1">
      <c r="A65" s="226" t="str">
        <f>$I$3</f>
        <v>gl</v>
      </c>
      <c r="B65" s="227"/>
      <c r="C65" s="227"/>
      <c r="D65" s="227"/>
      <c r="E65" s="227"/>
      <c r="F65" s="227"/>
      <c r="G65" s="5"/>
      <c r="H65" s="227"/>
      <c r="I65" s="220">
        <f>$H$3</f>
        <v>1</v>
      </c>
      <c r="J65" s="92"/>
      <c r="K65" s="92"/>
      <c r="L65" s="92"/>
    </row>
    <row r="66" ht="14.25" customHeight="1">
      <c r="A66" s="228" t="s">
        <v>964</v>
      </c>
      <c r="B66" s="226" t="str">
        <f>A65</f>
        <v>gl</v>
      </c>
      <c r="C66" s="227"/>
      <c r="D66" s="227"/>
      <c r="E66" s="227"/>
      <c r="F66" s="227"/>
      <c r="G66" s="5"/>
      <c r="H66" s="227"/>
      <c r="I66" s="229">
        <f>I64/I65</f>
        <v>296114.74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10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10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10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10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10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10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gl</v>
      </c>
      <c r="B79" s="227"/>
      <c r="C79" s="227"/>
      <c r="D79" s="227"/>
      <c r="E79" s="227"/>
      <c r="F79" s="227"/>
      <c r="G79" s="5"/>
      <c r="H79" s="227"/>
      <c r="I79" s="220">
        <f>$H$3</f>
        <v>1</v>
      </c>
      <c r="J79" s="92"/>
      <c r="K79" s="92"/>
      <c r="L79" s="92"/>
    </row>
    <row r="80" ht="14.25" customHeight="1">
      <c r="A80" s="228" t="s">
        <v>964</v>
      </c>
      <c r="B80" s="226" t="str">
        <f>A79</f>
        <v>gl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'01_C&amp;P'!A55</f>
        <v>3.3-5</v>
      </c>
      <c r="B3" s="211" t="str">
        <f>IF($A3=0,"",VLOOKUP($A3,'01_C&amp;P'!$A$9:$D$172,2,FALSE))</f>
        <v>ESCALERA DE HORMIGON (con intrados recto) 90cm DE ANCHO 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539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8">
        <f>1.5*0.9</f>
        <v>1.35</v>
      </c>
      <c r="E7" s="219"/>
      <c r="F7" s="221">
        <v>0.1</v>
      </c>
      <c r="G7" s="222">
        <f t="shared" ref="G7:G18" si="1">ROUNDUP((D7+(D7*F7)),0)</f>
        <v>2</v>
      </c>
      <c r="H7" s="150">
        <f>IF($A7=0,"",VLOOKUP($A7,'00_Mat'!$A$4:$J$1135,5,FALSE))</f>
        <v>125280</v>
      </c>
      <c r="I7" s="150">
        <f t="shared" ref="I7:I18" si="2">H7*G7</f>
        <v>250560</v>
      </c>
      <c r="J7" s="150"/>
      <c r="K7" s="90"/>
    </row>
    <row r="8" ht="14.25" customHeight="1">
      <c r="A8" s="231" t="s">
        <v>128</v>
      </c>
      <c r="B8" s="92" t="str">
        <f>IF($A8=0,"",VLOOKUP($A8,'00_Mat'!$A$4:$J$1135,2,FALSE))</f>
        <v>Hierros ADN 420 Φ 8</v>
      </c>
      <c r="C8" s="92" t="str">
        <f>IF($A8=0,"",VLOOKUP($A8,'00_Mat'!$A$4:$J$1135,3,FALSE))</f>
        <v>u</v>
      </c>
      <c r="D8" s="238">
        <f t="shared" ref="D8:D9" si="3">(6.5*6/12)*1.1</f>
        <v>3.575</v>
      </c>
      <c r="E8" s="219"/>
      <c r="F8" s="221">
        <v>0.2</v>
      </c>
      <c r="G8" s="222">
        <f t="shared" si="1"/>
        <v>5</v>
      </c>
      <c r="H8" s="150">
        <f>IF($A8=0,"",VLOOKUP($A8,'00_Mat'!$A$4:$J$1135,5,FALSE))</f>
        <v>9050</v>
      </c>
      <c r="I8" s="150">
        <f t="shared" si="2"/>
        <v>45250</v>
      </c>
      <c r="Q8" s="90"/>
      <c r="R8" s="90"/>
    </row>
    <row r="9" ht="14.25" customHeight="1">
      <c r="A9" s="231" t="s">
        <v>130</v>
      </c>
      <c r="B9" s="92" t="str">
        <f>IF($A9=0,"",VLOOKUP($A9,'00_Mat'!$A$4:$J$1135,2,FALSE))</f>
        <v>Hierros ADN 420Φ 10</v>
      </c>
      <c r="C9" s="92" t="str">
        <f>IF($A9=0,"",VLOOKUP($A9,'00_Mat'!$A$4:$J$1135,3,FALSE))</f>
        <v>u</v>
      </c>
      <c r="D9" s="238">
        <f t="shared" si="3"/>
        <v>3.575</v>
      </c>
      <c r="E9" s="219"/>
      <c r="F9" s="221">
        <v>0.2</v>
      </c>
      <c r="G9" s="222">
        <f t="shared" si="1"/>
        <v>5</v>
      </c>
      <c r="H9" s="150">
        <f>IF($A9=0,"",VLOOKUP($A9,'00_Mat'!$A$4:$J$1135,5,FALSE))</f>
        <v>10000</v>
      </c>
      <c r="I9" s="150">
        <f t="shared" si="2"/>
        <v>50000</v>
      </c>
    </row>
    <row r="10" ht="14.25" customHeight="1">
      <c r="A10" s="231" t="s">
        <v>128</v>
      </c>
      <c r="B10" s="92" t="str">
        <f>IF($A10=0,"",VLOOKUP($A10,'00_Mat'!$A$4:$J$1135,2,FALSE))</f>
        <v>Hierros ADN 420 Φ 8</v>
      </c>
      <c r="C10" s="92" t="str">
        <f>IF($A10=0,"",VLOOKUP($A10,'00_Mat'!$A$4:$J$1135,3,FALSE))</f>
        <v>u</v>
      </c>
      <c r="D10" s="219">
        <v>19.6</v>
      </c>
      <c r="E10" s="219"/>
      <c r="F10" s="221">
        <v>0.2</v>
      </c>
      <c r="G10" s="222">
        <f t="shared" si="1"/>
        <v>24</v>
      </c>
      <c r="H10" s="150">
        <f>IF($A10=0,"",VLOOKUP($A10,'00_Mat'!$A$4:$J$1135,5,FALSE))</f>
        <v>9050</v>
      </c>
      <c r="I10" s="150">
        <f t="shared" si="2"/>
        <v>217200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563010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563010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5.0</v>
      </c>
      <c r="F27" s="239">
        <v>0.25</v>
      </c>
      <c r="G27" s="230">
        <f t="shared" ref="G27:G32" si="4">ROUNDUP(((D27*E27)*(1+F27)),0)</f>
        <v>7</v>
      </c>
      <c r="H27" s="150">
        <f>IF($A27=0,"",VLOOKUP($A27,'00_MO'!$A$4:$D$7,4,FALSE))</f>
        <v>90000</v>
      </c>
      <c r="I27" s="150">
        <f t="shared" ref="I27:I32" si="5">G27*H27</f>
        <v>630000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5.0</v>
      </c>
      <c r="F28" s="239">
        <v>0.25</v>
      </c>
      <c r="G28" s="230">
        <f t="shared" si="4"/>
        <v>13</v>
      </c>
      <c r="H28" s="150">
        <f>IF($A28=0,"",VLOOKUP($A28,'00_MO'!$A$4:$D$7,4,FALSE))</f>
        <v>75000</v>
      </c>
      <c r="I28" s="150">
        <f t="shared" si="5"/>
        <v>975000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5.0</v>
      </c>
      <c r="F29" s="239">
        <v>0.25</v>
      </c>
      <c r="G29" s="230">
        <f t="shared" si="4"/>
        <v>7</v>
      </c>
      <c r="H29" s="150">
        <f>IF($A29=0,"",VLOOKUP($A29,'00_MO'!$A$4:$D$7,4,FALSE))</f>
        <v>60000</v>
      </c>
      <c r="I29" s="150">
        <f t="shared" si="5"/>
        <v>420000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4"/>
        <v>0</v>
      </c>
      <c r="H30" s="150" t="str">
        <f>IF($A30=0,"",VLOOKUP($A30,'00_MO'!$A$4:$D$7,4,FALSE))</f>
        <v/>
      </c>
      <c r="I30" s="150">
        <f t="shared" si="5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4"/>
        <v>0</v>
      </c>
      <c r="H31" s="150" t="str">
        <f>IF($A31=0,"",VLOOKUP($A31,'00_MO'!$A$4:$D$7,4,FALSE))</f>
        <v/>
      </c>
      <c r="I31" s="150">
        <f t="shared" si="5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4"/>
        <v>0</v>
      </c>
      <c r="H32" s="150" t="str">
        <f>IF($A32=0,"",VLOOKUP($A32,'00_MO'!$A$4:$D$7,4,FALSE))</f>
        <v/>
      </c>
      <c r="I32" s="150">
        <f t="shared" si="5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2025000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2025000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6">ROUNDUP(((D41*E41)*(1+F41)),0)</f>
        <v>0</v>
      </c>
      <c r="H41" s="150" t="str">
        <f>IF($A41=0,"",VLOOKUP($A41,'00_Eq'!$A$4:$D$100,4,FALSE))</f>
        <v/>
      </c>
      <c r="I41" s="150">
        <f t="shared" ref="I41:I44" si="7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6"/>
        <v>0</v>
      </c>
      <c r="H42" s="150" t="str">
        <f>IF($A42=0,"",VLOOKUP($A42,'00_Eq'!$A$4:$D$100,4,FALSE))</f>
        <v/>
      </c>
      <c r="I42" s="150">
        <f t="shared" si="7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6"/>
        <v>0</v>
      </c>
      <c r="H43" s="150" t="str">
        <f>IF($A43=0,"",VLOOKUP($A43,'00_Eq'!$A$4:$D$100,4,FALSE))</f>
        <v/>
      </c>
      <c r="I43" s="150">
        <f t="shared" si="7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6"/>
        <v>0</v>
      </c>
      <c r="H44" s="150" t="str">
        <f>IF($A44=0,"",VLOOKUP($A44,'00_Eq'!$A$4:$D$100,4,FALSE))</f>
        <v/>
      </c>
      <c r="I44" s="150">
        <f t="shared" si="7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6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6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0.15</v>
      </c>
      <c r="G55" s="222">
        <f t="shared" ref="G55:G62" si="8">ROUNDUP((D55+(D55*F55)),0)</f>
        <v>3</v>
      </c>
      <c r="H55" s="150">
        <f>IF($A55=0,"",VLOOKUP($A55,'00_Mat'!$A$4:$J$1135,5,FALSE))</f>
        <v>40000</v>
      </c>
      <c r="I55" s="150">
        <f t="shared" ref="I55:I62" si="9">H55*G55</f>
        <v>120000</v>
      </c>
    </row>
    <row r="56" ht="14.25" customHeight="1">
      <c r="A56" s="231" t="s">
        <v>74</v>
      </c>
      <c r="B56" s="92" t="str">
        <f>IF($A56=0,"",VLOOKUP($A56,'00_Mat'!$A$4:$J$1135,2,FALSE))</f>
        <v>Clavos 2,5" punta paris (k)</v>
      </c>
      <c r="C56" s="92" t="str">
        <f>IF($A56=0,"",VLOOKUP($A56,'00_Mat'!$A$4:$J$1135,3,FALSE))</f>
        <v>k</v>
      </c>
      <c r="D56" s="238">
        <v>2.0</v>
      </c>
      <c r="E56" s="231"/>
      <c r="F56" s="239">
        <v>0.15</v>
      </c>
      <c r="G56" s="222">
        <f t="shared" si="8"/>
        <v>3</v>
      </c>
      <c r="H56" s="150">
        <f>IF($A56=0,"",VLOOKUP($A56,'00_Mat'!$A$4:$J$1135,5,FALSE))</f>
        <v>3739.67</v>
      </c>
      <c r="I56" s="150">
        <f t="shared" si="9"/>
        <v>11219.01</v>
      </c>
    </row>
    <row r="57" ht="14.25" customHeight="1">
      <c r="A57" s="231" t="s">
        <v>76</v>
      </c>
      <c r="B57" s="92" t="str">
        <f>IF($A57=0,"",VLOOKUP($A57,'00_Mat'!$A$4:$J$1135,2,FALSE))</f>
        <v>Alambre Fardo (k)</v>
      </c>
      <c r="C57" s="92" t="str">
        <f>IF($A57=0,"",VLOOKUP($A57,'00_Mat'!$A$4:$J$1135,3,FALSE))</f>
        <v>k</v>
      </c>
      <c r="D57" s="238">
        <v>2.0</v>
      </c>
      <c r="E57" s="231"/>
      <c r="F57" s="239">
        <v>0.15</v>
      </c>
      <c r="G57" s="222">
        <f t="shared" si="8"/>
        <v>3</v>
      </c>
      <c r="H57" s="150">
        <f>IF($A57=0,"",VLOOKUP($A57,'00_Mat'!$A$4:$J$1135,5,FALSE))</f>
        <v>4326.45</v>
      </c>
      <c r="I57" s="150">
        <f t="shared" si="9"/>
        <v>12979.35</v>
      </c>
    </row>
    <row r="58" ht="14.25" customHeight="1">
      <c r="A58" s="231" t="s">
        <v>70</v>
      </c>
      <c r="B58" s="92" t="str">
        <f>IF($A58=0,"",VLOOKUP($A58,'00_Mat'!$A$4:$J$1135,2,FALSE))</f>
        <v>Clavos 2" punta paris (k)</v>
      </c>
      <c r="C58" s="92" t="str">
        <f>IF($A58=0,"",VLOOKUP($A58,'00_Mat'!$A$4:$J$1135,3,FALSE))</f>
        <v>k</v>
      </c>
      <c r="D58" s="238">
        <v>2.0</v>
      </c>
      <c r="E58" s="231"/>
      <c r="F58" s="239">
        <v>0.15</v>
      </c>
      <c r="G58" s="222">
        <f t="shared" si="8"/>
        <v>3</v>
      </c>
      <c r="H58" s="150">
        <f>IF($A58=0,"",VLOOKUP($A58,'00_Mat'!$A$4:$J$1135,5,FALSE))</f>
        <v>3739.67</v>
      </c>
      <c r="I58" s="150">
        <f t="shared" si="9"/>
        <v>11219.01</v>
      </c>
    </row>
    <row r="59" ht="14.25" customHeight="1">
      <c r="A59" s="231" t="s">
        <v>285</v>
      </c>
      <c r="B59" s="92" t="str">
        <f>IF($A59=0,"",VLOOKUP($A59,'00_Mat'!$A$4:$J$1135,2,FALSE))</f>
        <v>Fenolico scarp 18mm Pino cic</v>
      </c>
      <c r="C59" s="92" t="str">
        <f>IF($A59=0,"",VLOOKUP($A59,'00_Mat'!$A$4:$J$1135,3,FALSE))</f>
        <v>u</v>
      </c>
      <c r="D59" s="238">
        <v>3.0</v>
      </c>
      <c r="E59" s="231"/>
      <c r="F59" s="239">
        <v>0.25</v>
      </c>
      <c r="G59" s="222">
        <f t="shared" si="8"/>
        <v>4</v>
      </c>
      <c r="H59" s="150">
        <f>IF($A59=0,"",VLOOKUP($A59,'00_Mat'!$A$4:$J$1135,5,FALSE))</f>
        <v>26320</v>
      </c>
      <c r="I59" s="150">
        <f t="shared" si="9"/>
        <v>105280</v>
      </c>
    </row>
    <row r="60" ht="14.25" customHeight="1">
      <c r="A60" s="231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38"/>
      <c r="E60" s="231"/>
      <c r="F60" s="239"/>
      <c r="G60" s="222">
        <f t="shared" si="8"/>
        <v>0</v>
      </c>
      <c r="H60" s="150" t="str">
        <f>IF($A60=0,"",VLOOKUP($A60,'00_Mat'!$A$4:$J$1135,5,FALSE))</f>
        <v/>
      </c>
      <c r="I60" s="150">
        <f t="shared" si="9"/>
        <v>0</v>
      </c>
    </row>
    <row r="61" ht="14.25" customHeight="1">
      <c r="A61" s="231"/>
      <c r="B61" s="92" t="str">
        <f>IF($A61=0,"",VLOOKUP($A61,'00_Mat'!$A$4:$J$1135,2,FALSE))</f>
        <v/>
      </c>
      <c r="C61" s="92" t="str">
        <f>IF($A61=0,"",VLOOKUP($A61,'00_Mat'!$A$4:$J$1135,3,FALSE))</f>
        <v/>
      </c>
      <c r="D61" s="238"/>
      <c r="E61" s="231"/>
      <c r="F61" s="239"/>
      <c r="G61" s="222">
        <f t="shared" si="8"/>
        <v>0</v>
      </c>
      <c r="H61" s="150" t="str">
        <f>IF($A61=0,"",VLOOKUP($A61,'00_Mat'!$A$4:$J$1135,5,FALSE))</f>
        <v/>
      </c>
      <c r="I61" s="150">
        <f t="shared" si="9"/>
        <v>0</v>
      </c>
    </row>
    <row r="62" ht="14.25" customHeight="1">
      <c r="A62" s="219"/>
      <c r="B62" s="92" t="str">
        <f>IF($A62=0,"",VLOOKUP($A62,'00_Mat'!$A$4:$J$1135,2,FALSE))</f>
        <v/>
      </c>
      <c r="C62" s="92" t="str">
        <f>IF($A62=0,"",VLOOKUP($A62,'00_Mat'!$A$4:$J$1135,3,FALSE))</f>
        <v/>
      </c>
      <c r="D62" s="246"/>
      <c r="E62" s="231"/>
      <c r="F62" s="239"/>
      <c r="G62" s="222">
        <f t="shared" si="8"/>
        <v>0</v>
      </c>
      <c r="H62" s="150" t="str">
        <f>IF($A62=0,"",VLOOKUP($A62,'00_Mat'!$A$4:$J$1135,5,FALSE))</f>
        <v/>
      </c>
      <c r="I62" s="150">
        <f t="shared" si="9"/>
        <v>0</v>
      </c>
    </row>
    <row r="63" ht="14.25" customHeight="1">
      <c r="F63" s="154"/>
      <c r="G63" s="3"/>
      <c r="H63" s="150"/>
      <c r="I63" s="150"/>
    </row>
    <row r="64" ht="14.25" customHeight="1">
      <c r="A64" s="223" t="s">
        <v>971</v>
      </c>
      <c r="B64" s="224"/>
      <c r="C64" s="224"/>
      <c r="D64" s="224"/>
      <c r="E64" s="224"/>
      <c r="F64" s="224"/>
      <c r="G64" s="198"/>
      <c r="H64" s="224"/>
      <c r="I64" s="225">
        <f>SUM(I55:I62)</f>
        <v>260697.37</v>
      </c>
    </row>
    <row r="65" ht="14.25" customHeight="1">
      <c r="A65" s="226" t="str">
        <f>$I$3</f>
        <v>gl</v>
      </c>
      <c r="B65" s="227"/>
      <c r="C65" s="227"/>
      <c r="D65" s="227"/>
      <c r="E65" s="227"/>
      <c r="F65" s="227"/>
      <c r="G65" s="5"/>
      <c r="H65" s="227"/>
      <c r="I65" s="220">
        <f>$H$3</f>
        <v>1</v>
      </c>
      <c r="J65" s="92"/>
      <c r="K65" s="92"/>
      <c r="L65" s="92"/>
    </row>
    <row r="66" ht="14.25" customHeight="1">
      <c r="A66" s="228" t="s">
        <v>964</v>
      </c>
      <c r="B66" s="226" t="str">
        <f>A65</f>
        <v>gl</v>
      </c>
      <c r="C66" s="227"/>
      <c r="D66" s="227"/>
      <c r="E66" s="227"/>
      <c r="F66" s="227"/>
      <c r="G66" s="5"/>
      <c r="H66" s="227"/>
      <c r="I66" s="229">
        <f>I64/I65</f>
        <v>260697.37</v>
      </c>
      <c r="J66" s="92"/>
      <c r="K66" s="92"/>
      <c r="L66" s="92"/>
    </row>
    <row r="67" ht="14.25" customHeight="1">
      <c r="G67" s="3"/>
    </row>
    <row r="68" ht="14.25" customHeight="1">
      <c r="G68" s="3"/>
    </row>
    <row r="69" ht="14.25" customHeight="1">
      <c r="A69" s="216" t="s">
        <v>979</v>
      </c>
      <c r="B69" s="94"/>
      <c r="C69" s="94"/>
      <c r="D69" s="94"/>
      <c r="E69" s="94"/>
      <c r="F69" s="94"/>
      <c r="G69" s="2"/>
      <c r="H69" s="94"/>
      <c r="I69" s="94"/>
    </row>
    <row r="70" ht="14.25" customHeight="1">
      <c r="A70" s="217" t="s">
        <v>955</v>
      </c>
      <c r="B70" s="217" t="s">
        <v>956</v>
      </c>
      <c r="C70" s="217" t="s">
        <v>957</v>
      </c>
      <c r="D70" s="217" t="s">
        <v>958</v>
      </c>
      <c r="E70" s="217" t="s">
        <v>966</v>
      </c>
      <c r="F70" s="217" t="s">
        <v>959</v>
      </c>
      <c r="G70" s="4" t="s">
        <v>960</v>
      </c>
      <c r="H70" s="217" t="s">
        <v>961</v>
      </c>
      <c r="I70" s="217" t="s">
        <v>962</v>
      </c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ref="G71:G76" si="10">ROUNDUP((D71+(D71*F71)),0)</f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10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10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10"/>
        <v>0</v>
      </c>
      <c r="H74" s="150" t="str">
        <f>IF($A74=0,"",VLOOKUP($A74,'00_Sub'!$A$4:$D$1001,4,FALSE))</f>
        <v/>
      </c>
      <c r="I74" s="150"/>
    </row>
    <row r="75" ht="14.25" customHeight="1">
      <c r="A75" s="219"/>
      <c r="B75" s="92" t="str">
        <f>IF($A75=0,"",VLOOKUP($A75,'00_Sub'!$A$4:$D$1001,2,FALSE))</f>
        <v/>
      </c>
      <c r="C75" s="92" t="str">
        <f>IF($A75=0,"",VLOOKUP($A75,'00_Sub'!$A$4:$D$1001,3,FALSE))</f>
        <v/>
      </c>
      <c r="D75" s="219"/>
      <c r="E75" s="219"/>
      <c r="F75" s="221"/>
      <c r="G75" s="222">
        <f t="shared" si="10"/>
        <v>0</v>
      </c>
      <c r="H75" s="150" t="str">
        <f>IF($A75=0,"",VLOOKUP($A75,'00_Sub'!$A$4:$D$1001,4,FALSE))</f>
        <v/>
      </c>
      <c r="I75" s="150"/>
    </row>
    <row r="76" ht="14.25" customHeight="1">
      <c r="A76" s="219"/>
      <c r="B76" s="92" t="str">
        <f>IF($A76=0,"",VLOOKUP($A76,'00_Sub'!$A$4:$D$1001,2,FALSE))</f>
        <v/>
      </c>
      <c r="C76" s="92" t="str">
        <f>IF($A76=0,"",VLOOKUP($A76,'00_Sub'!$A$4:$D$1001,3,FALSE))</f>
        <v/>
      </c>
      <c r="D76" s="219"/>
      <c r="E76" s="219"/>
      <c r="F76" s="221"/>
      <c r="G76" s="222">
        <f t="shared" si="10"/>
        <v>0</v>
      </c>
      <c r="H76" s="150" t="str">
        <f>IF($A76=0,"",VLOOKUP($A76,'00_Sub'!$A$4:$D$1001,4,FALSE))</f>
        <v/>
      </c>
      <c r="I76" s="150"/>
    </row>
    <row r="77" ht="14.25" customHeight="1">
      <c r="F77" s="154"/>
      <c r="G77" s="3"/>
      <c r="H77" s="150"/>
      <c r="I77" s="150"/>
    </row>
    <row r="78" ht="14.25" customHeight="1">
      <c r="A78" s="223" t="s">
        <v>971</v>
      </c>
      <c r="B78" s="224"/>
      <c r="C78" s="224"/>
      <c r="D78" s="224"/>
      <c r="E78" s="224"/>
      <c r="F78" s="224"/>
      <c r="G78" s="198"/>
      <c r="H78" s="224"/>
      <c r="I78" s="225">
        <f>SUM(I71:I76)</f>
        <v>0</v>
      </c>
    </row>
    <row r="79" ht="14.25" customHeight="1">
      <c r="A79" s="226" t="str">
        <f>$I$3</f>
        <v>gl</v>
      </c>
      <c r="B79" s="227"/>
      <c r="C79" s="227"/>
      <c r="D79" s="227"/>
      <c r="E79" s="227"/>
      <c r="F79" s="227"/>
      <c r="G79" s="5"/>
      <c r="H79" s="227"/>
      <c r="I79" s="220">
        <f>$H$3</f>
        <v>1</v>
      </c>
      <c r="J79" s="92"/>
      <c r="K79" s="92"/>
      <c r="L79" s="92"/>
    </row>
    <row r="80" ht="14.25" customHeight="1">
      <c r="A80" s="228" t="s">
        <v>964</v>
      </c>
      <c r="B80" s="226" t="str">
        <f>A79</f>
        <v>gl</v>
      </c>
      <c r="C80" s="227"/>
      <c r="D80" s="227"/>
      <c r="E80" s="227"/>
      <c r="F80" s="227"/>
      <c r="G80" s="5"/>
      <c r="H80" s="227"/>
      <c r="I80" s="229">
        <f>I78/I79</f>
        <v>0</v>
      </c>
      <c r="J80" s="92"/>
      <c r="K80" s="92"/>
      <c r="L80" s="92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A84" s="233"/>
      <c r="B84" s="234"/>
      <c r="C84" s="234"/>
      <c r="D84" s="234"/>
      <c r="E84" s="234"/>
      <c r="F84" s="234"/>
      <c r="G84" s="3"/>
      <c r="H84" s="234"/>
      <c r="I84" s="234"/>
    </row>
    <row r="85" ht="14.25" customHeight="1">
      <c r="A85" s="233"/>
      <c r="B85" s="234"/>
      <c r="C85" s="234"/>
      <c r="D85" s="234"/>
      <c r="E85" s="234"/>
      <c r="F85" s="234"/>
      <c r="G85" s="3"/>
      <c r="H85" s="234"/>
      <c r="I85" s="234"/>
    </row>
    <row r="86" ht="14.25" customHeight="1">
      <c r="G86" s="3"/>
      <c r="H86" s="154"/>
      <c r="I86" s="150"/>
    </row>
    <row r="87" ht="14.25" customHeight="1">
      <c r="G87" s="3"/>
      <c r="H87" s="154"/>
      <c r="I87" s="150"/>
    </row>
    <row r="88" ht="14.25" customHeight="1">
      <c r="A88" s="233"/>
      <c r="B88" s="234"/>
      <c r="C88" s="234"/>
      <c r="D88" s="234"/>
      <c r="E88" s="234"/>
      <c r="F88" s="234"/>
      <c r="G88" s="3"/>
      <c r="H88" s="234"/>
      <c r="I88" s="235"/>
    </row>
    <row r="89" ht="14.25" customHeight="1">
      <c r="G89" s="3"/>
      <c r="H89" s="154"/>
      <c r="I89" s="150"/>
    </row>
    <row r="90" ht="14.25" customHeight="1">
      <c r="G90" s="3"/>
      <c r="H90" s="154"/>
      <c r="I90" s="150"/>
    </row>
    <row r="91" ht="14.25" customHeight="1">
      <c r="G91" s="3"/>
      <c r="H91" s="154"/>
      <c r="I91" s="150"/>
    </row>
    <row r="92" ht="14.25" customHeight="1">
      <c r="A92" s="233"/>
      <c r="B92" s="234"/>
      <c r="C92" s="234"/>
      <c r="D92" s="234"/>
      <c r="E92" s="234"/>
      <c r="F92" s="234"/>
      <c r="G92" s="3"/>
      <c r="H92" s="234"/>
      <c r="I92" s="235"/>
    </row>
    <row r="93" ht="14.25" customHeight="1">
      <c r="G93" s="3"/>
      <c r="H93" s="154"/>
      <c r="I93" s="150"/>
    </row>
    <row r="94" ht="14.25" customHeight="1">
      <c r="G94" s="3"/>
      <c r="H94" s="154"/>
      <c r="I94" s="150"/>
    </row>
    <row r="95" ht="14.25" customHeight="1">
      <c r="A95" s="233"/>
      <c r="B95" s="234"/>
      <c r="C95" s="234"/>
      <c r="D95" s="234"/>
      <c r="E95" s="234"/>
      <c r="F95" s="234"/>
      <c r="G95" s="3"/>
      <c r="H95" s="234"/>
      <c r="I95" s="235"/>
    </row>
    <row r="96" ht="14.25" customHeight="1">
      <c r="G96" s="3"/>
      <c r="H96" s="154"/>
      <c r="I96" s="150"/>
    </row>
    <row r="97" ht="14.25" customHeight="1">
      <c r="G97" s="3"/>
      <c r="H97" s="154"/>
      <c r="I97" s="150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A99" s="233"/>
      <c r="B99" s="234"/>
      <c r="C99" s="234"/>
      <c r="D99" s="234"/>
      <c r="E99" s="234"/>
      <c r="F99" s="234"/>
      <c r="G99" s="3"/>
      <c r="H99" s="236"/>
      <c r="I99" s="235"/>
    </row>
    <row r="100" ht="14.25" customHeight="1">
      <c r="A100" s="233"/>
      <c r="B100" s="234"/>
      <c r="C100" s="234"/>
      <c r="D100" s="234"/>
      <c r="E100" s="234"/>
      <c r="F100" s="234"/>
      <c r="G100" s="3"/>
      <c r="H100" s="234"/>
      <c r="I100" s="235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  <row r="1001" ht="15.75" customHeight="1">
      <c r="G1001" s="3"/>
    </row>
    <row r="1002" ht="15.75" customHeight="1">
      <c r="G1002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'01_C&amp;P'!A58</f>
        <v>4.1-1</v>
      </c>
      <c r="B3" s="211" t="str">
        <f>IF($A3=0,"",VLOOKUP($A3,'01_C&amp;P'!$A$9:$D$172,2,FALSE))</f>
        <v>EJECUCION DE CAJON HIDROFUGO</v>
      </c>
      <c r="C3" s="212"/>
      <c r="D3" s="212"/>
      <c r="E3" s="212"/>
      <c r="F3" s="212"/>
      <c r="G3" s="213"/>
      <c r="H3" s="214">
        <f>IF($A3=0,"",VLOOKUP($A3,'01_C&amp;P'!$A$9:$D$172,4,FALSE))</f>
        <v>35</v>
      </c>
      <c r="I3" s="215" t="str">
        <f>IF($A3=0,"",VLOOKUP($A3,'01_C&amp;P'!$A$9:$D$172,3,FALSE))</f>
        <v>m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/>
      <c r="B7" s="92" t="str">
        <f>IF($A7=0,"",VLOOKUP($A7,'00_Mat'!$A$4:$J$1135,2,FALSE))</f>
        <v/>
      </c>
      <c r="C7" s="92" t="str">
        <f>IF($A7=0,"",VLOOKUP($A7,'00_Mat'!$A$4:$J$1135,3,FALSE))</f>
        <v/>
      </c>
      <c r="D7" s="220"/>
      <c r="E7" s="219"/>
      <c r="F7" s="221"/>
      <c r="G7" s="222">
        <f t="shared" ref="G7:G18" si="1">ROUNDUP((D7+(D7*F7)),0)</f>
        <v>0</v>
      </c>
      <c r="H7" s="150" t="str">
        <f>IF($A7=0,"",VLOOKUP($A7,'00_Mat'!$A$4:$J$1135,5,FALSE))</f>
        <v/>
      </c>
      <c r="I7" s="150">
        <f t="shared" ref="I7:I18" si="2">H7*G7</f>
        <v>0</v>
      </c>
      <c r="J7" s="150"/>
      <c r="K7" s="90"/>
    </row>
    <row r="8" ht="14.25" customHeight="1">
      <c r="A8" s="231"/>
      <c r="B8" s="92" t="str">
        <f>IF($A8=0,"",VLOOKUP($A8,'00_Mat'!$A$4:$J$1135,2,FALSE))</f>
        <v/>
      </c>
      <c r="C8" s="92" t="str">
        <f>IF($A8=0,"",VLOOKUP($A8,'00_Mat'!$A$4:$J$1135,3,FALSE))</f>
        <v/>
      </c>
      <c r="D8" s="220"/>
      <c r="E8" s="219"/>
      <c r="F8" s="221"/>
      <c r="G8" s="222">
        <f t="shared" si="1"/>
        <v>0</v>
      </c>
      <c r="H8" s="150" t="str">
        <f>IF($A8=0,"",VLOOKUP($A8,'00_Mat'!$A$4:$J$1135,5,FALSE))</f>
        <v/>
      </c>
      <c r="I8" s="150">
        <f t="shared" si="2"/>
        <v>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19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0</v>
      </c>
      <c r="J20" s="92"/>
      <c r="K20" s="92"/>
      <c r="L20" s="92"/>
    </row>
    <row r="21" ht="14.25" customHeight="1">
      <c r="A21" s="226" t="str">
        <f>$I$3</f>
        <v>m</v>
      </c>
      <c r="B21" s="227"/>
      <c r="C21" s="227"/>
      <c r="D21" s="227"/>
      <c r="E21" s="227"/>
      <c r="F21" s="227"/>
      <c r="G21" s="5"/>
      <c r="H21" s="227"/>
      <c r="I21" s="220">
        <f>$H$3</f>
        <v>35</v>
      </c>
      <c r="J21" s="92"/>
      <c r="K21" s="92"/>
      <c r="L21" s="92"/>
    </row>
    <row r="22" ht="14.25" customHeight="1">
      <c r="A22" s="228" t="s">
        <v>964</v>
      </c>
      <c r="B22" s="226" t="str">
        <f>A21</f>
        <v>m</v>
      </c>
      <c r="C22" s="227"/>
      <c r="D22" s="227"/>
      <c r="E22" s="227"/>
      <c r="F22" s="227"/>
      <c r="G22" s="5"/>
      <c r="H22" s="227"/>
      <c r="I22" s="229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/>
      <c r="B27" s="92" t="str">
        <f>IF($A27=0,"",VLOOKUP($A27,'00_MO'!$A$4:$D$7,2,FALSE))</f>
        <v/>
      </c>
      <c r="C27" s="92" t="str">
        <f>IF($A27=0,"",VLOOKUP($A27,'00_MO'!$A$4:$D$7,3,FALSE))</f>
        <v/>
      </c>
      <c r="D27" s="240"/>
      <c r="E27" s="238"/>
      <c r="F27" s="221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32" si="4">G27*H27</f>
        <v>0</v>
      </c>
      <c r="J27" s="3"/>
    </row>
    <row r="28" ht="14.25" customHeight="1">
      <c r="A28" s="231"/>
      <c r="B28" s="92" t="str">
        <f>IF($A28=0,"",VLOOKUP($A28,'00_MO'!$A$4:$D$7,2,FALSE))</f>
        <v/>
      </c>
      <c r="C28" s="92" t="str">
        <f>IF($A28=0,"",VLOOKUP($A28,'00_MO'!$A$4:$D$7,3,FALSE))</f>
        <v/>
      </c>
      <c r="D28" s="240"/>
      <c r="E28" s="238"/>
      <c r="F28" s="221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  <c r="J28" s="3"/>
    </row>
    <row r="29" ht="14.25" customHeight="1">
      <c r="A29" s="231"/>
      <c r="B29" s="92" t="str">
        <f>IF($A29=0,"",VLOOKUP($A29,'00_MO'!$A$4:$D$7,2,FALSE))</f>
        <v/>
      </c>
      <c r="C29" s="92" t="str">
        <f>IF($A29=0,"",VLOOKUP($A29,'00_MO'!$A$4:$D$7,3,FALSE))</f>
        <v/>
      </c>
      <c r="D29" s="240"/>
      <c r="E29" s="238"/>
      <c r="F29" s="221"/>
      <c r="G29" s="230">
        <f t="shared" si="3"/>
        <v>0</v>
      </c>
      <c r="H29" s="150" t="str">
        <f>IF($A29=0,"",VLOOKUP($A29,'00_MO'!$A$4:$D$7,4,FALSE))</f>
        <v/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m</v>
      </c>
      <c r="B35" s="227"/>
      <c r="C35" s="227"/>
      <c r="D35" s="227"/>
      <c r="E35" s="227"/>
      <c r="F35" s="227"/>
      <c r="G35" s="5"/>
      <c r="H35" s="227"/>
      <c r="I35" s="220">
        <f>$H$3</f>
        <v>35</v>
      </c>
      <c r="J35" s="92"/>
      <c r="K35" s="92"/>
      <c r="L35" s="92"/>
    </row>
    <row r="36" ht="14.25" customHeight="1">
      <c r="A36" s="228" t="s">
        <v>964</v>
      </c>
      <c r="B36" s="226" t="str">
        <f>A35</f>
        <v>m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</v>
      </c>
      <c r="B49" s="227"/>
      <c r="C49" s="227"/>
      <c r="D49" s="227"/>
      <c r="E49" s="227"/>
      <c r="F49" s="227"/>
      <c r="G49" s="5"/>
      <c r="H49" s="227"/>
      <c r="I49" s="220">
        <f>$H$3</f>
        <v>35</v>
      </c>
      <c r="J49" s="92"/>
      <c r="K49" s="92"/>
      <c r="L49" s="92"/>
    </row>
    <row r="50" ht="14.25" customHeight="1">
      <c r="A50" s="228" t="s">
        <v>964</v>
      </c>
      <c r="B50" s="226" t="str">
        <f>A49</f>
        <v>m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/>
      <c r="E55" s="231"/>
      <c r="F55" s="239"/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</v>
      </c>
      <c r="B63" s="227"/>
      <c r="C63" s="227"/>
      <c r="D63" s="227"/>
      <c r="E63" s="227"/>
      <c r="F63" s="227"/>
      <c r="G63" s="5"/>
      <c r="H63" s="227"/>
      <c r="I63" s="220">
        <f>$H$3</f>
        <v>35</v>
      </c>
      <c r="J63" s="92"/>
      <c r="K63" s="92"/>
      <c r="L63" s="92"/>
    </row>
    <row r="64" ht="14.25" customHeight="1">
      <c r="A64" s="228" t="s">
        <v>964</v>
      </c>
      <c r="B64" s="226" t="str">
        <f>A63</f>
        <v>m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</v>
      </c>
      <c r="B77" s="227"/>
      <c r="C77" s="227"/>
      <c r="D77" s="227"/>
      <c r="E77" s="227"/>
      <c r="F77" s="227"/>
      <c r="G77" s="5"/>
      <c r="H77" s="227"/>
      <c r="I77" s="220">
        <f>$H$3</f>
        <v>35</v>
      </c>
      <c r="J77" s="92"/>
      <c r="K77" s="92"/>
      <c r="L77" s="92"/>
    </row>
    <row r="78" ht="14.25" customHeight="1">
      <c r="A78" s="228" t="s">
        <v>964</v>
      </c>
      <c r="B78" s="226" t="str">
        <f>A77</f>
        <v>m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'01_C&amp;P'!A59</f>
        <v>4.1-2</v>
      </c>
      <c r="B3" s="211" t="str">
        <f>IF($A3=0,"",VLOOKUP($A3,'01_C&amp;P'!$A$9:$D$172,2,FALSE))</f>
        <v>EJECUCION DE MUROS DE LADRILLO VISTO EN FACHADA</v>
      </c>
      <c r="C3" s="212"/>
      <c r="D3" s="212"/>
      <c r="E3" s="212"/>
      <c r="F3" s="212"/>
      <c r="G3" s="213"/>
      <c r="H3" s="214">
        <f>IF($A3=0,"",VLOOKUP($A3,'01_C&amp;P'!$A$9:$D$172,4,FALSE))</f>
        <v>48.39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46</v>
      </c>
      <c r="B7" s="92" t="str">
        <f>IF($A7=0,"",VLOOKUP($A7,'00_Mat'!$A$4:$J$1135,2,FALSE))</f>
        <v>Ladrillo Comun Vista</v>
      </c>
      <c r="C7" s="92" t="str">
        <f>IF($A7=0,"",VLOOKUP($A7,'00_Mat'!$A$4:$J$1135,3,FALSE))</f>
        <v>u</v>
      </c>
      <c r="D7" s="220">
        <f>60*H3</f>
        <v>2903.4</v>
      </c>
      <c r="E7" s="219"/>
      <c r="F7" s="221">
        <v>0.1</v>
      </c>
      <c r="G7" s="222">
        <f t="shared" ref="G7:G18" si="1">ROUNDUP((D7+(D7*F7)),0)</f>
        <v>3194</v>
      </c>
      <c r="H7" s="150">
        <f>IF($A7=0,"",VLOOKUP($A7,'00_Mat'!$A$4:$J$1135,5,FALSE))</f>
        <v>198.3471074</v>
      </c>
      <c r="I7" s="150">
        <f t="shared" ref="I7:I18" si="2">H7*G7</f>
        <v>633520.6612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2.0</v>
      </c>
      <c r="E8" s="219"/>
      <c r="F8" s="221">
        <v>1.0</v>
      </c>
      <c r="G8" s="222">
        <f t="shared" si="1"/>
        <v>4</v>
      </c>
      <c r="H8" s="150">
        <f>IF($A8=0,"",VLOOKUP($A8,'00_Mat'!$A$4:$J$1135,5,FALSE))</f>
        <v>31040</v>
      </c>
      <c r="I8" s="150">
        <f t="shared" si="2"/>
        <v>124160</v>
      </c>
      <c r="J8" s="90" t="s">
        <v>1045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6.0</v>
      </c>
      <c r="E9" s="219"/>
      <c r="F9" s="221">
        <v>1.0</v>
      </c>
      <c r="G9" s="222">
        <f t="shared" si="1"/>
        <v>12</v>
      </c>
      <c r="H9" s="150">
        <f>IF($A9=0,"",VLOOKUP($A9,'00_Mat'!$A$4:$J$1135,5,FALSE))</f>
        <v>5050</v>
      </c>
      <c r="I9" s="150">
        <f t="shared" si="2"/>
        <v>60600</v>
      </c>
      <c r="J9" s="90" t="s">
        <v>1045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>
        <v>0.2</v>
      </c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H3/3*2*6/12</f>
        <v>16.13</v>
      </c>
      <c r="E11" s="219"/>
      <c r="F11" s="221">
        <v>0.1</v>
      </c>
      <c r="G11" s="222">
        <f t="shared" si="1"/>
        <v>18</v>
      </c>
      <c r="H11" s="150">
        <f>IF($A11=0,"",VLOOKUP($A11,'00_Mat'!$A$4:$J$1135,5,FALSE))</f>
        <v>5250</v>
      </c>
      <c r="I11" s="150">
        <f t="shared" si="2"/>
        <v>94500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912780.6612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48.39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18863.00188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2.5</v>
      </c>
      <c r="F27" s="221">
        <v>0.0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2.5</v>
      </c>
      <c r="F28" s="221">
        <v>0.0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90" t="s">
        <v>1046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2.5</v>
      </c>
      <c r="F29" s="221">
        <v>0.0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  <c r="K29" s="90" t="s">
        <v>1047</v>
      </c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48.39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17048.97706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48.39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3.0</v>
      </c>
      <c r="E55" s="231"/>
      <c r="F55" s="239">
        <v>0.25</v>
      </c>
      <c r="G55" s="222">
        <f t="shared" ref="G55:G60" si="7">ROUNDUP((D55+(D55*F55)),0)</f>
        <v>4</v>
      </c>
      <c r="H55" s="150">
        <f>IF($A55=0,"",VLOOKUP($A55,'00_Mat'!$A$4:$J$1135,5,FALSE))</f>
        <v>40000</v>
      </c>
      <c r="I55" s="150">
        <f t="shared" ref="I55:I60" si="8">H55*G55</f>
        <v>160000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160000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48.39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3306.468279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48.39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'01_C&amp;P'!A60</f>
        <v>4.1-3</v>
      </c>
      <c r="B3" s="211" t="str">
        <f>IF($A3=0,"",VLOOKUP($A3,'01_C&amp;P'!$A$9:$D$172,2,FALSE))</f>
        <v>EJECUCION DE MURO DE LADRILLO VISTO EN COCINA (H- 1,20m)</v>
      </c>
      <c r="C3" s="212"/>
      <c r="D3" s="212"/>
      <c r="E3" s="212"/>
      <c r="F3" s="212"/>
      <c r="G3" s="213"/>
      <c r="H3" s="214">
        <f>IF($A3=0,"",VLOOKUP($A3,'01_C&amp;P'!$A$9:$D$172,4,FALSE))</f>
        <v>6.84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46</v>
      </c>
      <c r="B7" s="92" t="str">
        <f>IF($A7=0,"",VLOOKUP($A7,'00_Mat'!$A$4:$J$1135,2,FALSE))</f>
        <v>Ladrillo Comun Vista</v>
      </c>
      <c r="C7" s="92" t="str">
        <f>IF($A7=0,"",VLOOKUP($A7,'00_Mat'!$A$4:$J$1135,3,FALSE))</f>
        <v>u</v>
      </c>
      <c r="D7" s="220">
        <f>60*H3</f>
        <v>410.4</v>
      </c>
      <c r="E7" s="219"/>
      <c r="F7" s="221">
        <v>0.1</v>
      </c>
      <c r="G7" s="222">
        <f t="shared" ref="G7:G18" si="1">ROUNDUP((D7+(D7*F7)),0)</f>
        <v>452</v>
      </c>
      <c r="H7" s="150">
        <f>IF($A7=0,"",VLOOKUP($A7,'00_Mat'!$A$4:$J$1135,5,FALSE))</f>
        <v>198.3471074</v>
      </c>
      <c r="I7" s="150">
        <f t="shared" ref="I7:I18" si="2">H7*G7</f>
        <v>89652.89256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0.0</v>
      </c>
      <c r="E8" s="219"/>
      <c r="F8" s="221">
        <v>0.0</v>
      </c>
      <c r="G8" s="222">
        <f t="shared" si="1"/>
        <v>0</v>
      </c>
      <c r="H8" s="150">
        <f>IF($A8=0,"",VLOOKUP($A8,'00_Mat'!$A$4:$J$1135,5,FALSE))</f>
        <v>31040</v>
      </c>
      <c r="I8" s="150">
        <f t="shared" si="2"/>
        <v>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0.0</v>
      </c>
      <c r="E9" s="219"/>
      <c r="F9" s="221">
        <v>0.0</v>
      </c>
      <c r="G9" s="222">
        <f t="shared" si="1"/>
        <v>0</v>
      </c>
      <c r="H9" s="150">
        <f>IF($A9=0,"",VLOOKUP($A9,'00_Mat'!$A$4:$J$1135,5,FALSE))</f>
        <v>5050</v>
      </c>
      <c r="I9" s="150">
        <f t="shared" si="2"/>
        <v>0</v>
      </c>
    </row>
    <row r="10" ht="14.25" customHeight="1">
      <c r="A10" s="231" t="s">
        <v>27</v>
      </c>
      <c r="B10" s="92" t="str">
        <f>IF($A10=0,"",VLOOKUP($A10,'00_Mat'!$A$4:$J$1135,2,FALSE))</f>
        <v>Bolsa Cal "Cacique" 25 k (u)</v>
      </c>
      <c r="C10" s="92" t="str">
        <f>IF($A10=0,"",VLOOKUP($A10,'00_Mat'!$A$4:$J$1135,3,FALSE))</f>
        <v>u</v>
      </c>
      <c r="D10" s="220">
        <v>0.0</v>
      </c>
      <c r="E10" s="219"/>
      <c r="F10" s="221">
        <v>0.0</v>
      </c>
      <c r="G10" s="222">
        <f t="shared" si="1"/>
        <v>0</v>
      </c>
      <c r="H10" s="150">
        <f>IF($A10=0,"",VLOOKUP($A10,'00_Mat'!$A$4:$J$1135,5,FALSE))</f>
        <v>5371.900826</v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H3/1.2*2*2/12</f>
        <v>1.9</v>
      </c>
      <c r="E11" s="219"/>
      <c r="F11" s="221">
        <v>0.1</v>
      </c>
      <c r="G11" s="222">
        <f t="shared" si="1"/>
        <v>3</v>
      </c>
      <c r="H11" s="150">
        <f>IF($A11=0,"",VLOOKUP($A11,'00_Mat'!$A$4:$J$1135,5,FALSE))</f>
        <v>5250</v>
      </c>
      <c r="I11" s="150">
        <f t="shared" si="2"/>
        <v>15750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105402.8926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6.84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15409.77961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1.0</v>
      </c>
      <c r="E28" s="238">
        <v>1.0</v>
      </c>
      <c r="F28" s="221">
        <v>0.0</v>
      </c>
      <c r="G28" s="230">
        <f t="shared" si="3"/>
        <v>1</v>
      </c>
      <c r="H28" s="150">
        <f>IF($A28=0,"",VLOOKUP($A28,'00_MO'!$A$4:$D$7,4,FALSE))</f>
        <v>75000</v>
      </c>
      <c r="I28" s="150">
        <f t="shared" si="4"/>
        <v>75000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0.0</v>
      </c>
      <c r="F29" s="221">
        <v>0.0</v>
      </c>
      <c r="G29" s="230">
        <f t="shared" si="3"/>
        <v>0</v>
      </c>
      <c r="H29" s="150">
        <f>IF($A29=0,"",VLOOKUP($A29,'00_MO'!$A$4:$D$7,4,FALSE))</f>
        <v>60000</v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165000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6.84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24122.80702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6.84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6.84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6.84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'01_C&amp;P'!A61</f>
        <v>4.1-4</v>
      </c>
      <c r="B3" s="211" t="str">
        <f>IF($A3=0,"",VLOOKUP($A3,'01_C&amp;P'!$A$9:$D$172,2,FALSE))</f>
        <v>EJECUCION DE MURO DE LADRILLO VISTO EN PARED LIVING COMEDOR Y LAVADERO. H=3m</v>
      </c>
      <c r="C3" s="212"/>
      <c r="D3" s="212"/>
      <c r="E3" s="212"/>
      <c r="F3" s="212"/>
      <c r="G3" s="213"/>
      <c r="H3" s="214">
        <f>IF($A3=0,"",VLOOKUP($A3,'01_C&amp;P'!$A$9:$D$172,4,FALSE))</f>
        <v>12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46</v>
      </c>
      <c r="B7" s="92" t="str">
        <f>IF($A7=0,"",VLOOKUP($A7,'00_Mat'!$A$4:$J$1135,2,FALSE))</f>
        <v>Ladrillo Comun Vista</v>
      </c>
      <c r="C7" s="92" t="str">
        <f>IF($A7=0,"",VLOOKUP($A7,'00_Mat'!$A$4:$J$1135,3,FALSE))</f>
        <v>u</v>
      </c>
      <c r="D7" s="220">
        <f>60*H3</f>
        <v>720</v>
      </c>
      <c r="E7" s="219"/>
      <c r="F7" s="221">
        <v>0.1</v>
      </c>
      <c r="G7" s="222">
        <f t="shared" ref="G7:G18" si="1">ROUNDUP((D7+(D7*F7)),0)</f>
        <v>792</v>
      </c>
      <c r="H7" s="150">
        <f>IF($A7=0,"",VLOOKUP($A7,'00_Mat'!$A$4:$J$1135,5,FALSE))</f>
        <v>198.3471074</v>
      </c>
      <c r="I7" s="150">
        <f t="shared" ref="I7:I18" si="2">H7*G7</f>
        <v>157090.9091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0.0</v>
      </c>
      <c r="E8" s="219"/>
      <c r="F8" s="221">
        <v>0.0</v>
      </c>
      <c r="G8" s="222">
        <f t="shared" si="1"/>
        <v>0</v>
      </c>
      <c r="H8" s="150">
        <f>IF($A8=0,"",VLOOKUP($A8,'00_Mat'!$A$4:$J$1135,5,FALSE))</f>
        <v>31040</v>
      </c>
      <c r="I8" s="150">
        <f t="shared" si="2"/>
        <v>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0.0</v>
      </c>
      <c r="E9" s="219"/>
      <c r="F9" s="221">
        <v>0.0</v>
      </c>
      <c r="G9" s="222">
        <f t="shared" si="1"/>
        <v>0</v>
      </c>
      <c r="H9" s="150">
        <f>IF($A9=0,"",VLOOKUP($A9,'00_Mat'!$A$4:$J$1135,5,FALSE))</f>
        <v>5050</v>
      </c>
      <c r="I9" s="150">
        <f t="shared" si="2"/>
        <v>0</v>
      </c>
    </row>
    <row r="10" ht="14.25" customHeight="1">
      <c r="A10" s="231" t="s">
        <v>27</v>
      </c>
      <c r="B10" s="92" t="str">
        <f>IF($A10=0,"",VLOOKUP($A10,'00_Mat'!$A$4:$J$1135,2,FALSE))</f>
        <v>Bolsa Cal "Cacique" 25 k (u)</v>
      </c>
      <c r="C10" s="92" t="str">
        <f>IF($A10=0,"",VLOOKUP($A10,'00_Mat'!$A$4:$J$1135,3,FALSE))</f>
        <v>u</v>
      </c>
      <c r="D10" s="220">
        <v>0.0</v>
      </c>
      <c r="E10" s="219"/>
      <c r="F10" s="221">
        <v>0.0</v>
      </c>
      <c r="G10" s="222">
        <f t="shared" si="1"/>
        <v>0</v>
      </c>
      <c r="H10" s="150">
        <f>IF($A10=0,"",VLOOKUP($A10,'00_Mat'!$A$4:$J$1135,5,FALSE))</f>
        <v>5371.900826</v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H3/3*2*6/12</f>
        <v>4</v>
      </c>
      <c r="E11" s="219"/>
      <c r="F11" s="221">
        <v>0.1</v>
      </c>
      <c r="G11" s="222">
        <f t="shared" si="1"/>
        <v>5</v>
      </c>
      <c r="H11" s="150">
        <f>IF($A11=0,"",VLOOKUP($A11,'00_Mat'!$A$4:$J$1135,5,FALSE))</f>
        <v>5250</v>
      </c>
      <c r="I11" s="150">
        <f t="shared" si="2"/>
        <v>26250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183340.9091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12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15278.40909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1.0</v>
      </c>
      <c r="E28" s="238">
        <v>1.0</v>
      </c>
      <c r="F28" s="221">
        <v>0.0</v>
      </c>
      <c r="G28" s="230">
        <f t="shared" si="3"/>
        <v>1</v>
      </c>
      <c r="H28" s="150">
        <f>IF($A28=0,"",VLOOKUP($A28,'00_MO'!$A$4:$D$7,4,FALSE))</f>
        <v>75000</v>
      </c>
      <c r="I28" s="150">
        <f t="shared" si="4"/>
        <v>75000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0.0</v>
      </c>
      <c r="F29" s="221">
        <v>0.0</v>
      </c>
      <c r="G29" s="230">
        <f t="shared" si="3"/>
        <v>0</v>
      </c>
      <c r="H29" s="150">
        <f>IF($A29=0,"",VLOOKUP($A29,'00_MO'!$A$4:$D$7,4,FALSE))</f>
        <v>60000</v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165000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12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13750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12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12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12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'01_C&amp;P'!A62</f>
        <v>4.1-5</v>
      </c>
      <c r="B3" s="211" t="str">
        <f>IF($A3=0,"",VLOOKUP($A3,'01_C&amp;P'!$A$9:$D$172,2,FALSE))</f>
        <v>EJECUCION DE MUROS DE LADRILLO HUECO DEL 8. H= 3,50m</v>
      </c>
      <c r="C3" s="212"/>
      <c r="D3" s="212"/>
      <c r="E3" s="212"/>
      <c r="F3" s="212"/>
      <c r="G3" s="213"/>
      <c r="H3" s="214">
        <f>IF($A3=0,"",VLOOKUP($A3,'01_C&amp;P'!$A$9:$D$172,4,FALSE))</f>
        <v>14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M6" s="3"/>
      <c r="N6" s="3"/>
      <c r="O6" s="3"/>
      <c r="P6" s="3"/>
      <c r="Q6" s="90"/>
      <c r="R6" s="90"/>
    </row>
    <row r="7" ht="14.25" customHeight="1">
      <c r="A7" s="231" t="s">
        <v>42</v>
      </c>
      <c r="B7" s="92" t="str">
        <f>IF($A7=0,"",VLOOKUP($A7,'00_Mat'!$A$4:$J$1135,2,FALSE))</f>
        <v>Ladrillo Hueco 8 (u)</v>
      </c>
      <c r="C7" s="92" t="str">
        <f>IF($A7=0,"",VLOOKUP($A7,'00_Mat'!$A$4:$J$1135,3,FALSE))</f>
        <v>u</v>
      </c>
      <c r="D7" s="220">
        <f>H3*15</f>
        <v>210</v>
      </c>
      <c r="E7" s="219"/>
      <c r="F7" s="221">
        <v>0.1</v>
      </c>
      <c r="G7" s="222">
        <f t="shared" ref="G7:G18" si="1">ROUNDUP((D7+(D7*F7)),0)</f>
        <v>231</v>
      </c>
      <c r="H7" s="150">
        <f>IF($A7=0,"",VLOOKUP($A7,'00_Mat'!$A$4:$J$1135,5,FALSE))</f>
        <v>568.7</v>
      </c>
      <c r="I7" s="150">
        <f t="shared" ref="I7:I18" si="2">H7*G7</f>
        <v>131369.7</v>
      </c>
      <c r="J7" s="150"/>
      <c r="K7" s="90"/>
      <c r="M7" s="30"/>
      <c r="N7" s="30"/>
      <c r="O7" s="3"/>
      <c r="P7" s="3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0.5</v>
      </c>
      <c r="E8" s="219"/>
      <c r="F8" s="221">
        <v>1.0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M8" s="3"/>
      <c r="N8" s="3"/>
      <c r="O8" s="3"/>
      <c r="P8" s="3"/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1.5</v>
      </c>
      <c r="E9" s="219"/>
      <c r="F9" s="221">
        <v>1.0</v>
      </c>
      <c r="G9" s="222">
        <f t="shared" si="1"/>
        <v>3</v>
      </c>
      <c r="H9" s="150">
        <f>IF($A9=0,"",VLOOKUP($A9,'00_Mat'!$A$4:$J$1135,5,FALSE))</f>
        <v>5050</v>
      </c>
      <c r="I9" s="150">
        <f t="shared" si="2"/>
        <v>15150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H3/3.5*2*7/12</f>
        <v>4.666666667</v>
      </c>
      <c r="E11" s="219"/>
      <c r="F11" s="221">
        <v>0.1</v>
      </c>
      <c r="G11" s="222">
        <f t="shared" si="1"/>
        <v>6</v>
      </c>
      <c r="H11" s="150">
        <f>IF($A11=0,"",VLOOKUP($A11,'00_Mat'!$A$4:$J$1135,5,FALSE))</f>
        <v>5250</v>
      </c>
      <c r="I11" s="150">
        <f t="shared" si="2"/>
        <v>31500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209059.7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14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14932.83571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0.0</v>
      </c>
      <c r="G28" s="230">
        <f t="shared" si="3"/>
        <v>2</v>
      </c>
      <c r="H28" s="150">
        <f>IF($A28=0,"",VLOOKUP($A28,'00_MO'!$A$4:$D$7,4,FALSE))</f>
        <v>75000</v>
      </c>
      <c r="I28" s="150">
        <f t="shared" si="4"/>
        <v>150000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0.0</v>
      </c>
      <c r="G29" s="230">
        <f t="shared" si="3"/>
        <v>1</v>
      </c>
      <c r="H29" s="150">
        <f>IF($A29=0,"",VLOOKUP($A29,'00_MO'!$A$4:$D$7,4,FALSE))</f>
        <v>60000</v>
      </c>
      <c r="I29" s="150">
        <f t="shared" si="4"/>
        <v>60000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300000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14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21428.57143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14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14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14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'01_C&amp;P'!A63</f>
        <v>4.1-6</v>
      </c>
      <c r="B3" s="211" t="str">
        <f>IF($A3=0,"",VLOOKUP($A3,'01_C&amp;P'!$A$9:$D$172,2,FALSE))</f>
        <v>EJECUCION DE MUROS DE LADRILLO HUECO DEL 12. H= 3m</v>
      </c>
      <c r="C3" s="212"/>
      <c r="D3" s="212"/>
      <c r="E3" s="212"/>
      <c r="F3" s="212"/>
      <c r="G3" s="213"/>
      <c r="H3" s="214">
        <f>IF($A3=0,"",VLOOKUP($A3,'01_C&amp;P'!$A$9:$D$172,4,FALSE))</f>
        <v>63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40</v>
      </c>
      <c r="B7" s="92" t="str">
        <f>IF($A7=0,"",VLOOKUP($A7,'00_Mat'!$A$4:$J$1135,2,FALSE))</f>
        <v>Ladrillo Hueco 12 (u)</v>
      </c>
      <c r="C7" s="92" t="str">
        <f>IF($A7=0,"",VLOOKUP($A7,'00_Mat'!$A$4:$J$1135,3,FALSE))</f>
        <v>u</v>
      </c>
      <c r="D7" s="220">
        <f>H3*15</f>
        <v>945</v>
      </c>
      <c r="E7" s="219"/>
      <c r="F7" s="221">
        <v>0.1</v>
      </c>
      <c r="G7" s="222">
        <f t="shared" ref="G7:G18" si="1">ROUNDUP((D7+(D7*F7)),0)</f>
        <v>1040</v>
      </c>
      <c r="H7" s="150">
        <f>IF($A7=0,"",VLOOKUP($A7,'00_Mat'!$A$4:$J$1135,5,FALSE))</f>
        <v>726</v>
      </c>
      <c r="I7" s="150">
        <f t="shared" ref="I7:I18" si="2">H7*G7</f>
        <v>755040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2.0</v>
      </c>
      <c r="E8" s="219"/>
      <c r="F8" s="221">
        <v>1.0</v>
      </c>
      <c r="G8" s="222">
        <f t="shared" si="1"/>
        <v>4</v>
      </c>
      <c r="H8" s="150">
        <f>IF($A8=0,"",VLOOKUP($A8,'00_Mat'!$A$4:$J$1135,5,FALSE))</f>
        <v>31040</v>
      </c>
      <c r="I8" s="150">
        <f t="shared" si="2"/>
        <v>124160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6.0</v>
      </c>
      <c r="E9" s="219"/>
      <c r="F9" s="221">
        <v>1.0</v>
      </c>
      <c r="G9" s="222">
        <f t="shared" si="1"/>
        <v>12</v>
      </c>
      <c r="H9" s="150">
        <f>IF($A9=0,"",VLOOKUP($A9,'00_Mat'!$A$4:$J$1135,5,FALSE))</f>
        <v>5050</v>
      </c>
      <c r="I9" s="150">
        <f t="shared" si="2"/>
        <v>60600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H3/3*2*6/12</f>
        <v>21</v>
      </c>
      <c r="E11" s="219"/>
      <c r="F11" s="221">
        <v>0.1</v>
      </c>
      <c r="G11" s="222">
        <f t="shared" si="1"/>
        <v>24</v>
      </c>
      <c r="H11" s="150">
        <f>IF($A11=0,"",VLOOKUP($A11,'00_Mat'!$A$4:$J$1135,5,FALSE))</f>
        <v>5250</v>
      </c>
      <c r="I11" s="150">
        <f t="shared" si="2"/>
        <v>126000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1065800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63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16917.46032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21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3.0</v>
      </c>
      <c r="F28" s="221">
        <v>0.25</v>
      </c>
      <c r="G28" s="230">
        <f t="shared" si="3"/>
        <v>8</v>
      </c>
      <c r="H28" s="150">
        <f>IF($A28=0,"",VLOOKUP($A28,'00_MO'!$A$4:$D$7,4,FALSE))</f>
        <v>75000</v>
      </c>
      <c r="I28" s="150">
        <f t="shared" si="4"/>
        <v>600000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3.0</v>
      </c>
      <c r="F29" s="221">
        <v>0.25</v>
      </c>
      <c r="G29" s="230">
        <f t="shared" si="3"/>
        <v>4</v>
      </c>
      <c r="H29" s="150">
        <f>IF($A29=0,"",VLOOKUP($A29,'00_MO'!$A$4:$D$7,4,FALSE))</f>
        <v>60000</v>
      </c>
      <c r="I29" s="150">
        <f t="shared" si="4"/>
        <v>240000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1200000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63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19047.61905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63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</v>
      </c>
      <c r="G55" s="222">
        <f t="shared" ref="G55:G60" si="7">ROUNDUP((D55+(D55*F55)),0)</f>
        <v>3</v>
      </c>
      <c r="H55" s="150">
        <f>IF($A55=0,"",VLOOKUP($A55,'00_Mat'!$A$4:$J$1135,5,FALSE))</f>
        <v>40000</v>
      </c>
      <c r="I55" s="150">
        <f t="shared" ref="I55:I60" si="8">H55*G55</f>
        <v>120000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120000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63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1904.761905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63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'01_C&amp;P'!A64</f>
        <v>4.1-7</v>
      </c>
      <c r="B3" s="211" t="str">
        <f>IF($A3=0,"",VLOOKUP($A3,'01_C&amp;P'!$A$9:$D$172,2,FALSE))</f>
        <v>EJECUCION DE REVOQUE GRUESO + FINO EN INTERIOR</v>
      </c>
      <c r="C3" s="212"/>
      <c r="D3" s="212"/>
      <c r="E3" s="212"/>
      <c r="F3" s="212"/>
      <c r="G3" s="213"/>
      <c r="H3" s="214">
        <f>IF($A3=0,"",VLOOKUP($A3,'01_C&amp;P'!$A$9:$D$172,4,FALSE))</f>
        <v>158.23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20">
        <v>1.6</v>
      </c>
      <c r="E7" s="219"/>
      <c r="F7" s="221">
        <v>0.15</v>
      </c>
      <c r="G7" s="222">
        <f t="shared" ref="G7:G18" si="1">ROUNDUP((D7+(D7*F7)),0)</f>
        <v>2</v>
      </c>
      <c r="H7" s="150">
        <f>IF($A7=0,"",VLOOKUP($A7,'00_Mat'!$A$4:$J$1135,5,FALSE))</f>
        <v>31040</v>
      </c>
      <c r="I7" s="150">
        <f t="shared" ref="I7:I18" si="2">H7*G7</f>
        <v>62080</v>
      </c>
      <c r="J7" s="150" t="s">
        <v>1048</v>
      </c>
      <c r="K7" s="90"/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20">
        <v>42.0</v>
      </c>
      <c r="E8" s="219"/>
      <c r="F8" s="221">
        <v>0.15</v>
      </c>
      <c r="G8" s="222">
        <f t="shared" si="1"/>
        <v>49</v>
      </c>
      <c r="H8" s="150">
        <f>IF($A8=0,"",VLOOKUP($A8,'00_Mat'!$A$4:$J$1135,5,FALSE))</f>
        <v>5050</v>
      </c>
      <c r="I8" s="150">
        <f t="shared" si="2"/>
        <v>247450</v>
      </c>
      <c r="J8" s="150" t="s">
        <v>1048</v>
      </c>
      <c r="Q8" s="90"/>
      <c r="R8" s="90"/>
    </row>
    <row r="9" ht="14.25" customHeight="1">
      <c r="A9" s="231" t="s">
        <v>27</v>
      </c>
      <c r="B9" s="92" t="str">
        <f>IF($A9=0,"",VLOOKUP($A9,'00_Mat'!$A$4:$J$1135,2,FALSE))</f>
        <v>Bolsa Cal "Cacique" 25 k (u)</v>
      </c>
      <c r="C9" s="92" t="str">
        <f>IF($A9=0,"",VLOOKUP($A9,'00_Mat'!$A$4:$J$1135,3,FALSE))</f>
        <v>u</v>
      </c>
      <c r="D9" s="220">
        <v>43.0</v>
      </c>
      <c r="E9" s="219"/>
      <c r="F9" s="221">
        <v>0.15</v>
      </c>
      <c r="G9" s="222">
        <f t="shared" si="1"/>
        <v>50</v>
      </c>
      <c r="H9" s="150">
        <f>IF($A9=0,"",VLOOKUP($A9,'00_Mat'!$A$4:$J$1135,5,FALSE))</f>
        <v>5371.900826</v>
      </c>
      <c r="I9" s="150">
        <f t="shared" si="2"/>
        <v>268595.0413</v>
      </c>
      <c r="J9" s="150" t="s">
        <v>1048</v>
      </c>
    </row>
    <row r="10" ht="14.25" customHeight="1">
      <c r="A10" s="231" t="s">
        <v>14</v>
      </c>
      <c r="B10" s="92" t="str">
        <f>IF($A10=0,"",VLOOKUP($A10,'00_Mat'!$A$4:$J$1135,2,FALSE))</f>
        <v>Bolson de Arena (1m3) </v>
      </c>
      <c r="C10" s="92" t="str">
        <f>IF($A10=0,"",VLOOKUP($A10,'00_Mat'!$A$4:$J$1135,3,FALSE))</f>
        <v>m3</v>
      </c>
      <c r="D10" s="220">
        <v>0.8</v>
      </c>
      <c r="E10" s="219"/>
      <c r="F10" s="221">
        <v>0.15</v>
      </c>
      <c r="G10" s="222">
        <f t="shared" si="1"/>
        <v>1</v>
      </c>
      <c r="H10" s="150">
        <f>IF($A10=0,"",VLOOKUP($A10,'00_Mat'!$A$4:$J$1135,5,FALSE))</f>
        <v>31040</v>
      </c>
      <c r="I10" s="150">
        <f t="shared" si="2"/>
        <v>31040</v>
      </c>
      <c r="J10" s="90" t="s">
        <v>1049</v>
      </c>
    </row>
    <row r="11" ht="14.25" customHeight="1">
      <c r="A11" s="231" t="s">
        <v>22</v>
      </c>
      <c r="B11" s="92" t="str">
        <f>IF($A11=0,"",VLOOKUP($A11,'00_Mat'!$A$4:$J$1135,2,FALSE))</f>
        <v>Bolsa Cemento "Loma Negra" 25 k (u)</v>
      </c>
      <c r="C11" s="92" t="str">
        <f>IF($A11=0,"",VLOOKUP($A11,'00_Mat'!$A$4:$J$1135,3,FALSE))</f>
        <v>u</v>
      </c>
      <c r="D11" s="220">
        <v>21.0</v>
      </c>
      <c r="E11" s="219"/>
      <c r="F11" s="221">
        <v>0.15</v>
      </c>
      <c r="G11" s="222">
        <f t="shared" si="1"/>
        <v>25</v>
      </c>
      <c r="H11" s="150">
        <f>IF($A11=0,"",VLOOKUP($A11,'00_Mat'!$A$4:$J$1135,5,FALSE))</f>
        <v>5050</v>
      </c>
      <c r="I11" s="150">
        <f t="shared" si="2"/>
        <v>126250</v>
      </c>
      <c r="J11" s="90" t="s">
        <v>1049</v>
      </c>
    </row>
    <row r="12" ht="14.25" customHeight="1">
      <c r="A12" s="231" t="s">
        <v>27</v>
      </c>
      <c r="B12" s="92" t="str">
        <f>IF($A12=0,"",VLOOKUP($A12,'00_Mat'!$A$4:$J$1135,2,FALSE))</f>
        <v>Bolsa Cal "Cacique" 25 k (u)</v>
      </c>
      <c r="C12" s="92" t="str">
        <f>IF($A12=0,"",VLOOKUP($A12,'00_Mat'!$A$4:$J$1135,3,FALSE))</f>
        <v>u</v>
      </c>
      <c r="D12" s="220">
        <v>22.0</v>
      </c>
      <c r="E12" s="219"/>
      <c r="F12" s="221">
        <v>0.15</v>
      </c>
      <c r="G12" s="222">
        <f t="shared" si="1"/>
        <v>26</v>
      </c>
      <c r="H12" s="150">
        <f>IF($A12=0,"",VLOOKUP($A12,'00_Mat'!$A$4:$J$1135,5,FALSE))</f>
        <v>5371.900826</v>
      </c>
      <c r="I12" s="150">
        <f t="shared" si="2"/>
        <v>139669.4215</v>
      </c>
      <c r="J12" s="90" t="s">
        <v>1049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875084.4628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158.23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5530.458591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5.0</v>
      </c>
      <c r="F27" s="221">
        <v>0.25</v>
      </c>
      <c r="G27" s="230">
        <f t="shared" ref="G27:G32" si="3">ROUNDUP(((D27*E27)*(1+F27)),0)</f>
        <v>7</v>
      </c>
      <c r="H27" s="150">
        <f>IF($A27=0,"",VLOOKUP($A27,'00_MO'!$A$4:$D$7,4,FALSE))</f>
        <v>90000</v>
      </c>
      <c r="I27" s="150">
        <f t="shared" ref="I27:I32" si="4">G27*H27</f>
        <v>630000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5.0</v>
      </c>
      <c r="F28" s="221">
        <v>0.25</v>
      </c>
      <c r="G28" s="230">
        <f t="shared" si="3"/>
        <v>13</v>
      </c>
      <c r="H28" s="150">
        <f>IF($A28=0,"",VLOOKUP($A28,'00_MO'!$A$4:$D$7,4,FALSE))</f>
        <v>75000</v>
      </c>
      <c r="I28" s="150">
        <f t="shared" si="4"/>
        <v>975000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5.0</v>
      </c>
      <c r="F29" s="221">
        <v>0.25</v>
      </c>
      <c r="G29" s="230">
        <f t="shared" si="3"/>
        <v>7</v>
      </c>
      <c r="H29" s="150">
        <f>IF($A29=0,"",VLOOKUP($A29,'00_MO'!$A$4:$D$7,4,FALSE))</f>
        <v>60000</v>
      </c>
      <c r="I29" s="150">
        <f t="shared" si="4"/>
        <v>420000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2025000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158.23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12797.82595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158.23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0.1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158.23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158.23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'01_C&amp;P'!A65</f>
        <v>4.1-8</v>
      </c>
      <c r="B3" s="211" t="str">
        <f>IF($A3=0,"",VLOOKUP($A3,'01_C&amp;P'!$A$9:$D$172,2,FALSE))</f>
        <v>EJECUCION DE REVOQUE EXTERIOR EN MUROS </v>
      </c>
      <c r="C3" s="212"/>
      <c r="D3" s="212"/>
      <c r="E3" s="212"/>
      <c r="F3" s="212"/>
      <c r="G3" s="213"/>
      <c r="H3" s="214">
        <f>IF($A3=0,"",VLOOKUP($A3,'01_C&amp;P'!$A$9:$D$172,4,FALSE))</f>
        <v>6.75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32</v>
      </c>
      <c r="B7" s="92" t="str">
        <f>IF($A7=0,"",VLOOKUP($A7,'00_Mat'!$A$4:$J$1135,2,FALSE))</f>
        <v>Ceresita 20 k (u)</v>
      </c>
      <c r="C7" s="92" t="str">
        <f>IF($A7=0,"",VLOOKUP($A7,'00_Mat'!$A$4:$J$1135,3,FALSE))</f>
        <v>u</v>
      </c>
      <c r="D7" s="220">
        <f>((H3*200)*2)/20000</f>
        <v>0.135</v>
      </c>
      <c r="E7" s="219"/>
      <c r="F7" s="221">
        <v>0.15</v>
      </c>
      <c r="G7" s="222">
        <f t="shared" ref="G7:G18" si="1">ROUNDUP((D7+(D7*F7)),0)</f>
        <v>1</v>
      </c>
      <c r="H7" s="150">
        <f>IF($A7=0,"",VLOOKUP($A7,'00_Mat'!$A$4:$J$1135,5,FALSE))</f>
        <v>37190.08264</v>
      </c>
      <c r="I7" s="150">
        <f t="shared" ref="I7:I18" si="2">H7*G7</f>
        <v>37190.08264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v>0.12</v>
      </c>
      <c r="E8" s="219"/>
      <c r="F8" s="221">
        <v>0.15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38">
        <v>1.5</v>
      </c>
      <c r="E9" s="219"/>
      <c r="F9" s="221">
        <v>0.15</v>
      </c>
      <c r="G9" s="222">
        <f t="shared" si="1"/>
        <v>2</v>
      </c>
      <c r="H9" s="150">
        <f>IF($A9=0,"",VLOOKUP($A9,'00_Mat'!$A$4:$J$1135,5,FALSE))</f>
        <v>5050</v>
      </c>
      <c r="I9" s="150">
        <f t="shared" si="2"/>
        <v>10100</v>
      </c>
    </row>
    <row r="10" ht="14.25" customHeight="1">
      <c r="A10" s="231" t="s">
        <v>27</v>
      </c>
      <c r="B10" s="92" t="str">
        <f>IF($A10=0,"",VLOOKUP($A10,'00_Mat'!$A$4:$J$1135,2,FALSE))</f>
        <v>Bolsa Cal "Cacique" 25 k (u)</v>
      </c>
      <c r="C10" s="92" t="str">
        <f>IF($A10=0,"",VLOOKUP($A10,'00_Mat'!$A$4:$J$1135,3,FALSE))</f>
        <v>u</v>
      </c>
      <c r="D10" s="238">
        <v>3.0</v>
      </c>
      <c r="E10" s="219"/>
      <c r="F10" s="221">
        <v>0.15</v>
      </c>
      <c r="G10" s="222">
        <f t="shared" si="1"/>
        <v>4</v>
      </c>
      <c r="H10" s="150">
        <f>IF($A10=0,"",VLOOKUP($A10,'00_Mat'!$A$4:$J$1135,5,FALSE))</f>
        <v>5371.900826</v>
      </c>
      <c r="I10" s="150">
        <f t="shared" si="2"/>
        <v>21487.60331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99817.68595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6.75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14787.80533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1.0</v>
      </c>
      <c r="E28" s="238">
        <v>1.0</v>
      </c>
      <c r="F28" s="239">
        <v>0.0</v>
      </c>
      <c r="G28" s="230">
        <f t="shared" si="3"/>
        <v>1</v>
      </c>
      <c r="H28" s="150">
        <f>IF($A28=0,"",VLOOKUP($A28,'00_MO'!$A$4:$D$7,4,FALSE))</f>
        <v>75000</v>
      </c>
      <c r="I28" s="150">
        <f t="shared" si="4"/>
        <v>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0.0</v>
      </c>
      <c r="E29" s="238">
        <v>0.0</v>
      </c>
      <c r="F29" s="239">
        <v>0.0</v>
      </c>
      <c r="G29" s="230">
        <f t="shared" si="3"/>
        <v>0</v>
      </c>
      <c r="H29" s="150">
        <f>IF($A29=0,"",VLOOKUP($A29,'00_MO'!$A$4:$D$7,4,FALSE))</f>
        <v>60000</v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165000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6.75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24444.44444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6.75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6.75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6.75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'01_C&amp;P'!A66</f>
        <v>4.1-9</v>
      </c>
      <c r="B3" s="211" t="str">
        <f>IF($A3=0,"",VLOOKUP($A3,'01_C&amp;P'!$A$9:$D$172,2,FALSE))</f>
        <v>EJECUCION DE RECUADRO DE VANOS CARPINTERIAS</v>
      </c>
      <c r="C3" s="212"/>
      <c r="D3" s="212"/>
      <c r="E3" s="212"/>
      <c r="F3" s="212"/>
      <c r="G3" s="213"/>
      <c r="H3" s="214">
        <f>IF($A3=0,"",VLOOKUP($A3,'01_C&amp;P'!$A$9:$D$172,4,FALSE))</f>
        <v>10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22</v>
      </c>
      <c r="B7" s="92" t="str">
        <f>IF($A7=0,"",VLOOKUP($A7,'00_Mat'!$A$4:$J$1135,2,FALSE))</f>
        <v>Bolsa Cemento "Loma Negra" 25 k (u)</v>
      </c>
      <c r="C7" s="92" t="str">
        <f>IF($A7=0,"",VLOOKUP($A7,'00_Mat'!$A$4:$J$1135,3,FALSE))</f>
        <v>u</v>
      </c>
      <c r="D7" s="220">
        <v>7.0</v>
      </c>
      <c r="E7" s="219"/>
      <c r="F7" s="221">
        <v>0.2</v>
      </c>
      <c r="G7" s="222">
        <f t="shared" ref="G7:G18" si="1">ROUNDUP((D7+(D7*F7)),0)</f>
        <v>9</v>
      </c>
      <c r="H7" s="150">
        <f>IF($A7=0,"",VLOOKUP($A7,'00_Mat'!$A$4:$J$1135,5,FALSE))</f>
        <v>5050</v>
      </c>
      <c r="I7" s="150">
        <f t="shared" ref="I7:I18" si="2">H7*G7</f>
        <v>45450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v>1.0</v>
      </c>
      <c r="E8" s="219"/>
      <c r="F8" s="221">
        <v>0.2</v>
      </c>
      <c r="G8" s="222">
        <f t="shared" si="1"/>
        <v>2</v>
      </c>
      <c r="H8" s="150">
        <f>IF($A8=0,"",VLOOKUP($A8,'00_Mat'!$A$4:$J$1135,5,FALSE))</f>
        <v>31040</v>
      </c>
      <c r="I8" s="150">
        <f t="shared" si="2"/>
        <v>62080</v>
      </c>
      <c r="K8" s="90"/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107530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10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10753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39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39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39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10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82500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10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unid.</v>
      </c>
      <c r="B63" s="227"/>
      <c r="C63" s="227"/>
      <c r="D63" s="227"/>
      <c r="E63" s="227"/>
      <c r="F63" s="227"/>
      <c r="G63" s="5"/>
      <c r="H63" s="227"/>
      <c r="I63" s="220">
        <f>$H$3</f>
        <v>10</v>
      </c>
      <c r="J63" s="92"/>
      <c r="K63" s="92"/>
      <c r="L63" s="92"/>
    </row>
    <row r="64" ht="14.25" customHeight="1">
      <c r="A64" s="228" t="s">
        <v>964</v>
      </c>
      <c r="B64" s="226" t="str">
        <f>A63</f>
        <v>unid.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unid.</v>
      </c>
      <c r="B77" s="227"/>
      <c r="C77" s="227"/>
      <c r="D77" s="227"/>
      <c r="E77" s="227"/>
      <c r="F77" s="227"/>
      <c r="G77" s="5"/>
      <c r="H77" s="227"/>
      <c r="I77" s="220">
        <f>$H$3</f>
        <v>10</v>
      </c>
      <c r="J77" s="92"/>
      <c r="K77" s="92"/>
      <c r="L77" s="92"/>
    </row>
    <row r="78" ht="14.25" customHeight="1">
      <c r="A78" s="228" t="s">
        <v>964</v>
      </c>
      <c r="B78" s="226" t="str">
        <f>A77</f>
        <v>unid.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'01_C&amp;P'!A67</f>
        <v>4.1-10</v>
      </c>
      <c r="B3" s="211" t="str">
        <f>IF($A3=0,"",VLOOKUP($A3,'01_C&amp;P'!$A$9:$D$172,2,FALSE))</f>
        <v>EJECUCION DE CONTRAPISO 8cm DE HORMIGON H8 CON MALLA EN INTERIOR</v>
      </c>
      <c r="C3" s="212"/>
      <c r="D3" s="212"/>
      <c r="E3" s="212"/>
      <c r="F3" s="212"/>
      <c r="G3" s="213"/>
      <c r="H3" s="214">
        <f>IF($A3=0,"",VLOOKUP($A3,'01_C&amp;P'!$A$9:$D$172,4,FALSE))</f>
        <v>77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533</v>
      </c>
      <c r="B7" s="92" t="str">
        <f>IF($A7=0,"",VLOOKUP($A7,'00_Mat'!$A$4:$J$1135,2,FALSE))</f>
        <v>Hormigon H8</v>
      </c>
      <c r="C7" s="92" t="str">
        <f>IF($A7=0,"",VLOOKUP($A7,'00_Mat'!$A$4:$J$1135,3,FALSE))</f>
        <v>m3</v>
      </c>
      <c r="D7" s="220">
        <f>H3*0.08</f>
        <v>6.16</v>
      </c>
      <c r="E7" s="219"/>
      <c r="F7" s="221">
        <v>0.15</v>
      </c>
      <c r="G7" s="222">
        <f t="shared" ref="G7:G18" si="1">ROUNDUP((D7+(D7*F7)),0)</f>
        <v>8</v>
      </c>
      <c r="H7" s="150">
        <f>IF($A7=0,"",VLOOKUP($A7,'00_Mat'!$A$4:$J$1135,5,FALSE))</f>
        <v>101500</v>
      </c>
      <c r="I7" s="150">
        <f t="shared" ref="I7:I18" si="2">H7*G7</f>
        <v>812000</v>
      </c>
      <c r="J7" s="150"/>
      <c r="K7" s="90"/>
    </row>
    <row r="8" ht="14.25" customHeight="1">
      <c r="A8" s="231" t="s">
        <v>1001</v>
      </c>
      <c r="B8" s="92" t="str">
        <f>IF($A8=0,"",VLOOKUP($A8,'00_Mat'!$A$4:$J$1135,2,FALSE))</f>
        <v>Malla Φ 5,5 (2 m x 5 m) (hierros cada 0,18 x 0,18 m) - menos de 50 u (u)</v>
      </c>
      <c r="C8" s="92" t="str">
        <f>IF($A8=0,"",VLOOKUP($A8,'00_Mat'!$A$4:$J$1135,3,FALSE))</f>
        <v>u</v>
      </c>
      <c r="D8" s="238">
        <f>H3/10</f>
        <v>7.7</v>
      </c>
      <c r="E8" s="219"/>
      <c r="F8" s="221">
        <v>0.1</v>
      </c>
      <c r="G8" s="222">
        <f t="shared" si="1"/>
        <v>9</v>
      </c>
      <c r="H8" s="150">
        <f>IF($A8=0,"",VLOOKUP($A8,'00_Mat'!$A$4:$J$1135,5,FALSE))</f>
        <v>34628.09917</v>
      </c>
      <c r="I8" s="150">
        <f t="shared" si="2"/>
        <v>311652.8926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1123652.893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77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14592.89471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39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39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39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77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10714.28571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77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84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44">
        <v>0.0</v>
      </c>
      <c r="E55" s="231"/>
      <c r="F55" s="239">
        <v>0.0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77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77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'01_C&amp;P'!A68</f>
        <v>4.1-11</v>
      </c>
      <c r="B3" s="211" t="str">
        <f>IF($A3=0,"",VLOOKUP($A3,'01_C&amp;P'!$A$9:$D$172,2,FALSE))</f>
        <v>EJECUCION DE CARPETA NIVELADORA INTERIOR + EXTERIOR</v>
      </c>
      <c r="C3" s="212"/>
      <c r="D3" s="212"/>
      <c r="E3" s="212"/>
      <c r="F3" s="212"/>
      <c r="G3" s="213"/>
      <c r="H3" s="214">
        <f>IF($A3=0,"",VLOOKUP($A3,'01_C&amp;P'!$A$9:$D$172,4,FALSE))</f>
        <v>109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M5" s="3"/>
      <c r="N5" s="3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M6" s="3" t="s">
        <v>1050</v>
      </c>
      <c r="N6" s="3" t="s">
        <v>1051</v>
      </c>
      <c r="O6" s="90"/>
      <c r="P6" s="90"/>
      <c r="Q6" s="90"/>
      <c r="R6" s="90"/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38">
        <v>2.0</v>
      </c>
      <c r="E7" s="219"/>
      <c r="F7" s="221">
        <v>0.25</v>
      </c>
      <c r="G7" s="222">
        <f t="shared" ref="G7:G18" si="1">ROUNDUP((D7+(D7*F7)),0)</f>
        <v>3</v>
      </c>
      <c r="H7" s="150">
        <f>IF($A7=0,"",VLOOKUP($A7,'00_Mat'!$A$4:$J$1135,5,FALSE))</f>
        <v>31040</v>
      </c>
      <c r="I7" s="150">
        <f t="shared" ref="I7:I18" si="2">H7*G7</f>
        <v>93120</v>
      </c>
      <c r="J7" s="150"/>
      <c r="K7" s="90"/>
      <c r="M7" s="30">
        <v>0.02</v>
      </c>
      <c r="N7" s="30">
        <f>H3*M7</f>
        <v>2.18</v>
      </c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38">
        <v>42.0</v>
      </c>
      <c r="E8" s="219"/>
      <c r="F8" s="221">
        <v>0.25</v>
      </c>
      <c r="G8" s="222">
        <f t="shared" si="1"/>
        <v>53</v>
      </c>
      <c r="H8" s="150">
        <f>IF($A8=0,"",VLOOKUP($A8,'00_Mat'!$A$4:$J$1135,5,FALSE))</f>
        <v>5050</v>
      </c>
      <c r="I8" s="150">
        <f t="shared" si="2"/>
        <v>267650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360770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109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3309.816514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39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3.0</v>
      </c>
      <c r="F28" s="239">
        <v>0.25</v>
      </c>
      <c r="G28" s="230">
        <f t="shared" si="3"/>
        <v>8</v>
      </c>
      <c r="H28" s="150">
        <f>IF($A28=0,"",VLOOKUP($A28,'00_MO'!$A$4:$D$7,4,FALSE))</f>
        <v>75000</v>
      </c>
      <c r="I28" s="150">
        <f t="shared" si="4"/>
        <v>600000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3.0</v>
      </c>
      <c r="F29" s="239">
        <v>0.25</v>
      </c>
      <c r="G29" s="230">
        <f t="shared" si="3"/>
        <v>4</v>
      </c>
      <c r="H29" s="150">
        <f>IF($A29=0,"",VLOOKUP($A29,'00_MO'!$A$4:$D$7,4,FALSE))</f>
        <v>60000</v>
      </c>
      <c r="I29" s="150">
        <f t="shared" si="4"/>
        <v>240000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1200000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109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11009.17431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109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109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109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'01_C&amp;P'!A69</f>
        <v>4.1-12</v>
      </c>
      <c r="B3" s="211" t="str">
        <f>IF($A3=0,"",VLOOKUP($A3,'01_C&amp;P'!$A$9:$D$172,2,FALSE))</f>
        <v>RECUADRO DE ESCALERA</v>
      </c>
      <c r="C3" s="212"/>
      <c r="D3" s="212"/>
      <c r="E3" s="212"/>
      <c r="F3" s="212"/>
      <c r="G3" s="213"/>
      <c r="H3" s="214">
        <f>IF($A3=0,"",VLOOKUP($A3,'01_C&amp;P'!$A$9:$D$172,4,FALSE))</f>
        <v>8.5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M5" s="3"/>
      <c r="N5" s="3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M6" s="3" t="s">
        <v>1050</v>
      </c>
      <c r="N6" s="3" t="s">
        <v>1051</v>
      </c>
      <c r="O6" s="90"/>
      <c r="P6" s="90"/>
      <c r="Q6" s="90"/>
      <c r="R6" s="90"/>
    </row>
    <row r="7" ht="14.25" customHeight="1">
      <c r="A7" s="231" t="s">
        <v>22</v>
      </c>
      <c r="B7" s="92" t="str">
        <f>IF($A7=0,"",VLOOKUP($A7,'00_Mat'!$A$4:$J$1135,2,FALSE))</f>
        <v>Bolsa Cemento "Loma Negra" 25 k (u)</v>
      </c>
      <c r="C7" s="92" t="str">
        <f>IF($A7=0,"",VLOOKUP($A7,'00_Mat'!$A$4:$J$1135,3,FALSE))</f>
        <v>u</v>
      </c>
      <c r="D7" s="238">
        <f>D8*14</f>
        <v>2.38</v>
      </c>
      <c r="E7" s="219"/>
      <c r="F7" s="221">
        <v>0.25</v>
      </c>
      <c r="G7" s="222">
        <f t="shared" ref="G7:G18" si="1">ROUNDUP((D7+(D7*F7)),0)</f>
        <v>3</v>
      </c>
      <c r="H7" s="150">
        <f>IF($A7=0,"",VLOOKUP($A7,'00_Mat'!$A$4:$J$1135,5,FALSE))</f>
        <v>5050</v>
      </c>
      <c r="I7" s="150">
        <f t="shared" ref="I7:I18" si="2">H7*G7</f>
        <v>15150</v>
      </c>
      <c r="J7" s="150"/>
      <c r="K7" s="90"/>
      <c r="M7" s="30">
        <v>0.02</v>
      </c>
      <c r="N7" s="30">
        <f>H3*M7</f>
        <v>0.17</v>
      </c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f>N7</f>
        <v>0.17</v>
      </c>
      <c r="E8" s="219"/>
      <c r="F8" s="221">
        <v>0.25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46190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8.5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5434.117647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0.5</v>
      </c>
      <c r="F28" s="239">
        <v>0.0</v>
      </c>
      <c r="G28" s="230">
        <f t="shared" si="3"/>
        <v>1</v>
      </c>
      <c r="H28" s="150">
        <f>IF($A28=0,"",VLOOKUP($A28,'00_MO'!$A$4:$D$7,4,FALSE))</f>
        <v>75000</v>
      </c>
      <c r="I28" s="150">
        <f t="shared" si="4"/>
        <v>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39">
        <v>0.0</v>
      </c>
      <c r="G29" s="230">
        <f t="shared" si="3"/>
        <v>1</v>
      </c>
      <c r="H29" s="150">
        <f>IF($A29=0,"",VLOOKUP($A29,'00_MO'!$A$4:$D$7,4,FALSE))</f>
        <v>60000</v>
      </c>
      <c r="I29" s="150">
        <f t="shared" si="4"/>
        <v>60000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8.5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26470.58824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8.5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8.5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8.5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'01_C&amp;P'!A71</f>
        <v>4.2-1</v>
      </c>
      <c r="B3" s="211" t="str">
        <f>IF($A3=0,"",VLOOKUP($A3,'01_C&amp;P'!$A$9:$D$172,2,FALSE))</f>
        <v>EJECUCION DE MUROS DE LADRILLO PORTANTE DEL 12 EXTERIOR. H=2,5m</v>
      </c>
      <c r="C3" s="212"/>
      <c r="D3" s="212"/>
      <c r="E3" s="212"/>
      <c r="F3" s="212"/>
      <c r="G3" s="213"/>
      <c r="H3" s="214">
        <f>IF($A3=0,"",VLOOKUP($A3,'01_C&amp;P'!$A$9:$D$172,4,FALSE))</f>
        <v>79.38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36</v>
      </c>
      <c r="B7" s="92" t="str">
        <f>IF($A7=0,"",VLOOKUP($A7,'00_Mat'!$A$4:$J$1135,2,FALSE))</f>
        <v>Ladrillo Portante 12 (u)</v>
      </c>
      <c r="C7" s="92" t="str">
        <f>IF($A7=0,"",VLOOKUP($A7,'00_Mat'!$A$4:$J$1135,3,FALSE))</f>
        <v>u</v>
      </c>
      <c r="D7" s="220">
        <f>H3*15</f>
        <v>1190.7</v>
      </c>
      <c r="E7" s="219"/>
      <c r="F7" s="221">
        <v>0.1</v>
      </c>
      <c r="G7" s="222">
        <f t="shared" ref="G7:G18" si="1">ROUNDUP((D7+(D7*F7)),0)</f>
        <v>1310</v>
      </c>
      <c r="H7" s="150">
        <f>IF($A7=0,"",VLOOKUP($A7,'00_Mat'!$A$4:$J$1135,5,FALSE))</f>
        <v>1110.2</v>
      </c>
      <c r="I7" s="150">
        <f t="shared" ref="I7:I18" si="2">H7*G7</f>
        <v>1454362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1.0</v>
      </c>
      <c r="E8" s="219"/>
      <c r="F8" s="221">
        <v>0.15</v>
      </c>
      <c r="G8" s="222">
        <f t="shared" si="1"/>
        <v>2</v>
      </c>
      <c r="H8" s="150">
        <f>IF($A8=0,"",VLOOKUP($A8,'00_Mat'!$A$4:$J$1135,5,FALSE))</f>
        <v>31040</v>
      </c>
      <c r="I8" s="150">
        <f t="shared" si="2"/>
        <v>62080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14.0</v>
      </c>
      <c r="E9" s="219"/>
      <c r="F9" s="221">
        <v>0.15</v>
      </c>
      <c r="G9" s="222">
        <f t="shared" si="1"/>
        <v>17</v>
      </c>
      <c r="H9" s="150">
        <f>IF($A9=0,"",VLOOKUP($A9,'00_Mat'!$A$4:$J$1135,5,FALSE))</f>
        <v>5050</v>
      </c>
      <c r="I9" s="150">
        <f t="shared" si="2"/>
        <v>85850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H3/2.5*2*5/12</f>
        <v>26.46</v>
      </c>
      <c r="E11" s="219"/>
      <c r="F11" s="221">
        <v>0.1</v>
      </c>
      <c r="G11" s="222">
        <f t="shared" si="1"/>
        <v>30</v>
      </c>
      <c r="H11" s="150">
        <f>IF($A11=0,"",VLOOKUP($A11,'00_Mat'!$A$4:$J$1135,5,FALSE))</f>
        <v>5250</v>
      </c>
      <c r="I11" s="150">
        <f t="shared" si="2"/>
        <v>157500</v>
      </c>
      <c r="L11" s="243" t="s">
        <v>1052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1759792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79.38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22169.21139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4.5</v>
      </c>
      <c r="F27" s="221">
        <v>0.25</v>
      </c>
      <c r="G27" s="230">
        <f t="shared" ref="G27:G32" si="3">ROUNDUP(((D27*E27)*(1+F27)),0)</f>
        <v>6</v>
      </c>
      <c r="H27" s="150">
        <f>IF($A27=0,"",VLOOKUP($A27,'00_MO'!$A$4:$D$7,4,FALSE))</f>
        <v>90000</v>
      </c>
      <c r="I27" s="150">
        <f t="shared" ref="I27:I32" si="4">G27*H27</f>
        <v>540000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4.5</v>
      </c>
      <c r="F28" s="221">
        <v>0.25</v>
      </c>
      <c r="G28" s="230">
        <f t="shared" si="3"/>
        <v>12</v>
      </c>
      <c r="H28" s="150">
        <f>IF($A28=0,"",VLOOKUP($A28,'00_MO'!$A$4:$D$7,4,FALSE))</f>
        <v>75000</v>
      </c>
      <c r="I28" s="150">
        <f t="shared" si="4"/>
        <v>900000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4.5</v>
      </c>
      <c r="F29" s="221">
        <v>0.25</v>
      </c>
      <c r="G29" s="230">
        <f t="shared" si="3"/>
        <v>6</v>
      </c>
      <c r="H29" s="150">
        <f>IF($A29=0,"",VLOOKUP($A29,'00_MO'!$A$4:$D$7,4,FALSE))</f>
        <v>60000</v>
      </c>
      <c r="I29" s="150">
        <f t="shared" si="4"/>
        <v>360000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  <c r="L30" s="243" t="s">
        <v>1005</v>
      </c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1800000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79.38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22675.73696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79.38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3.0</v>
      </c>
      <c r="E55" s="231"/>
      <c r="F55" s="239">
        <v>0.1</v>
      </c>
      <c r="G55" s="222">
        <f t="shared" ref="G55:G60" si="7">ROUNDUP((D55+(D55*F55)),0)</f>
        <v>4</v>
      </c>
      <c r="H55" s="150">
        <f>IF($A55=0,"",VLOOKUP($A55,'00_Mat'!$A$4:$J$1135,5,FALSE))</f>
        <v>40000</v>
      </c>
      <c r="I55" s="150">
        <f t="shared" ref="I55:I60" si="8">H55*G55</f>
        <v>160000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160000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79.38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2015.621063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79.38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'01_C&amp;P'!A72</f>
        <v>4.2-2</v>
      </c>
      <c r="B3" s="211" t="str">
        <f>IF($A3=0,"",VLOOKUP($A3,'01_C&amp;P'!$A$9:$D$172,2,FALSE))</f>
        <v>EJECUCION DE MUROS DE LADRILLO PORTANTE DEL 12 INTERIOR. H=2,5m</v>
      </c>
      <c r="C3" s="212"/>
      <c r="D3" s="212"/>
      <c r="E3" s="212"/>
      <c r="F3" s="212"/>
      <c r="G3" s="213"/>
      <c r="H3" s="214">
        <f>IF($A3=0,"",VLOOKUP($A3,'01_C&amp;P'!$A$9:$D$172,4,FALSE))</f>
        <v>67.8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36</v>
      </c>
      <c r="B7" s="92" t="str">
        <f>IF($A7=0,"",VLOOKUP($A7,'00_Mat'!$A$4:$J$1135,2,FALSE))</f>
        <v>Ladrillo Portante 12 (u)</v>
      </c>
      <c r="C7" s="92" t="str">
        <f>IF($A7=0,"",VLOOKUP($A7,'00_Mat'!$A$4:$J$1135,3,FALSE))</f>
        <v>u</v>
      </c>
      <c r="D7" s="220">
        <f>H3*15</f>
        <v>1017</v>
      </c>
      <c r="E7" s="219"/>
      <c r="F7" s="221">
        <v>0.1</v>
      </c>
      <c r="G7" s="222">
        <f t="shared" ref="G7:G18" si="1">ROUNDUP((D7+(D7*F7)),0)</f>
        <v>1119</v>
      </c>
      <c r="H7" s="150">
        <f>IF($A7=0,"",VLOOKUP($A7,'00_Mat'!$A$4:$J$1135,5,FALSE))</f>
        <v>1110.2</v>
      </c>
      <c r="I7" s="150">
        <f t="shared" ref="I7:I18" si="2">H7*G7</f>
        <v>1242313.8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1.0</v>
      </c>
      <c r="E8" s="219"/>
      <c r="F8" s="221">
        <v>0.1</v>
      </c>
      <c r="G8" s="222">
        <f t="shared" si="1"/>
        <v>2</v>
      </c>
      <c r="H8" s="150">
        <f>IF($A8=0,"",VLOOKUP($A8,'00_Mat'!$A$4:$J$1135,5,FALSE))</f>
        <v>31040</v>
      </c>
      <c r="I8" s="150">
        <f t="shared" si="2"/>
        <v>62080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14.0</v>
      </c>
      <c r="E9" s="219"/>
      <c r="F9" s="221">
        <v>0.1</v>
      </c>
      <c r="G9" s="222">
        <f t="shared" si="1"/>
        <v>16</v>
      </c>
      <c r="H9" s="150">
        <f>IF($A9=0,"",VLOOKUP($A9,'00_Mat'!$A$4:$J$1135,5,FALSE))</f>
        <v>5050</v>
      </c>
      <c r="I9" s="150">
        <f t="shared" si="2"/>
        <v>80800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L10" s="247" t="s">
        <v>1052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H3/2.5*2*5/12</f>
        <v>22.6</v>
      </c>
      <c r="E11" s="219"/>
      <c r="F11" s="221">
        <v>0.1</v>
      </c>
      <c r="G11" s="222">
        <f t="shared" si="1"/>
        <v>25</v>
      </c>
      <c r="H11" s="150">
        <f>IF($A11=0,"",VLOOKUP($A11,'00_Mat'!$A$4:$J$1135,5,FALSE))</f>
        <v>5250</v>
      </c>
      <c r="I11" s="150">
        <f t="shared" si="2"/>
        <v>131250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1516443.8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67.8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22366.42773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4.0</v>
      </c>
      <c r="F27" s="221">
        <v>0.25</v>
      </c>
      <c r="G27" s="230">
        <f t="shared" ref="G27:G32" si="3">ROUNDUP(((D27*E27)*(1+F27)),0)</f>
        <v>5</v>
      </c>
      <c r="H27" s="150">
        <f>IF($A27=0,"",VLOOKUP($A27,'00_MO'!$A$4:$D$7,4,FALSE))</f>
        <v>90000</v>
      </c>
      <c r="I27" s="150">
        <f t="shared" ref="I27:I32" si="4">G27*H27</f>
        <v>450000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4.0</v>
      </c>
      <c r="F28" s="221">
        <v>0.25</v>
      </c>
      <c r="G28" s="230">
        <f t="shared" si="3"/>
        <v>10</v>
      </c>
      <c r="H28" s="150">
        <f>IF($A28=0,"",VLOOKUP($A28,'00_MO'!$A$4:$D$7,4,FALSE))</f>
        <v>75000</v>
      </c>
      <c r="I28" s="150">
        <f t="shared" si="4"/>
        <v>750000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4.0</v>
      </c>
      <c r="F29" s="221">
        <v>0.25</v>
      </c>
      <c r="G29" s="230">
        <f t="shared" si="3"/>
        <v>5</v>
      </c>
      <c r="H29" s="150">
        <f>IF($A29=0,"",VLOOKUP($A29,'00_MO'!$A$4:$D$7,4,FALSE))</f>
        <v>60000</v>
      </c>
      <c r="I29" s="150">
        <f t="shared" si="4"/>
        <v>300000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  <c r="L30" s="90" t="s">
        <v>1005</v>
      </c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1500000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67.8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22123.89381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67.8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</v>
      </c>
      <c r="G55" s="222">
        <f t="shared" ref="G55:G60" si="7">ROUNDUP((D55+(D55*F55)),0)</f>
        <v>3</v>
      </c>
      <c r="H55" s="150">
        <f>IF($A55=0,"",VLOOKUP($A55,'00_Mat'!$A$4:$J$1135,5,FALSE))</f>
        <v>40000</v>
      </c>
      <c r="I55" s="150">
        <f t="shared" ref="I55:I60" si="8">H55*G55</f>
        <v>120000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120000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67.8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1769.911504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67.8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'01_C&amp;P'!A73</f>
        <v>4.2-3</v>
      </c>
      <c r="B3" s="211" t="str">
        <f>IF($A3=0,"",VLOOKUP($A3,'01_C&amp;P'!$A$9:$D$172,2,FALSE))</f>
        <v>EJECUCION DE REVOQUE GRUESO + FINO EN INTERIOR</v>
      </c>
      <c r="C3" s="212"/>
      <c r="D3" s="212"/>
      <c r="E3" s="212"/>
      <c r="F3" s="212"/>
      <c r="G3" s="213"/>
      <c r="H3" s="214">
        <f>IF($A3=0,"",VLOOKUP($A3,'01_C&amp;P'!$A$9:$D$172,4,FALSE))</f>
        <v>214.98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20">
        <v>2.15</v>
      </c>
      <c r="E7" s="219"/>
      <c r="F7" s="221">
        <v>0.15</v>
      </c>
      <c r="G7" s="222">
        <f t="shared" ref="G7:G18" si="1">ROUNDUP((D7+(D7*F7)),0)</f>
        <v>3</v>
      </c>
      <c r="H7" s="150">
        <f>IF($A7=0,"",VLOOKUP($A7,'00_Mat'!$A$4:$J$1135,5,FALSE))</f>
        <v>31040</v>
      </c>
      <c r="I7" s="150">
        <f t="shared" ref="I7:I18" si="2">H7*G7</f>
        <v>93120</v>
      </c>
      <c r="J7" s="150"/>
      <c r="K7" s="90"/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20">
        <v>58.0</v>
      </c>
      <c r="E8" s="219"/>
      <c r="F8" s="221">
        <v>0.15</v>
      </c>
      <c r="G8" s="222">
        <f t="shared" si="1"/>
        <v>67</v>
      </c>
      <c r="H8" s="150">
        <f>IF($A8=0,"",VLOOKUP($A8,'00_Mat'!$A$4:$J$1135,5,FALSE))</f>
        <v>5050</v>
      </c>
      <c r="I8" s="150">
        <f t="shared" si="2"/>
        <v>338350</v>
      </c>
      <c r="Q8" s="90"/>
      <c r="R8" s="90"/>
    </row>
    <row r="9" ht="14.25" customHeight="1">
      <c r="A9" s="231" t="s">
        <v>27</v>
      </c>
      <c r="B9" s="92" t="str">
        <f>IF($A9=0,"",VLOOKUP($A9,'00_Mat'!$A$4:$J$1135,2,FALSE))</f>
        <v>Bolsa Cal "Cacique" 25 k (u)</v>
      </c>
      <c r="C9" s="92" t="str">
        <f>IF($A9=0,"",VLOOKUP($A9,'00_Mat'!$A$4:$J$1135,3,FALSE))</f>
        <v>u</v>
      </c>
      <c r="D9" s="220">
        <v>58.0</v>
      </c>
      <c r="E9" s="219"/>
      <c r="F9" s="221">
        <v>0.15</v>
      </c>
      <c r="G9" s="222">
        <f t="shared" si="1"/>
        <v>67</v>
      </c>
      <c r="H9" s="150">
        <f>IF($A9=0,"",VLOOKUP($A9,'00_Mat'!$A$4:$J$1135,5,FALSE))</f>
        <v>5371.900826</v>
      </c>
      <c r="I9" s="150">
        <f t="shared" si="2"/>
        <v>359917.3554</v>
      </c>
    </row>
    <row r="10" ht="14.25" customHeight="1">
      <c r="A10" s="231" t="s">
        <v>14</v>
      </c>
      <c r="B10" s="92" t="str">
        <f>IF($A10=0,"",VLOOKUP($A10,'00_Mat'!$A$4:$J$1135,2,FALSE))</f>
        <v>Bolson de Arena (1m3) </v>
      </c>
      <c r="C10" s="92" t="str">
        <f>IF($A10=0,"",VLOOKUP($A10,'00_Mat'!$A$4:$J$1135,3,FALSE))</f>
        <v>m3</v>
      </c>
      <c r="D10" s="220">
        <v>1.08</v>
      </c>
      <c r="E10" s="219"/>
      <c r="F10" s="221">
        <v>0.15</v>
      </c>
      <c r="G10" s="222">
        <f t="shared" si="1"/>
        <v>2</v>
      </c>
      <c r="H10" s="150">
        <f>IF($A10=0,"",VLOOKUP($A10,'00_Mat'!$A$4:$J$1135,5,FALSE))</f>
        <v>31040</v>
      </c>
      <c r="I10" s="150">
        <f t="shared" si="2"/>
        <v>62080</v>
      </c>
    </row>
    <row r="11" ht="14.25" customHeight="1">
      <c r="A11" s="231" t="s">
        <v>22</v>
      </c>
      <c r="B11" s="92" t="str">
        <f>IF($A11=0,"",VLOOKUP($A11,'00_Mat'!$A$4:$J$1135,2,FALSE))</f>
        <v>Bolsa Cemento "Loma Negra" 25 k (u)</v>
      </c>
      <c r="C11" s="92" t="str">
        <f>IF($A11=0,"",VLOOKUP($A11,'00_Mat'!$A$4:$J$1135,3,FALSE))</f>
        <v>u</v>
      </c>
      <c r="D11" s="220">
        <v>29.0</v>
      </c>
      <c r="E11" s="219"/>
      <c r="F11" s="221">
        <v>0.15</v>
      </c>
      <c r="G11" s="222">
        <f t="shared" si="1"/>
        <v>34</v>
      </c>
      <c r="H11" s="150">
        <f>IF($A11=0,"",VLOOKUP($A11,'00_Mat'!$A$4:$J$1135,5,FALSE))</f>
        <v>5050</v>
      </c>
      <c r="I11" s="150">
        <f t="shared" si="2"/>
        <v>171700</v>
      </c>
    </row>
    <row r="12" ht="14.25" customHeight="1">
      <c r="A12" s="231" t="s">
        <v>27</v>
      </c>
      <c r="B12" s="92" t="str">
        <f>IF($A12=0,"",VLOOKUP($A12,'00_Mat'!$A$4:$J$1135,2,FALSE))</f>
        <v>Bolsa Cal "Cacique" 25 k (u)</v>
      </c>
      <c r="C12" s="92" t="str">
        <f>IF($A12=0,"",VLOOKUP($A12,'00_Mat'!$A$4:$J$1135,3,FALSE))</f>
        <v>u</v>
      </c>
      <c r="D12" s="219">
        <v>29.0</v>
      </c>
      <c r="E12" s="219"/>
      <c r="F12" s="221">
        <v>0.15</v>
      </c>
      <c r="G12" s="222">
        <f t="shared" si="1"/>
        <v>34</v>
      </c>
      <c r="H12" s="150">
        <f>IF($A12=0,"",VLOOKUP($A12,'00_Mat'!$A$4:$J$1135,5,FALSE))</f>
        <v>5371.900826</v>
      </c>
      <c r="I12" s="150">
        <f t="shared" si="2"/>
        <v>182644.6281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1207811.983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214.98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5618.252784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7.0</v>
      </c>
      <c r="F27" s="221">
        <v>0.25</v>
      </c>
      <c r="G27" s="230">
        <f t="shared" ref="G27:G32" si="3">ROUNDUP(((D27*E27)*(1+F27)),0)</f>
        <v>9</v>
      </c>
      <c r="H27" s="150">
        <f>IF($A27=0,"",VLOOKUP($A27,'00_MO'!$A$4:$D$7,4,FALSE))</f>
        <v>90000</v>
      </c>
      <c r="I27" s="150">
        <f t="shared" ref="I27:I32" si="4">G27*H27</f>
        <v>810000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7.0</v>
      </c>
      <c r="F28" s="221">
        <v>0.25</v>
      </c>
      <c r="G28" s="230">
        <f t="shared" si="3"/>
        <v>18</v>
      </c>
      <c r="H28" s="150">
        <f>IF($A28=0,"",VLOOKUP($A28,'00_MO'!$A$4:$D$7,4,FALSE))</f>
        <v>75000</v>
      </c>
      <c r="I28" s="150">
        <f t="shared" si="4"/>
        <v>1350000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7.0</v>
      </c>
      <c r="F29" s="221">
        <v>0.25</v>
      </c>
      <c r="G29" s="230">
        <f t="shared" si="3"/>
        <v>9</v>
      </c>
      <c r="H29" s="150">
        <f>IF($A29=0,"",VLOOKUP($A29,'00_MO'!$A$4:$D$7,4,FALSE))</f>
        <v>60000</v>
      </c>
      <c r="I29" s="150">
        <f t="shared" si="4"/>
        <v>540000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2700000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214.98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12559.30784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214.98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/>
      <c r="E55" s="231"/>
      <c r="F55" s="239"/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214.98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214.98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40.0"/>
    <col customWidth="1" min="11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'01_C&amp;P'!A74</f>
        <v>4.2-4</v>
      </c>
      <c r="B3" s="211" t="str">
        <f>IF($A3=0,"",VLOOKUP($A3,'01_C&amp;P'!$A$9:$D$172,2,FALSE))</f>
        <v>EJECUCION DE REVOQUE EXTERIOR EN MUROS. H=2,5m</v>
      </c>
      <c r="C3" s="212"/>
      <c r="D3" s="212"/>
      <c r="E3" s="212"/>
      <c r="F3" s="212"/>
      <c r="G3" s="213"/>
      <c r="H3" s="214">
        <f>IF($A3=0,"",VLOOKUP($A3,'01_C&amp;P'!$A$9:$D$172,4,FALSE))</f>
        <v>79.38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32</v>
      </c>
      <c r="B7" s="92" t="str">
        <f>IF($A7=0,"",VLOOKUP($A7,'00_Mat'!$A$4:$J$1135,2,FALSE))</f>
        <v>Ceresita 20 k (u)</v>
      </c>
      <c r="C7" s="92" t="str">
        <f>IF($A7=0,"",VLOOKUP($A7,'00_Mat'!$A$4:$J$1135,3,FALSE))</f>
        <v>u</v>
      </c>
      <c r="D7" s="220">
        <f>((H3*200)*2)/20000</f>
        <v>1.5876</v>
      </c>
      <c r="E7" s="219"/>
      <c r="F7" s="221">
        <v>0.15</v>
      </c>
      <c r="G7" s="222">
        <f t="shared" ref="G7:G18" si="1">ROUNDUP((D7+(D7*F7)),0)</f>
        <v>2</v>
      </c>
      <c r="H7" s="150">
        <f>IF($A7=0,"",VLOOKUP($A7,'00_Mat'!$A$4:$J$1135,5,FALSE))</f>
        <v>37190.08264</v>
      </c>
      <c r="I7" s="150">
        <f t="shared" ref="I7:I18" si="2">H7*G7</f>
        <v>74380.16529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f>0.8+0.4</f>
        <v>1.2</v>
      </c>
      <c r="E8" s="219"/>
      <c r="F8" s="221">
        <v>0.15</v>
      </c>
      <c r="G8" s="222">
        <f t="shared" si="1"/>
        <v>2</v>
      </c>
      <c r="H8" s="150">
        <f>IF($A8=0,"",VLOOKUP($A8,'00_Mat'!$A$4:$J$1135,5,FALSE))</f>
        <v>31040</v>
      </c>
      <c r="I8" s="150">
        <f t="shared" si="2"/>
        <v>62080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38">
        <v>32.0</v>
      </c>
      <c r="E9" s="219"/>
      <c r="F9" s="221">
        <v>0.15</v>
      </c>
      <c r="G9" s="222">
        <f t="shared" si="1"/>
        <v>37</v>
      </c>
      <c r="H9" s="150">
        <f>IF($A9=0,"",VLOOKUP($A9,'00_Mat'!$A$4:$J$1135,5,FALSE))</f>
        <v>5050</v>
      </c>
      <c r="I9" s="150">
        <f t="shared" si="2"/>
        <v>186850</v>
      </c>
    </row>
    <row r="10" ht="14.25" customHeight="1">
      <c r="A10" s="231" t="s">
        <v>27</v>
      </c>
      <c r="B10" s="92" t="str">
        <f>IF($A10=0,"",VLOOKUP($A10,'00_Mat'!$A$4:$J$1135,2,FALSE))</f>
        <v>Bolsa Cal "Cacique" 25 k (u)</v>
      </c>
      <c r="C10" s="92" t="str">
        <f>IF($A10=0,"",VLOOKUP($A10,'00_Mat'!$A$4:$J$1135,3,FALSE))</f>
        <v>u</v>
      </c>
      <c r="D10" s="238">
        <f>(H3*3.48)/20</f>
        <v>13.81212</v>
      </c>
      <c r="E10" s="219"/>
      <c r="F10" s="221">
        <v>0.15</v>
      </c>
      <c r="G10" s="222">
        <f t="shared" si="1"/>
        <v>16</v>
      </c>
      <c r="H10" s="150">
        <f>IF($A10=0,"",VLOOKUP($A10,'00_Mat'!$A$4:$J$1135,5,FALSE))</f>
        <v>5371.900826</v>
      </c>
      <c r="I10" s="150">
        <f t="shared" si="2"/>
        <v>85950.41322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409260.5785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79.38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5155.714015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21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 t="s">
        <v>1053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3.0</v>
      </c>
      <c r="F28" s="221">
        <v>0.25</v>
      </c>
      <c r="G28" s="230">
        <f t="shared" si="3"/>
        <v>8</v>
      </c>
      <c r="H28" s="150">
        <f>IF($A28=0,"",VLOOKUP($A28,'00_MO'!$A$4:$D$7,4,FALSE))</f>
        <v>75000</v>
      </c>
      <c r="I28" s="150">
        <f t="shared" si="4"/>
        <v>600000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3.0</v>
      </c>
      <c r="F29" s="221">
        <v>0.25</v>
      </c>
      <c r="G29" s="230">
        <f t="shared" si="3"/>
        <v>4</v>
      </c>
      <c r="H29" s="150">
        <f>IF($A29=0,"",VLOOKUP($A29,'00_MO'!$A$4:$D$7,4,FALSE))</f>
        <v>60000</v>
      </c>
      <c r="I29" s="150">
        <f t="shared" si="4"/>
        <v>240000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1200000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79.38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15117.15797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79.38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/>
      <c r="E55" s="231"/>
      <c r="F55" s="239"/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  <c r="J56" s="248" t="s">
        <v>1054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79.38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79.38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'01_C&amp;P'!A75</f>
        <v>4.2-5</v>
      </c>
      <c r="B3" s="211" t="str">
        <f>IF($A3=0,"",VLOOKUP($A3,'01_C&amp;P'!$A$9:$D$172,2,FALSE))</f>
        <v>EJECUCION DE RECUADRO DE VANOS CARPINTERIAS </v>
      </c>
      <c r="C3" s="212"/>
      <c r="D3" s="212"/>
      <c r="E3" s="212"/>
      <c r="F3" s="212"/>
      <c r="G3" s="213"/>
      <c r="H3" s="214">
        <f>IF($A3=0,"",VLOOKUP($A3,'01_C&amp;P'!$A$9:$D$172,4,FALSE))</f>
        <v>12</v>
      </c>
      <c r="I3" s="215" t="str">
        <f>IF($A3=0,"",VLOOKUP($A3,'01_C&amp;P'!$A$9:$D$172,3,FALSE))</f>
        <v>unid.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22</v>
      </c>
      <c r="B7" s="92" t="str">
        <f>IF($A7=0,"",VLOOKUP($A7,'00_Mat'!$A$4:$J$1135,2,FALSE))</f>
        <v>Bolsa Cemento "Loma Negra" 25 k (u)</v>
      </c>
      <c r="C7" s="92" t="str">
        <f>IF($A7=0,"",VLOOKUP($A7,'00_Mat'!$A$4:$J$1135,3,FALSE))</f>
        <v>u</v>
      </c>
      <c r="D7" s="220">
        <v>9.0</v>
      </c>
      <c r="E7" s="219"/>
      <c r="F7" s="221">
        <v>0.25</v>
      </c>
      <c r="G7" s="222">
        <f t="shared" ref="G7:G18" si="1">ROUNDUP((D7+(D7*F7)),0)</f>
        <v>12</v>
      </c>
      <c r="H7" s="150">
        <f>IF($A7=0,"",VLOOKUP($A7,'00_Mat'!$A$4:$J$1135,5,FALSE))</f>
        <v>5050</v>
      </c>
      <c r="I7" s="150">
        <f t="shared" ref="I7:I18" si="2">H7*G7</f>
        <v>60600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v>1.5</v>
      </c>
      <c r="E8" s="219"/>
      <c r="F8" s="221">
        <v>0.25</v>
      </c>
      <c r="G8" s="222">
        <f t="shared" si="1"/>
        <v>2</v>
      </c>
      <c r="H8" s="150">
        <f>IF($A8=0,"",VLOOKUP($A8,'00_Mat'!$A$4:$J$1135,5,FALSE))</f>
        <v>31040</v>
      </c>
      <c r="I8" s="150">
        <f t="shared" si="2"/>
        <v>62080</v>
      </c>
      <c r="K8" s="90"/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122680</v>
      </c>
      <c r="J20" s="92"/>
      <c r="K20" s="92"/>
      <c r="L20" s="92"/>
    </row>
    <row r="21" ht="14.25" customHeight="1">
      <c r="A21" s="226" t="str">
        <f>$I$3</f>
        <v>unid.</v>
      </c>
      <c r="B21" s="227"/>
      <c r="C21" s="227"/>
      <c r="D21" s="227"/>
      <c r="E21" s="227"/>
      <c r="F21" s="227"/>
      <c r="G21" s="5"/>
      <c r="H21" s="227"/>
      <c r="I21" s="220">
        <f>$H$3</f>
        <v>12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unid.</v>
      </c>
      <c r="C22" s="227"/>
      <c r="D22" s="227"/>
      <c r="E22" s="227"/>
      <c r="F22" s="227"/>
      <c r="G22" s="5"/>
      <c r="H22" s="227"/>
      <c r="I22" s="229">
        <f>I20/I21</f>
        <v>10223.33333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39">
        <v>0.2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39">
        <v>0.2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39">
        <v>0.2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unid.</v>
      </c>
      <c r="B35" s="227"/>
      <c r="C35" s="227"/>
      <c r="D35" s="227"/>
      <c r="E35" s="227"/>
      <c r="F35" s="227"/>
      <c r="G35" s="5"/>
      <c r="H35" s="227"/>
      <c r="I35" s="220">
        <f>$H$3</f>
        <v>12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unid.</v>
      </c>
      <c r="C36" s="227"/>
      <c r="D36" s="227"/>
      <c r="E36" s="227"/>
      <c r="F36" s="227"/>
      <c r="G36" s="5"/>
      <c r="H36" s="227"/>
      <c r="I36" s="229">
        <f>I34/I35</f>
        <v>68750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unid.</v>
      </c>
      <c r="B49" s="227"/>
      <c r="C49" s="227"/>
      <c r="D49" s="227"/>
      <c r="E49" s="227"/>
      <c r="F49" s="227"/>
      <c r="G49" s="5"/>
      <c r="H49" s="227"/>
      <c r="I49" s="220">
        <f>$H$3</f>
        <v>12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unid.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unid.</v>
      </c>
      <c r="B63" s="227"/>
      <c r="C63" s="227"/>
      <c r="D63" s="227"/>
      <c r="E63" s="227"/>
      <c r="F63" s="227"/>
      <c r="G63" s="5"/>
      <c r="H63" s="227"/>
      <c r="I63" s="220">
        <f>$H$3</f>
        <v>12</v>
      </c>
      <c r="J63" s="92"/>
      <c r="K63" s="92"/>
      <c r="L63" s="92"/>
    </row>
    <row r="64" ht="14.25" customHeight="1">
      <c r="A64" s="228" t="s">
        <v>964</v>
      </c>
      <c r="B64" s="226" t="str">
        <f>A63</f>
        <v>unid.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unid.</v>
      </c>
      <c r="B77" s="227"/>
      <c r="C77" s="227"/>
      <c r="D77" s="227"/>
      <c r="E77" s="227"/>
      <c r="F77" s="227"/>
      <c r="G77" s="5"/>
      <c r="H77" s="227"/>
      <c r="I77" s="220">
        <f>$H$3</f>
        <v>12</v>
      </c>
      <c r="J77" s="92"/>
      <c r="K77" s="92"/>
      <c r="L77" s="92"/>
    </row>
    <row r="78" ht="14.25" customHeight="1">
      <c r="A78" s="228" t="s">
        <v>964</v>
      </c>
      <c r="B78" s="226" t="str">
        <f>A77</f>
        <v>unid.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'01_C&amp;P'!A76</f>
        <v>4.2-6</v>
      </c>
      <c r="B3" s="211" t="str">
        <f>IF($A3=0,"",VLOOKUP($A3,'01_C&amp;P'!$A$9:$D$172,2,FALSE))</f>
        <v>EJECUCION DE CONTRAPISOS DE HORMIGON H8 CON MALLA Y ASILACION HIDROFUGA (INTERIOR)</v>
      </c>
      <c r="C3" s="212"/>
      <c r="D3" s="212"/>
      <c r="E3" s="212"/>
      <c r="F3" s="212"/>
      <c r="G3" s="213"/>
      <c r="H3" s="214">
        <f>IF($A3=0,"",VLOOKUP($A3,'01_C&amp;P'!$A$9:$D$172,4,FALSE))</f>
        <v>70</v>
      </c>
      <c r="I3" s="215" t="str">
        <f>IF($A3=0,"",VLOOKUP($A3,'01_C&amp;P'!$A$9:$D$172,3,FALSE))</f>
        <v>m²</v>
      </c>
      <c r="K3" s="3" t="s">
        <v>1050</v>
      </c>
      <c r="L3" s="3"/>
      <c r="O3" s="90"/>
      <c r="P3" s="90"/>
      <c r="Q3" s="90"/>
      <c r="R3" s="90"/>
    </row>
    <row r="4" ht="14.25" customHeight="1">
      <c r="G4" s="3"/>
      <c r="K4" s="30">
        <v>0.1</v>
      </c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533</v>
      </c>
      <c r="B7" s="92" t="str">
        <f>IF($A7=0,"",VLOOKUP($A7,'00_Mat'!$A$4:$J$1135,2,FALSE))</f>
        <v>Hormigon H8</v>
      </c>
      <c r="C7" s="92" t="str">
        <f>IF($A7=0,"",VLOOKUP($A7,'00_Mat'!$A$4:$J$1135,3,FALSE))</f>
        <v>m3</v>
      </c>
      <c r="D7" s="238">
        <f>H3*K4</f>
        <v>7</v>
      </c>
      <c r="E7" s="231"/>
      <c r="F7" s="239">
        <v>0.15</v>
      </c>
      <c r="G7" s="222">
        <f t="shared" ref="G7:G18" si="1">ROUNDUP((D7+(D7*F7)),0)</f>
        <v>9</v>
      </c>
      <c r="H7" s="150">
        <f>IF($A7=0,"",VLOOKUP($A7,'00_Mat'!$A$4:$J$1135,5,FALSE))</f>
        <v>101500</v>
      </c>
      <c r="I7" s="150">
        <f t="shared" ref="I7:I18" si="2">H7*G7</f>
        <v>913500</v>
      </c>
      <c r="J7" s="150"/>
    </row>
    <row r="8" ht="14.25" customHeight="1">
      <c r="A8" s="231" t="s">
        <v>1001</v>
      </c>
      <c r="B8" s="92" t="str">
        <f>IF($A8=0,"",VLOOKUP($A8,'00_Mat'!$A$4:$J$1135,2,FALSE))</f>
        <v>Malla Φ 5,5 (2 m x 5 m) (hierros cada 0,18 x 0,18 m) - menos de 50 u (u)</v>
      </c>
      <c r="C8" s="92" t="str">
        <f>IF($A8=0,"",VLOOKUP($A8,'00_Mat'!$A$4:$J$1135,3,FALSE))</f>
        <v>u</v>
      </c>
      <c r="D8" s="238">
        <f>(H3/10)</f>
        <v>7</v>
      </c>
      <c r="E8" s="231"/>
      <c r="F8" s="239">
        <v>0.15</v>
      </c>
      <c r="G8" s="222">
        <f t="shared" si="1"/>
        <v>9</v>
      </c>
      <c r="H8" s="150">
        <f>IF($A8=0,"",VLOOKUP($A8,'00_Mat'!$A$4:$J$1135,5,FALSE))</f>
        <v>34628.09917</v>
      </c>
      <c r="I8" s="150">
        <f t="shared" si="2"/>
        <v>311652.8926</v>
      </c>
      <c r="Q8" s="90"/>
      <c r="R8" s="90"/>
    </row>
    <row r="9" ht="14.25" customHeight="1">
      <c r="A9" s="231" t="s">
        <v>1055</v>
      </c>
      <c r="B9" s="92" t="str">
        <f>IF($A9=0,"",VLOOKUP($A9,'00_Mat'!$A$4:$J$1135,2,FALSE))</f>
        <v>Ceresita 20 k (u)</v>
      </c>
      <c r="C9" s="92" t="str">
        <f>IF($A9=0,"",VLOOKUP($A9,'00_Mat'!$A$4:$J$1135,3,FALSE))</f>
        <v>u</v>
      </c>
      <c r="D9" s="238">
        <f>(H3*K4*0.2)/20</f>
        <v>0.07</v>
      </c>
      <c r="E9" s="231"/>
      <c r="F9" s="239">
        <v>0.15</v>
      </c>
      <c r="G9" s="222">
        <f t="shared" si="1"/>
        <v>1</v>
      </c>
      <c r="H9" s="150">
        <f>IF($A9=0,"",VLOOKUP($A9,'00_Mat'!$A$4:$J$1135,5,FALSE))</f>
        <v>37190.08264</v>
      </c>
      <c r="I9" s="150">
        <f t="shared" si="2"/>
        <v>37190.08264</v>
      </c>
      <c r="K9" s="90"/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1262342.975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70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18033.47107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  <c r="K26" s="90" t="s">
        <v>1056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39">
        <v>0.0</v>
      </c>
      <c r="G28" s="230">
        <f t="shared" si="3"/>
        <v>2</v>
      </c>
      <c r="H28" s="150">
        <f>IF($A28=0,"",VLOOKUP($A28,'00_MO'!$A$4:$D$7,4,FALSE))</f>
        <v>75000</v>
      </c>
      <c r="I28" s="150">
        <f t="shared" si="4"/>
        <v>150000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39">
        <v>0.0</v>
      </c>
      <c r="G29" s="230">
        <f t="shared" si="3"/>
        <v>1</v>
      </c>
      <c r="H29" s="150">
        <f>IF($A29=0,"",VLOOKUP($A29,'00_MO'!$A$4:$D$7,4,FALSE))</f>
        <v>60000</v>
      </c>
      <c r="I29" s="150">
        <f t="shared" si="4"/>
        <v>60000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300000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70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4285.714286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70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70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70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'01_C&amp;P'!A77</f>
        <v>4.2-7</v>
      </c>
      <c r="B3" s="211" t="str">
        <f>IF($A3=0,"",VLOOKUP($A3,'01_C&amp;P'!$A$9:$D$172,2,FALSE))</f>
        <v>EJECUCION DE CARPETA NIVELADORA</v>
      </c>
      <c r="C3" s="212"/>
      <c r="D3" s="212"/>
      <c r="E3" s="212"/>
      <c r="F3" s="212"/>
      <c r="G3" s="213"/>
      <c r="H3" s="214">
        <f>IF($A3=0,"",VLOOKUP($A3,'01_C&amp;P'!$A$9:$D$172,4,FALSE))</f>
        <v>70</v>
      </c>
      <c r="I3" s="215" t="str">
        <f>IF($A3=0,"",VLOOKUP($A3,'01_C&amp;P'!$A$9:$D$172,3,FALSE))</f>
        <v>m²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38">
        <v>1.0</v>
      </c>
      <c r="E7" s="231"/>
      <c r="F7" s="239">
        <v>0.25</v>
      </c>
      <c r="G7" s="222">
        <f t="shared" ref="G7:G18" si="1">ROUNDUP((D7+(D7*F7)),0)</f>
        <v>2</v>
      </c>
      <c r="H7" s="150">
        <f>IF($A7=0,"",VLOOKUP($A7,'00_Mat'!$A$4:$J$1135,5,FALSE))</f>
        <v>31040</v>
      </c>
      <c r="I7" s="150">
        <f t="shared" ref="I7:I18" si="2">H7*G7</f>
        <v>62080</v>
      </c>
      <c r="J7" s="150"/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38">
        <v>28.0</v>
      </c>
      <c r="E8" s="231"/>
      <c r="F8" s="239">
        <v>0.25</v>
      </c>
      <c r="G8" s="222">
        <f t="shared" si="1"/>
        <v>35</v>
      </c>
      <c r="H8" s="150">
        <f>IF($A8=0,"",VLOOKUP($A8,'00_Mat'!$A$4:$J$1135,5,FALSE))</f>
        <v>5050</v>
      </c>
      <c r="I8" s="150">
        <f t="shared" si="2"/>
        <v>176750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31"/>
      <c r="F9" s="239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  <c r="K9" s="90"/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238830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70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3411.857143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39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39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39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70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11785.71429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70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70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70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'01_C&amp;P'!A79</f>
        <v>4.3-1</v>
      </c>
      <c r="B3" s="211" t="str">
        <f>IF($A3=0,"",VLOOKUP($A3,'01_C&amp;P'!$A$9:$D$172,2,FALSE))</f>
        <v>EJECUCION DE MUROS DE LADRILLO PORTANTE DEL 15 EXTERIOR. H=2,2m</v>
      </c>
      <c r="C3" s="212"/>
      <c r="D3" s="212"/>
      <c r="E3" s="212"/>
      <c r="F3" s="212"/>
      <c r="G3" s="213"/>
      <c r="H3" s="214">
        <f>IF($A3=0,"",VLOOKUP($A3,'01_C&amp;P'!$A$9:$D$172,4,FALSE))</f>
        <v>30.8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36</v>
      </c>
      <c r="B7" s="92" t="str">
        <f>IF($A7=0,"",VLOOKUP($A7,'00_Mat'!$A$4:$J$1135,2,FALSE))</f>
        <v>Ladrillo Portante 12 (u)</v>
      </c>
      <c r="C7" s="92" t="str">
        <f>IF($A7=0,"",VLOOKUP($A7,'00_Mat'!$A$4:$J$1135,3,FALSE))</f>
        <v>u</v>
      </c>
      <c r="D7" s="220">
        <f>H3*15</f>
        <v>462</v>
      </c>
      <c r="E7" s="219"/>
      <c r="F7" s="221">
        <v>0.1</v>
      </c>
      <c r="G7" s="222">
        <f t="shared" ref="G7:G18" si="1">ROUNDUP((D7+(D7*F7)),0)</f>
        <v>509</v>
      </c>
      <c r="H7" s="150">
        <f>IF($A7=0,"",VLOOKUP($A7,'00_Mat'!$A$4:$J$1135,5,FALSE))</f>
        <v>1110.2</v>
      </c>
      <c r="I7" s="150">
        <f t="shared" ref="I7:I18" si="2">H7*G7</f>
        <v>565091.8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20">
        <v>0.5</v>
      </c>
      <c r="E8" s="219"/>
      <c r="F8" s="221">
        <v>0.1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20">
        <v>4.0</v>
      </c>
      <c r="E9" s="219"/>
      <c r="F9" s="221">
        <v>0.1</v>
      </c>
      <c r="G9" s="222">
        <f t="shared" si="1"/>
        <v>5</v>
      </c>
      <c r="H9" s="150">
        <f>IF($A9=0,"",VLOOKUP($A9,'00_Mat'!$A$4:$J$1135,5,FALSE))</f>
        <v>5050</v>
      </c>
      <c r="I9" s="150">
        <f t="shared" si="2"/>
        <v>25250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0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L10" s="90" t="s">
        <v>1057</v>
      </c>
    </row>
    <row r="11" ht="14.25" customHeight="1">
      <c r="A11" s="231" t="s">
        <v>126</v>
      </c>
      <c r="B11" s="92" t="str">
        <f>IF($A11=0,"",VLOOKUP($A11,'00_Mat'!$A$4:$J$1135,2,FALSE))</f>
        <v>Hierros ADN 420 Φ 6 </v>
      </c>
      <c r="C11" s="92" t="str">
        <f>IF($A11=0,"",VLOOKUP($A11,'00_Mat'!$A$4:$J$1135,3,FALSE))</f>
        <v>u</v>
      </c>
      <c r="D11" s="220">
        <f>H3/2.2*2*4/12</f>
        <v>9.333333333</v>
      </c>
      <c r="E11" s="219"/>
      <c r="F11" s="221">
        <v>0.1</v>
      </c>
      <c r="G11" s="222">
        <f t="shared" si="1"/>
        <v>11</v>
      </c>
      <c r="H11" s="150">
        <f>IF($A11=0,"",VLOOKUP($A11,'00_Mat'!$A$4:$J$1135,5,FALSE))</f>
        <v>5250</v>
      </c>
      <c r="I11" s="150">
        <f t="shared" si="2"/>
        <v>57750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679131.8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30.8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22049.73377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0.25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  <c r="L27" s="90" t="s">
        <v>1046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0.25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/>
      <c r="L28" s="90" t="s">
        <v>1047</v>
      </c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0.25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  <c r="L32" s="90" t="s">
        <v>1058</v>
      </c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525000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30.8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17045.45455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30.8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0.0</v>
      </c>
      <c r="E55" s="231"/>
      <c r="F55" s="239">
        <v>0.1</v>
      </c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30.8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30.8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'01_C&amp;P'!A80</f>
        <v>4.3-2</v>
      </c>
      <c r="B3" s="211" t="str">
        <f>IF($A3=0,"",VLOOKUP($A3,'01_C&amp;P'!$A$9:$D$172,2,FALSE))</f>
        <v>EJECUCION DE REVOQUE GRUESO + FINO EN INTERIOR</v>
      </c>
      <c r="C3" s="212"/>
      <c r="D3" s="212"/>
      <c r="E3" s="212"/>
      <c r="F3" s="212"/>
      <c r="G3" s="213"/>
      <c r="H3" s="214">
        <f>IF($A3=0,"",VLOOKUP($A3,'01_C&amp;P'!$A$9:$D$172,4,FALSE))</f>
        <v>30.8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20">
        <v>0.31</v>
      </c>
      <c r="E7" s="219"/>
      <c r="F7" s="221">
        <v>0.15</v>
      </c>
      <c r="G7" s="222">
        <f t="shared" ref="G7:G18" si="1">ROUNDUP((D7+(D7*F7)),0)</f>
        <v>1</v>
      </c>
      <c r="H7" s="150">
        <f>IF($A7=0,"",VLOOKUP($A7,'00_Mat'!$A$4:$J$1135,5,FALSE))</f>
        <v>31040</v>
      </c>
      <c r="I7" s="150">
        <f t="shared" ref="I7:I18" si="2">H7*G7</f>
        <v>31040</v>
      </c>
      <c r="J7" s="150"/>
      <c r="K7" s="90"/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20">
        <v>8.5</v>
      </c>
      <c r="E8" s="219"/>
      <c r="F8" s="221">
        <v>0.15</v>
      </c>
      <c r="G8" s="222">
        <f t="shared" si="1"/>
        <v>10</v>
      </c>
      <c r="H8" s="150">
        <f>IF($A8=0,"",VLOOKUP($A8,'00_Mat'!$A$4:$J$1135,5,FALSE))</f>
        <v>5050</v>
      </c>
      <c r="I8" s="150">
        <f t="shared" si="2"/>
        <v>50500</v>
      </c>
      <c r="Q8" s="90"/>
      <c r="R8" s="90"/>
    </row>
    <row r="9" ht="14.25" customHeight="1">
      <c r="A9" s="231" t="s">
        <v>27</v>
      </c>
      <c r="B9" s="92" t="str">
        <f>IF($A9=0,"",VLOOKUP($A9,'00_Mat'!$A$4:$J$1135,2,FALSE))</f>
        <v>Bolsa Cal "Cacique" 25 k (u)</v>
      </c>
      <c r="C9" s="92" t="str">
        <f>IF($A9=0,"",VLOOKUP($A9,'00_Mat'!$A$4:$J$1135,3,FALSE))</f>
        <v>u</v>
      </c>
      <c r="D9" s="220">
        <v>9.0</v>
      </c>
      <c r="E9" s="219"/>
      <c r="F9" s="221">
        <v>0.15</v>
      </c>
      <c r="G9" s="222">
        <f t="shared" si="1"/>
        <v>11</v>
      </c>
      <c r="H9" s="150">
        <f>IF($A9=0,"",VLOOKUP($A9,'00_Mat'!$A$4:$J$1135,5,FALSE))</f>
        <v>5371.900826</v>
      </c>
      <c r="I9" s="150">
        <f t="shared" si="2"/>
        <v>59090.90909</v>
      </c>
    </row>
    <row r="10" ht="14.25" customHeight="1">
      <c r="A10" s="231" t="s">
        <v>14</v>
      </c>
      <c r="B10" s="92" t="str">
        <f>IF($A10=0,"",VLOOKUP($A10,'00_Mat'!$A$4:$J$1135,2,FALSE))</f>
        <v>Bolson de Arena (1m3) </v>
      </c>
      <c r="C10" s="92" t="str">
        <f>IF($A10=0,"",VLOOKUP($A10,'00_Mat'!$A$4:$J$1135,3,FALSE))</f>
        <v>m3</v>
      </c>
      <c r="D10" s="220">
        <v>0.0</v>
      </c>
      <c r="E10" s="219"/>
      <c r="F10" s="221">
        <v>0.15</v>
      </c>
      <c r="G10" s="222">
        <f t="shared" si="1"/>
        <v>0</v>
      </c>
      <c r="H10" s="150">
        <f>IF($A10=0,"",VLOOKUP($A10,'00_Mat'!$A$4:$J$1135,5,FALSE))</f>
        <v>31040</v>
      </c>
      <c r="I10" s="150">
        <f t="shared" si="2"/>
        <v>0</v>
      </c>
    </row>
    <row r="11" ht="14.25" customHeight="1">
      <c r="A11" s="231" t="s">
        <v>22</v>
      </c>
      <c r="B11" s="92" t="str">
        <f>IF($A11=0,"",VLOOKUP($A11,'00_Mat'!$A$4:$J$1135,2,FALSE))</f>
        <v>Bolsa Cemento "Loma Negra" 25 k (u)</v>
      </c>
      <c r="C11" s="92" t="str">
        <f>IF($A11=0,"",VLOOKUP($A11,'00_Mat'!$A$4:$J$1135,3,FALSE))</f>
        <v>u</v>
      </c>
      <c r="D11" s="220">
        <v>4.5</v>
      </c>
      <c r="E11" s="219"/>
      <c r="F11" s="221">
        <v>0.15</v>
      </c>
      <c r="G11" s="222">
        <f t="shared" si="1"/>
        <v>6</v>
      </c>
      <c r="H11" s="150">
        <f>IF($A11=0,"",VLOOKUP($A11,'00_Mat'!$A$4:$J$1135,5,FALSE))</f>
        <v>5050</v>
      </c>
      <c r="I11" s="150">
        <f t="shared" si="2"/>
        <v>30300</v>
      </c>
    </row>
    <row r="12" ht="14.25" customHeight="1">
      <c r="A12" s="231" t="s">
        <v>27</v>
      </c>
      <c r="B12" s="92" t="str">
        <f>IF($A12=0,"",VLOOKUP($A12,'00_Mat'!$A$4:$J$1135,2,FALSE))</f>
        <v>Bolsa Cal "Cacique" 25 k (u)</v>
      </c>
      <c r="C12" s="92" t="str">
        <f>IF($A12=0,"",VLOOKUP($A12,'00_Mat'!$A$4:$J$1135,3,FALSE))</f>
        <v>u</v>
      </c>
      <c r="D12" s="220">
        <v>5.0</v>
      </c>
      <c r="E12" s="219"/>
      <c r="F12" s="221">
        <v>0.15</v>
      </c>
      <c r="G12" s="222">
        <f t="shared" si="1"/>
        <v>6</v>
      </c>
      <c r="H12" s="150">
        <f>IF($A12=0,"",VLOOKUP($A12,'00_Mat'!$A$4:$J$1135,5,FALSE))</f>
        <v>5371.900826</v>
      </c>
      <c r="I12" s="150">
        <f t="shared" si="2"/>
        <v>32231.40496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203162.314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30.8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6596.179028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0.15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21">
        <v>0.15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0.15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525000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30.8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17045.45455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30.8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/>
      <c r="E55" s="231"/>
      <c r="F55" s="239"/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30.8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30.8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40.0"/>
    <col customWidth="1" min="11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'01_C&amp;P'!A81</f>
        <v>4.3-3</v>
      </c>
      <c r="B3" s="211" t="str">
        <f>IF($A3=0,"",VLOOKUP($A3,'01_C&amp;P'!$A$9:$D$172,2,FALSE))</f>
        <v>EJECUCION DE REVOQUE EXTERIOR EN MUROS. H=2,5m</v>
      </c>
      <c r="C3" s="212"/>
      <c r="D3" s="212"/>
      <c r="E3" s="212"/>
      <c r="F3" s="212"/>
      <c r="G3" s="213"/>
      <c r="H3" s="214">
        <f>IF($A3=0,"",VLOOKUP($A3,'01_C&amp;P'!$A$9:$D$172,4,FALSE))</f>
        <v>30.8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32</v>
      </c>
      <c r="B7" s="92" t="str">
        <f>IF($A7=0,"",VLOOKUP($A7,'00_Mat'!$A$4:$J$1135,2,FALSE))</f>
        <v>Ceresita 20 k (u)</v>
      </c>
      <c r="C7" s="92" t="str">
        <f>IF($A7=0,"",VLOOKUP($A7,'00_Mat'!$A$4:$J$1135,3,FALSE))</f>
        <v>u</v>
      </c>
      <c r="D7" s="220">
        <f>((H3*200)*2)/20000</f>
        <v>0.616</v>
      </c>
      <c r="E7" s="219"/>
      <c r="F7" s="221">
        <v>0.15</v>
      </c>
      <c r="G7" s="222">
        <f t="shared" ref="G7:G18" si="1">ROUNDUP((D7+(D7*F7)),0)</f>
        <v>1</v>
      </c>
      <c r="H7" s="150">
        <f>IF($A7=0,"",VLOOKUP($A7,'00_Mat'!$A$4:$J$1135,5,FALSE))</f>
        <v>37190.08264</v>
      </c>
      <c r="I7" s="150">
        <f t="shared" ref="I7:I18" si="2">H7*G7</f>
        <v>37190.08264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v>0.5</v>
      </c>
      <c r="E8" s="219"/>
      <c r="F8" s="221">
        <v>0.15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Q8" s="90"/>
      <c r="R8" s="90"/>
    </row>
    <row r="9" ht="14.25" customHeight="1">
      <c r="A9" s="231" t="s">
        <v>22</v>
      </c>
      <c r="B9" s="92" t="str">
        <f>IF($A9=0,"",VLOOKUP($A9,'00_Mat'!$A$4:$J$1135,2,FALSE))</f>
        <v>Bolsa Cemento "Loma Negra" 25 k (u)</v>
      </c>
      <c r="C9" s="92" t="str">
        <f>IF($A9=0,"",VLOOKUP($A9,'00_Mat'!$A$4:$J$1135,3,FALSE))</f>
        <v>u</v>
      </c>
      <c r="D9" s="238">
        <v>13.0</v>
      </c>
      <c r="E9" s="219"/>
      <c r="F9" s="221">
        <v>0.15</v>
      </c>
      <c r="G9" s="222">
        <f t="shared" si="1"/>
        <v>15</v>
      </c>
      <c r="H9" s="150">
        <f>IF($A9=0,"",VLOOKUP($A9,'00_Mat'!$A$4:$J$1135,5,FALSE))</f>
        <v>5050</v>
      </c>
      <c r="I9" s="150">
        <f t="shared" si="2"/>
        <v>75750</v>
      </c>
    </row>
    <row r="10" ht="14.25" customHeight="1">
      <c r="A10" s="231" t="s">
        <v>27</v>
      </c>
      <c r="B10" s="92" t="str">
        <f>IF($A10=0,"",VLOOKUP($A10,'00_Mat'!$A$4:$J$1135,2,FALSE))</f>
        <v>Bolsa Cal "Cacique" 25 k (u)</v>
      </c>
      <c r="C10" s="92" t="str">
        <f>IF($A10=0,"",VLOOKUP($A10,'00_Mat'!$A$4:$J$1135,3,FALSE))</f>
        <v>u</v>
      </c>
      <c r="D10" s="238">
        <v>13.0</v>
      </c>
      <c r="E10" s="219"/>
      <c r="F10" s="221">
        <v>0.15</v>
      </c>
      <c r="G10" s="222">
        <f t="shared" si="1"/>
        <v>15</v>
      </c>
      <c r="H10" s="150">
        <f>IF($A10=0,"",VLOOKUP($A10,'00_Mat'!$A$4:$J$1135,5,FALSE))</f>
        <v>5371.900826</v>
      </c>
      <c r="I10" s="150">
        <f t="shared" si="2"/>
        <v>80578.5124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224558.595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30.8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7290.863475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21">
        <v>0.0</v>
      </c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 t="s">
        <v>1053</v>
      </c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1.0</v>
      </c>
      <c r="E28" s="238">
        <v>1.0</v>
      </c>
      <c r="F28" s="221">
        <v>0.0</v>
      </c>
      <c r="G28" s="230">
        <f t="shared" si="3"/>
        <v>1</v>
      </c>
      <c r="H28" s="150">
        <f>IF($A28=0,"",VLOOKUP($A28,'00_MO'!$A$4:$D$7,4,FALSE))</f>
        <v>75000</v>
      </c>
      <c r="I28" s="150">
        <f t="shared" si="4"/>
        <v>75000</v>
      </c>
      <c r="J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21">
        <v>0.0</v>
      </c>
      <c r="G29" s="230">
        <f t="shared" si="3"/>
        <v>1</v>
      </c>
      <c r="H29" s="150">
        <f>IF($A29=0,"",VLOOKUP($A29,'00_MO'!$A$4:$D$7,4,FALSE))</f>
        <v>60000</v>
      </c>
      <c r="I29" s="150">
        <f t="shared" si="4"/>
        <v>60000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30.8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7305.194805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30.8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997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/>
      <c r="E55" s="231"/>
      <c r="F55" s="239"/>
      <c r="G55" s="222">
        <f t="shared" ref="G55:G60" si="7">ROUNDUP((D55+(D55*F55)),0)</f>
        <v>0</v>
      </c>
      <c r="H55" s="150">
        <f>IF($A55=0,"",VLOOKUP($A55,'00_Mat'!$A$4:$J$1135,5,FALSE))</f>
        <v>40000</v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  <c r="J56" s="90"/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30.8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30.8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 t="str">
        <f>'01_C&amp;P'!A82</f>
        <v>4.3-4</v>
      </c>
      <c r="B3" s="211" t="str">
        <f>IF($A3=0,"",VLOOKUP($A3,'01_C&amp;P'!$A$9:$D$172,2,FALSE))</f>
        <v>EJECUCION DE RECUADRO DE VANOS CARPINTERIAS </v>
      </c>
      <c r="C3" s="212"/>
      <c r="D3" s="212"/>
      <c r="E3" s="212"/>
      <c r="F3" s="212"/>
      <c r="G3" s="213"/>
      <c r="H3" s="214">
        <f>IF($A3=0,"",VLOOKUP($A3,'01_C&amp;P'!$A$9:$D$172,4,FALSE))</f>
        <v>2</v>
      </c>
      <c r="I3" s="215" t="str">
        <f>IF($A3=0,"",VLOOKUP($A3,'01_C&amp;P'!$A$9:$D$172,3,FALSE))</f>
        <v>m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O6" s="90"/>
      <c r="P6" s="90"/>
      <c r="Q6" s="90"/>
      <c r="R6" s="90"/>
    </row>
    <row r="7" ht="14.25" customHeight="1">
      <c r="A7" s="231" t="s">
        <v>22</v>
      </c>
      <c r="B7" s="92" t="str">
        <f>IF($A7=0,"",VLOOKUP($A7,'00_Mat'!$A$4:$J$1135,2,FALSE))</f>
        <v>Bolsa Cemento "Loma Negra" 25 k (u)</v>
      </c>
      <c r="C7" s="92" t="str">
        <f>IF($A7=0,"",VLOOKUP($A7,'00_Mat'!$A$4:$J$1135,3,FALSE))</f>
        <v>u</v>
      </c>
      <c r="D7" s="220">
        <v>1.5</v>
      </c>
      <c r="E7" s="219"/>
      <c r="F7" s="221">
        <v>0.25</v>
      </c>
      <c r="G7" s="222">
        <f t="shared" ref="G7:G18" si="1">ROUNDUP((D7+(D7*F7)),0)</f>
        <v>2</v>
      </c>
      <c r="H7" s="150">
        <f>IF($A7=0,"",VLOOKUP($A7,'00_Mat'!$A$4:$J$1135,5,FALSE))</f>
        <v>5050</v>
      </c>
      <c r="I7" s="150">
        <f t="shared" ref="I7:I18" si="2">H7*G7</f>
        <v>10100</v>
      </c>
      <c r="J7" s="150"/>
      <c r="K7" s="90"/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v>0.09</v>
      </c>
      <c r="E8" s="219"/>
      <c r="F8" s="221">
        <v>0.25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K8" s="90"/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41140</v>
      </c>
      <c r="J20" s="92"/>
      <c r="K20" s="92"/>
      <c r="L20" s="92"/>
    </row>
    <row r="21" ht="14.25" customHeight="1">
      <c r="A21" s="226" t="str">
        <f>$I$3</f>
        <v>m</v>
      </c>
      <c r="B21" s="227"/>
      <c r="C21" s="227"/>
      <c r="D21" s="227"/>
      <c r="E21" s="227"/>
      <c r="F21" s="227"/>
      <c r="G21" s="5"/>
      <c r="H21" s="227"/>
      <c r="I21" s="220">
        <f>$H$3</f>
        <v>2</v>
      </c>
      <c r="J21" s="92"/>
      <c r="K21" s="92"/>
      <c r="L21" s="92"/>
    </row>
    <row r="22" ht="14.25" customHeight="1">
      <c r="A22" s="228" t="s">
        <v>964</v>
      </c>
      <c r="B22" s="226" t="str">
        <f>A21</f>
        <v>m</v>
      </c>
      <c r="C22" s="227"/>
      <c r="D22" s="227"/>
      <c r="E22" s="227"/>
      <c r="F22" s="227"/>
      <c r="G22" s="5"/>
      <c r="H22" s="227"/>
      <c r="I22" s="229">
        <f>I20/I21</f>
        <v>20570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/>
      <c r="G27" s="230">
        <f t="shared" ref="G27:G32" si="3">ROUNDUP(((D27*E27)*(1+F27)),0)</f>
        <v>1</v>
      </c>
      <c r="H27" s="150">
        <f>IF($A27=0,"",VLOOKUP($A27,'00_MO'!$A$4:$D$7,4,FALSE))</f>
        <v>90000</v>
      </c>
      <c r="I27" s="150">
        <f t="shared" ref="I27:I32" si="4">G27*H27</f>
        <v>90000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0.0</v>
      </c>
      <c r="E28" s="238">
        <v>0.0</v>
      </c>
      <c r="F28" s="239"/>
      <c r="G28" s="230">
        <f t="shared" si="3"/>
        <v>0</v>
      </c>
      <c r="H28" s="150">
        <f>IF($A28=0,"",VLOOKUP($A28,'00_MO'!$A$4:$D$7,4,FALSE))</f>
        <v>75000</v>
      </c>
      <c r="I28" s="150">
        <f t="shared" si="4"/>
        <v>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0.0</v>
      </c>
      <c r="E29" s="238">
        <v>1.0</v>
      </c>
      <c r="F29" s="239"/>
      <c r="G29" s="230">
        <f t="shared" si="3"/>
        <v>0</v>
      </c>
      <c r="H29" s="150">
        <f>IF($A29=0,"",VLOOKUP($A29,'00_MO'!$A$4:$D$7,4,FALSE))</f>
        <v>60000</v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90000</v>
      </c>
    </row>
    <row r="35" ht="14.25" customHeight="1">
      <c r="A35" s="226" t="str">
        <f>$I$3</f>
        <v>m</v>
      </c>
      <c r="B35" s="227"/>
      <c r="C35" s="227"/>
      <c r="D35" s="227"/>
      <c r="E35" s="227"/>
      <c r="F35" s="227"/>
      <c r="G35" s="5"/>
      <c r="H35" s="227"/>
      <c r="I35" s="220">
        <f>$H$3</f>
        <v>2</v>
      </c>
      <c r="J35" s="92"/>
      <c r="K35" s="92"/>
      <c r="L35" s="92"/>
    </row>
    <row r="36" ht="14.25" customHeight="1">
      <c r="A36" s="228" t="s">
        <v>964</v>
      </c>
      <c r="B36" s="226" t="str">
        <f>A35</f>
        <v>m</v>
      </c>
      <c r="C36" s="227"/>
      <c r="D36" s="227"/>
      <c r="E36" s="227"/>
      <c r="F36" s="227"/>
      <c r="G36" s="5"/>
      <c r="H36" s="227"/>
      <c r="I36" s="229">
        <f>I34/I35</f>
        <v>45000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</v>
      </c>
      <c r="B49" s="227"/>
      <c r="C49" s="227"/>
      <c r="D49" s="227"/>
      <c r="E49" s="227"/>
      <c r="F49" s="227"/>
      <c r="G49" s="5"/>
      <c r="H49" s="227"/>
      <c r="I49" s="220">
        <f>$H$3</f>
        <v>2</v>
      </c>
      <c r="J49" s="92"/>
      <c r="K49" s="92"/>
      <c r="L49" s="92"/>
    </row>
    <row r="50" ht="14.25" customHeight="1">
      <c r="A50" s="228" t="s">
        <v>964</v>
      </c>
      <c r="B50" s="226" t="str">
        <f>A49</f>
        <v>m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</v>
      </c>
      <c r="B63" s="227"/>
      <c r="C63" s="227"/>
      <c r="D63" s="227"/>
      <c r="E63" s="227"/>
      <c r="F63" s="227"/>
      <c r="G63" s="5"/>
      <c r="H63" s="227"/>
      <c r="I63" s="220">
        <f>$H$3</f>
        <v>2</v>
      </c>
      <c r="J63" s="92"/>
      <c r="K63" s="92"/>
      <c r="L63" s="92"/>
    </row>
    <row r="64" ht="14.25" customHeight="1">
      <c r="A64" s="228" t="s">
        <v>964</v>
      </c>
      <c r="B64" s="226" t="str">
        <f>A63</f>
        <v>m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</v>
      </c>
      <c r="B77" s="227"/>
      <c r="C77" s="227"/>
      <c r="D77" s="227"/>
      <c r="E77" s="227"/>
      <c r="F77" s="227"/>
      <c r="G77" s="5"/>
      <c r="H77" s="227"/>
      <c r="I77" s="220">
        <f>$H$3</f>
        <v>2</v>
      </c>
      <c r="J77" s="92"/>
      <c r="K77" s="92"/>
      <c r="L77" s="92"/>
    </row>
    <row r="78" ht="14.25" customHeight="1">
      <c r="A78" s="228" t="s">
        <v>964</v>
      </c>
      <c r="B78" s="226" t="str">
        <f>A77</f>
        <v>m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'01_C&amp;P'!A83</f>
        <v>4.3-5</v>
      </c>
      <c r="B3" s="211" t="str">
        <f>IF($A3=0,"",VLOOKUP($A3,'01_C&amp;P'!$A$9:$D$172,2,FALSE))</f>
        <v>RECUADRO DE ESCALERAS</v>
      </c>
      <c r="C3" s="212"/>
      <c r="D3" s="212"/>
      <c r="E3" s="212"/>
      <c r="F3" s="212"/>
      <c r="G3" s="213"/>
      <c r="H3" s="214">
        <f>IF($A3=0,"",VLOOKUP($A3,'01_C&amp;P'!$A$9:$D$172,4,FALSE))</f>
        <v>8</v>
      </c>
      <c r="I3" s="215" t="str">
        <f>IF($A3=0,"",VLOOKUP($A3,'01_C&amp;P'!$A$9:$D$172,3,FALSE))</f>
        <v>m²</v>
      </c>
      <c r="L3" s="90"/>
      <c r="O3" s="90"/>
      <c r="P3" s="90"/>
      <c r="Q3" s="90"/>
      <c r="R3" s="90"/>
    </row>
    <row r="4" ht="14.25" customHeight="1">
      <c r="G4" s="3"/>
      <c r="L4" s="90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M5" s="3"/>
      <c r="N5" s="3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L6" s="90"/>
      <c r="M6" s="3" t="s">
        <v>1050</v>
      </c>
      <c r="N6" s="3" t="s">
        <v>1051</v>
      </c>
      <c r="O6" s="90"/>
      <c r="P6" s="90"/>
      <c r="Q6" s="90"/>
      <c r="R6" s="90"/>
    </row>
    <row r="7" ht="14.25" customHeight="1">
      <c r="A7" s="231" t="s">
        <v>22</v>
      </c>
      <c r="B7" s="92" t="str">
        <f>IF($A7=0,"",VLOOKUP($A7,'00_Mat'!$A$4:$J$1135,2,FALSE))</f>
        <v>Bolsa Cemento "Loma Negra" 25 k (u)</v>
      </c>
      <c r="C7" s="92" t="str">
        <f>IF($A7=0,"",VLOOKUP($A7,'00_Mat'!$A$4:$J$1135,3,FALSE))</f>
        <v>u</v>
      </c>
      <c r="D7" s="238">
        <f>D8*14*2</f>
        <v>8.96</v>
      </c>
      <c r="E7" s="219"/>
      <c r="F7" s="221">
        <v>0.25</v>
      </c>
      <c r="G7" s="222">
        <f t="shared" ref="G7:G18" si="1">ROUNDUP((D7+(D7*F7)),0)</f>
        <v>12</v>
      </c>
      <c r="H7" s="150">
        <f>IF($A7=0,"",VLOOKUP($A7,'00_Mat'!$A$4:$J$1135,5,FALSE))</f>
        <v>5050</v>
      </c>
      <c r="I7" s="150">
        <f t="shared" ref="I7:I18" si="2">H7*G7</f>
        <v>60600</v>
      </c>
      <c r="J7" s="150"/>
      <c r="K7" s="90"/>
      <c r="M7" s="30">
        <v>0.02</v>
      </c>
      <c r="N7" s="30">
        <f>H3*M7</f>
        <v>0.16</v>
      </c>
    </row>
    <row r="8" ht="14.25" customHeight="1">
      <c r="A8" s="231" t="s">
        <v>14</v>
      </c>
      <c r="B8" s="92" t="str">
        <f>IF($A8=0,"",VLOOKUP($A8,'00_Mat'!$A$4:$J$1135,2,FALSE))</f>
        <v>Bolson de Arena (1m3) </v>
      </c>
      <c r="C8" s="92" t="str">
        <f>IF($A8=0,"",VLOOKUP($A8,'00_Mat'!$A$4:$J$1135,3,FALSE))</f>
        <v>m3</v>
      </c>
      <c r="D8" s="238">
        <f>N7*2</f>
        <v>0.32</v>
      </c>
      <c r="E8" s="219"/>
      <c r="F8" s="221">
        <v>0.25</v>
      </c>
      <c r="G8" s="222">
        <f t="shared" si="1"/>
        <v>1</v>
      </c>
      <c r="H8" s="150">
        <f>IF($A8=0,"",VLOOKUP($A8,'00_Mat'!$A$4:$J$1135,5,FALSE))</f>
        <v>31040</v>
      </c>
      <c r="I8" s="150">
        <f t="shared" si="2"/>
        <v>31040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0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91640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11455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1.0</v>
      </c>
      <c r="F27" s="239">
        <v>0.15</v>
      </c>
      <c r="G27" s="230">
        <f t="shared" ref="G27:G32" si="3">ROUNDUP(((D27*E27)*(1+F27)),0)</f>
        <v>2</v>
      </c>
      <c r="H27" s="150">
        <f>IF($A27=0,"",VLOOKUP($A27,'00_MO'!$A$4:$D$7,4,FALSE))</f>
        <v>90000</v>
      </c>
      <c r="I27" s="150">
        <f t="shared" ref="I27:I32" si="4">G27*H27</f>
        <v>180000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1.0</v>
      </c>
      <c r="F28" s="239">
        <v>0.15</v>
      </c>
      <c r="G28" s="230">
        <f t="shared" si="3"/>
        <v>3</v>
      </c>
      <c r="H28" s="150">
        <f>IF($A28=0,"",VLOOKUP($A28,'00_MO'!$A$4:$D$7,4,FALSE))</f>
        <v>75000</v>
      </c>
      <c r="I28" s="150">
        <f t="shared" si="4"/>
        <v>225000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1.0</v>
      </c>
      <c r="F29" s="239">
        <v>0.15</v>
      </c>
      <c r="G29" s="230">
        <f t="shared" si="3"/>
        <v>2</v>
      </c>
      <c r="H29" s="150">
        <f>IF($A29=0,"",VLOOKUP($A29,'00_MO'!$A$4:$D$7,4,FALSE))</f>
        <v>60000</v>
      </c>
      <c r="I29" s="150">
        <f t="shared" si="4"/>
        <v>120000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525000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65625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32.29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'01_C&amp;P'!A86</f>
        <v>5.1-1</v>
      </c>
      <c r="B3" s="211" t="str">
        <f>IF($A3=0,"",VLOOKUP($A3,'01_C&amp;P'!$A$9:$D$172,2,FALSE))</f>
        <v>EJECUCION DE INSTALACION CLOACAL SEGUN PLANO Incluye Tendido de Caños, Instalacion de Rejillas, LLP y Camara de Inspeccion)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205</v>
      </c>
      <c r="B7" s="92" t="str">
        <f>IF($A7=0,"",VLOOKUP($A7,'00_Mat'!$A$4:$J$1135,2,FALSE))</f>
        <v>Caño PVC 40 mm - long= 4 m AWADUCT</v>
      </c>
      <c r="C7" s="92" t="str">
        <f>IF($A7=0,"",VLOOKUP($A7,'00_Mat'!$A$4:$J$1135,3,FALSE))</f>
        <v>u</v>
      </c>
      <c r="D7" s="238">
        <v>2.0</v>
      </c>
      <c r="E7" s="231"/>
      <c r="F7" s="239">
        <v>0.25</v>
      </c>
      <c r="G7" s="222">
        <f t="shared" ref="G7:G18" si="1">ROUNDUP((D7+(D7*F7)),0)</f>
        <v>3</v>
      </c>
      <c r="H7" s="150">
        <f>IF($A7=0,"",VLOOKUP($A7,'00_Mat'!$A$4:$J$1135,5,FALSE))</f>
        <v>6000</v>
      </c>
      <c r="I7" s="150">
        <f t="shared" ref="I7:I18" si="2">H7*G7</f>
        <v>18000</v>
      </c>
      <c r="J7" s="150"/>
      <c r="K7" s="90" t="s">
        <v>1059</v>
      </c>
      <c r="L7" s="90"/>
      <c r="M7" s="90"/>
    </row>
    <row r="8" ht="14.25" customHeight="1">
      <c r="A8" s="231" t="s">
        <v>207</v>
      </c>
      <c r="B8" s="92" t="str">
        <f>IF($A8=0,"",VLOOKUP($A8,'00_Mat'!$A$4:$J$1135,2,FALSE))</f>
        <v>Caño PVC 63 mm - long= 4 m AWADUCT</v>
      </c>
      <c r="C8" s="92" t="str">
        <f>IF($A8=0,"",VLOOKUP($A8,'00_Mat'!$A$4:$J$1135,3,FALSE))</f>
        <v>u</v>
      </c>
      <c r="D8" s="238">
        <v>2.0</v>
      </c>
      <c r="E8" s="231"/>
      <c r="F8" s="239">
        <v>0.25</v>
      </c>
      <c r="G8" s="222">
        <f t="shared" si="1"/>
        <v>3</v>
      </c>
      <c r="H8" s="150">
        <f>IF($A8=0,"",VLOOKUP($A8,'00_Mat'!$A$4:$J$1135,5,FALSE))</f>
        <v>7500</v>
      </c>
      <c r="I8" s="150">
        <f t="shared" si="2"/>
        <v>22500</v>
      </c>
      <c r="Q8" s="90"/>
      <c r="R8" s="90"/>
    </row>
    <row r="9" ht="14.25" customHeight="1">
      <c r="A9" s="231" t="s">
        <v>209</v>
      </c>
      <c r="B9" s="92" t="str">
        <f>IF($A9=0,"",VLOOKUP($A9,'00_Mat'!$A$4:$J$1135,2,FALSE))</f>
        <v>Caño PVC 110 mm - long= 4 m AWADUCT</v>
      </c>
      <c r="C9" s="92" t="str">
        <f>IF($A9=0,"",VLOOKUP($A9,'00_Mat'!$A$4:$J$1135,3,FALSE))</f>
        <v>u</v>
      </c>
      <c r="D9" s="238">
        <v>10.0</v>
      </c>
      <c r="E9" s="231"/>
      <c r="F9" s="239">
        <v>0.25</v>
      </c>
      <c r="G9" s="222">
        <f t="shared" si="1"/>
        <v>13</v>
      </c>
      <c r="H9" s="150">
        <f>IF($A9=0,"",VLOOKUP($A9,'00_Mat'!$A$4:$J$1135,5,FALSE))</f>
        <v>13800</v>
      </c>
      <c r="I9" s="150">
        <f t="shared" si="2"/>
        <v>179400</v>
      </c>
      <c r="K9" s="90"/>
    </row>
    <row r="10" ht="14.25" customHeight="1">
      <c r="A10" s="1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11" t="s">
        <v>171</v>
      </c>
      <c r="B11" s="92" t="str">
        <f>IF($A11=0,"",VLOOKUP($A11,'00_Mat'!$A$4:$J$1135,2,FALSE))</f>
        <v>Pileta de patio AWADUCT</v>
      </c>
      <c r="C11" s="92" t="str">
        <f>IF($A11=0,"",VLOOKUP($A11,'00_Mat'!$A$4:$J$1135,3,FALSE))</f>
        <v>u</v>
      </c>
      <c r="D11" s="238">
        <v>4.0</v>
      </c>
      <c r="E11" s="231"/>
      <c r="F11" s="239">
        <v>0.25</v>
      </c>
      <c r="G11" s="222">
        <f t="shared" si="1"/>
        <v>5</v>
      </c>
      <c r="H11" s="150">
        <f>IF($A11=0,"",VLOOKUP($A11,'00_Mat'!$A$4:$J$1135,5,FALSE))</f>
        <v>12000</v>
      </c>
      <c r="I11" s="150">
        <f t="shared" si="2"/>
        <v>60000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11" t="s">
        <v>14</v>
      </c>
      <c r="B13" s="92" t="str">
        <f>IF($A13=0,"",VLOOKUP($A13,'00_Mat'!$A$4:$J$1135,2,FALSE))</f>
        <v>Bolson de Arena (1m3) </v>
      </c>
      <c r="C13" s="92" t="str">
        <f>IF($A13=0,"",VLOOKUP($A13,'00_Mat'!$A$4:$J$1135,3,FALSE))</f>
        <v>m3</v>
      </c>
      <c r="D13" s="219">
        <v>1.0</v>
      </c>
      <c r="E13" s="219"/>
      <c r="F13" s="221">
        <v>0.25</v>
      </c>
      <c r="G13" s="222">
        <f t="shared" si="1"/>
        <v>2</v>
      </c>
      <c r="H13" s="150">
        <f>IF($A13=0,"",VLOOKUP($A13,'00_Mat'!$A$4:$J$1135,5,FALSE))</f>
        <v>31040</v>
      </c>
      <c r="I13" s="150">
        <f t="shared" si="2"/>
        <v>62080</v>
      </c>
      <c r="K13" s="249" t="s">
        <v>1060</v>
      </c>
    </row>
    <row r="14" ht="14.25" customHeight="1">
      <c r="A14" s="11" t="s">
        <v>22</v>
      </c>
      <c r="B14" s="92" t="str">
        <f>IF($A14=0,"",VLOOKUP($A14,'00_Mat'!$A$4:$J$1135,2,FALSE))</f>
        <v>Bolsa Cemento "Loma Negra" 25 k (u)</v>
      </c>
      <c r="C14" s="92" t="str">
        <f>IF($A14=0,"",VLOOKUP($A14,'00_Mat'!$A$4:$J$1135,3,FALSE))</f>
        <v>u</v>
      </c>
      <c r="D14" s="219">
        <v>3.0</v>
      </c>
      <c r="E14" s="219"/>
      <c r="F14" s="221">
        <v>0.25</v>
      </c>
      <c r="G14" s="222">
        <f t="shared" si="1"/>
        <v>4</v>
      </c>
      <c r="H14" s="150">
        <f>IF($A14=0,"",VLOOKUP($A14,'00_Mat'!$A$4:$J$1135,5,FALSE))</f>
        <v>5050</v>
      </c>
      <c r="I14" s="150">
        <f t="shared" si="2"/>
        <v>20200</v>
      </c>
    </row>
    <row r="15" ht="14.25" customHeight="1">
      <c r="A15" s="11" t="s">
        <v>27</v>
      </c>
      <c r="B15" s="92" t="str">
        <f>IF($A15=0,"",VLOOKUP($A15,'00_Mat'!$A$4:$J$1135,2,FALSE))</f>
        <v>Bolsa Cal "Cacique" 25 k (u)</v>
      </c>
      <c r="C15" s="92" t="str">
        <f>IF($A15=0,"",VLOOKUP($A15,'00_Mat'!$A$4:$J$1135,3,FALSE))</f>
        <v>u</v>
      </c>
      <c r="D15" s="219">
        <v>2.0</v>
      </c>
      <c r="E15" s="219"/>
      <c r="F15" s="221">
        <v>0.25</v>
      </c>
      <c r="G15" s="222">
        <f t="shared" si="1"/>
        <v>3</v>
      </c>
      <c r="H15" s="150">
        <f>IF($A15=0,"",VLOOKUP($A15,'00_Mat'!$A$4:$J$1135,5,FALSE))</f>
        <v>5371.900826</v>
      </c>
      <c r="I15" s="150">
        <f t="shared" si="2"/>
        <v>16115.70248</v>
      </c>
    </row>
    <row r="16" ht="14.25" customHeight="1">
      <c r="A16" s="11" t="s">
        <v>44</v>
      </c>
      <c r="B16" s="92" t="str">
        <f>IF($A16=0,"",VLOOKUP($A16,'00_Mat'!$A$4:$J$1135,2,FALSE))</f>
        <v>Ladrillo Comun </v>
      </c>
      <c r="C16" s="92" t="str">
        <f>IF($A16=0,"",VLOOKUP($A16,'00_Mat'!$A$4:$J$1135,3,FALSE))</f>
        <v>u</v>
      </c>
      <c r="D16" s="219">
        <v>100.0</v>
      </c>
      <c r="E16" s="219"/>
      <c r="F16" s="221">
        <v>0.25</v>
      </c>
      <c r="G16" s="222">
        <f t="shared" si="1"/>
        <v>125</v>
      </c>
      <c r="H16" s="150">
        <f>IF($A16=0,"",VLOOKUP($A16,'00_Mat'!$A$4:$J$1135,5,FALSE))</f>
        <v>190.61</v>
      </c>
      <c r="I16" s="150">
        <f t="shared" si="2"/>
        <v>23826.25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402121.9525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402121.9525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7.0</v>
      </c>
      <c r="F27" s="239">
        <v>0.25</v>
      </c>
      <c r="G27" s="230">
        <f t="shared" ref="G27:G32" si="3">ROUNDUP(((D27*E27)*(1+F27)),0)</f>
        <v>9</v>
      </c>
      <c r="H27" s="150">
        <f>IF($A27=0,"",VLOOKUP($A27,'00_MO'!$A$4:$D$7,4,FALSE))</f>
        <v>90000</v>
      </c>
      <c r="I27" s="150">
        <f t="shared" ref="I27:I32" si="4">G27*H27</f>
        <v>810000</v>
      </c>
      <c r="J27" s="3"/>
      <c r="K27" s="3" t="s">
        <v>1061</v>
      </c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7.0</v>
      </c>
      <c r="F28" s="239">
        <v>0.25</v>
      </c>
      <c r="G28" s="230">
        <f t="shared" si="3"/>
        <v>18</v>
      </c>
      <c r="H28" s="150">
        <f>IF($A28=0,"",VLOOKUP($A28,'00_MO'!$A$4:$D$7,4,FALSE))</f>
        <v>75000</v>
      </c>
      <c r="I28" s="150">
        <f t="shared" si="4"/>
        <v>1350000</v>
      </c>
      <c r="J28" s="3"/>
      <c r="K28" s="3" t="s">
        <v>1062</v>
      </c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7.0</v>
      </c>
      <c r="F29" s="239">
        <v>0.25</v>
      </c>
      <c r="G29" s="230">
        <f t="shared" si="3"/>
        <v>9</v>
      </c>
      <c r="H29" s="150">
        <f>IF($A29=0,"",VLOOKUP($A29,'00_MO'!$A$4:$D$7,4,FALSE))</f>
        <v>60000</v>
      </c>
      <c r="I29" s="150">
        <f t="shared" si="4"/>
        <v>540000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2700000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2700000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K13:K16"/>
  </mergeCells>
  <printOptions/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32.29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'01_C&amp;P'!A87</f>
        <v>5.1-2</v>
      </c>
      <c r="B3" s="211" t="str">
        <f>IF($A3=0,"",VLOOKUP($A3,'01_C&amp;P'!$A$9:$D$172,2,FALSE))</f>
        <v>EJECUCION DE INSTALACION DE AGUA FRIA (Incluye tendido de caños, llaves de paso, tanque) NO INCLUYE BOMBAS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/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11" t="s">
        <v>203</v>
      </c>
      <c r="B7" s="92" t="str">
        <f>IF($A7=0,"",VLOOKUP($A7,'00_Mat'!$A$4:$J$1135,2,FALSE))</f>
        <v>Tanque De Agua Waterplast Vertical Tricapa 2000l</v>
      </c>
      <c r="C7" s="92" t="str">
        <f>IF($A7=0,"",VLOOKUP($A7,'00_Mat'!$A$4:$J$1135,3,FALSE))</f>
        <v/>
      </c>
      <c r="D7" s="238">
        <v>1.0</v>
      </c>
      <c r="E7" s="231"/>
      <c r="F7" s="239"/>
      <c r="G7" s="222">
        <f t="shared" ref="G7:G18" si="1">ROUNDUP((D7+(D7*F7)),0)</f>
        <v>1</v>
      </c>
      <c r="H7" s="150">
        <f>IF($A7=0,"",VLOOKUP($A7,'00_Mat'!$A$4:$J$1135,5,FALSE))</f>
        <v>450000</v>
      </c>
      <c r="I7" s="150">
        <f t="shared" ref="I7:I18" si="2">H7*G7</f>
        <v>450000</v>
      </c>
      <c r="J7" s="8"/>
      <c r="L7" s="90"/>
      <c r="M7" s="90"/>
    </row>
    <row r="8" ht="14.25" customHeight="1">
      <c r="A8" s="11" t="s">
        <v>209</v>
      </c>
      <c r="B8" s="92" t="str">
        <f>IF($A8=0,"",VLOOKUP($A8,'00_Mat'!$A$4:$J$1135,2,FALSE))</f>
        <v>Caño PVC 110 mm - long= 4 m AWADUCT</v>
      </c>
      <c r="C8" s="92" t="str">
        <f>IF($A8=0,"",VLOOKUP($A8,'00_Mat'!$A$4:$J$1135,3,FALSE))</f>
        <v>u</v>
      </c>
      <c r="D8" s="238">
        <f>20+6</f>
        <v>26</v>
      </c>
      <c r="E8" s="231"/>
      <c r="F8" s="239">
        <v>0.25</v>
      </c>
      <c r="G8" s="222">
        <f t="shared" si="1"/>
        <v>33</v>
      </c>
      <c r="H8" s="150">
        <f>IF($A8=0,"",VLOOKUP($A8,'00_Mat'!$A$4:$J$1135,5,FALSE))</f>
        <v>13800</v>
      </c>
      <c r="I8" s="150">
        <f t="shared" si="2"/>
        <v>455400</v>
      </c>
      <c r="J8" s="3"/>
      <c r="K8" s="90" t="s">
        <v>1063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31"/>
      <c r="F9" s="239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  <c r="J9" s="3"/>
      <c r="K9" s="90" t="s">
        <v>1064</v>
      </c>
    </row>
    <row r="10" ht="14.25" customHeight="1">
      <c r="A10" s="1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J10" s="3"/>
    </row>
    <row r="11" ht="14.25" customHeight="1">
      <c r="A11" s="1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  <c r="J11" s="3"/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  <c r="J12" s="3"/>
    </row>
    <row r="13" ht="14.25" customHeight="1">
      <c r="A13" s="1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J13" s="3"/>
      <c r="K13" s="249"/>
    </row>
    <row r="14" ht="14.25" customHeight="1">
      <c r="A14" s="1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J14" s="3"/>
    </row>
    <row r="15" ht="14.25" customHeight="1">
      <c r="A15" s="1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  <c r="J15" s="3"/>
    </row>
    <row r="16" ht="14.25" customHeight="1">
      <c r="A16" s="1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  <c r="J16" s="3"/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  <c r="J17" s="3"/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905400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905400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39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/>
      <c r="K27" s="3" t="s">
        <v>1065</v>
      </c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3.0</v>
      </c>
      <c r="E28" s="238">
        <v>3.0</v>
      </c>
      <c r="F28" s="239">
        <v>0.25</v>
      </c>
      <c r="G28" s="230">
        <f t="shared" si="3"/>
        <v>12</v>
      </c>
      <c r="H28" s="150">
        <f>IF($A28=0,"",VLOOKUP($A28,'00_MO'!$A$4:$D$7,4,FALSE))</f>
        <v>75000</v>
      </c>
      <c r="I28" s="150">
        <f t="shared" si="4"/>
        <v>900000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2.0</v>
      </c>
      <c r="E29" s="238">
        <v>3.0</v>
      </c>
      <c r="F29" s="239">
        <v>0.25</v>
      </c>
      <c r="G29" s="230">
        <f t="shared" si="3"/>
        <v>8</v>
      </c>
      <c r="H29" s="150">
        <f>IF($A29=0,"",VLOOKUP($A29,'00_MO'!$A$4:$D$7,4,FALSE))</f>
        <v>60000</v>
      </c>
      <c r="I29" s="150">
        <f t="shared" si="4"/>
        <v>480000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1740000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1740000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K13:K16"/>
  </mergeCells>
  <printOptions/>
  <pageMargins bottom="0.75" footer="0.0" header="0.0" left="0.7" right="0.7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32.29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'01_C&amp;P'!A88</f>
        <v>5.1-3</v>
      </c>
      <c r="B3" s="211" t="str">
        <f>IF($A3=0,"",VLOOKUP($A3,'01_C&amp;P'!$A$9:$D$172,2,FALSE))</f>
        <v>EJECUCION DE INSTALACION DE AGUA CALIENTE (Incluye tendido de caños, llaves de paso) NO INCLUYE TERMOTANQUE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/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11"/>
      <c r="B7" s="92" t="str">
        <f>IF($A7=0,"",VLOOKUP($A7,'00_Mat'!$A$4:$J$1135,2,FALSE))</f>
        <v/>
      </c>
      <c r="C7" s="92" t="str">
        <f>IF($A7=0,"",VLOOKUP($A7,'00_Mat'!$A$4:$J$1135,3,FALSE))</f>
        <v/>
      </c>
      <c r="D7" s="238">
        <v>1.0</v>
      </c>
      <c r="E7" s="231"/>
      <c r="F7" s="239"/>
      <c r="G7" s="222">
        <f t="shared" ref="G7:G18" si="1">ROUNDUP((D7+(D7*F7)),0)</f>
        <v>1</v>
      </c>
      <c r="H7" s="150" t="str">
        <f>IF($A7=0,"",VLOOKUP($A7,'00_Mat'!$A$4:$J$1135,5,FALSE))</f>
        <v/>
      </c>
      <c r="I7" s="150">
        <f t="shared" ref="I7:I18" si="2">H7*G7</f>
        <v>0</v>
      </c>
      <c r="J7" s="8"/>
      <c r="L7" s="90"/>
      <c r="M7" s="90"/>
    </row>
    <row r="8" ht="14.25" customHeight="1">
      <c r="A8" s="11" t="s">
        <v>209</v>
      </c>
      <c r="B8" s="92" t="str">
        <f>IF($A8=0,"",VLOOKUP($A8,'00_Mat'!$A$4:$J$1135,2,FALSE))</f>
        <v>Caño PVC 110 mm - long= 4 m AWADUCT</v>
      </c>
      <c r="C8" s="92" t="str">
        <f>IF($A8=0,"",VLOOKUP($A8,'00_Mat'!$A$4:$J$1135,3,FALSE))</f>
        <v>u</v>
      </c>
      <c r="D8" s="238">
        <f>10+6</f>
        <v>16</v>
      </c>
      <c r="E8" s="231"/>
      <c r="F8" s="239">
        <v>0.25</v>
      </c>
      <c r="G8" s="222">
        <f t="shared" si="1"/>
        <v>20</v>
      </c>
      <c r="H8" s="150">
        <f>IF($A8=0,"",VLOOKUP($A8,'00_Mat'!$A$4:$J$1135,5,FALSE))</f>
        <v>13800</v>
      </c>
      <c r="I8" s="150">
        <f t="shared" si="2"/>
        <v>276000</v>
      </c>
      <c r="J8" s="3"/>
      <c r="K8" s="90" t="s">
        <v>1066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31"/>
      <c r="F9" s="239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  <c r="J9" s="3"/>
      <c r="K9" s="90" t="s">
        <v>1064</v>
      </c>
    </row>
    <row r="10" ht="14.25" customHeight="1">
      <c r="A10" s="1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J10" s="3"/>
    </row>
    <row r="11" ht="14.25" customHeight="1">
      <c r="A11" s="1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  <c r="J11" s="3"/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  <c r="J12" s="3"/>
    </row>
    <row r="13" ht="14.25" customHeight="1">
      <c r="A13" s="1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J13" s="3"/>
      <c r="K13" s="249"/>
    </row>
    <row r="14" ht="14.25" customHeight="1">
      <c r="A14" s="1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J14" s="3"/>
    </row>
    <row r="15" ht="14.25" customHeight="1">
      <c r="A15" s="1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  <c r="J15" s="3"/>
    </row>
    <row r="16" ht="14.25" customHeight="1">
      <c r="A16" s="1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  <c r="J16" s="3"/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  <c r="J17" s="3"/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276000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276000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4.0</v>
      </c>
      <c r="F27" s="239">
        <v>0.25</v>
      </c>
      <c r="G27" s="230">
        <f t="shared" ref="G27:G32" si="3">ROUNDUP(((D27*E27)*(1+F27)),0)</f>
        <v>5</v>
      </c>
      <c r="H27" s="150">
        <f>IF($A27=0,"",VLOOKUP($A27,'00_MO'!$A$4:$D$7,4,FALSE))</f>
        <v>90000</v>
      </c>
      <c r="I27" s="150">
        <f t="shared" ref="I27:I32" si="4">G27*H27</f>
        <v>450000</v>
      </c>
      <c r="J27" s="3"/>
      <c r="K27" s="3" t="s">
        <v>1065</v>
      </c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4.0</v>
      </c>
      <c r="F28" s="239">
        <v>0.25</v>
      </c>
      <c r="G28" s="230">
        <f t="shared" si="3"/>
        <v>10</v>
      </c>
      <c r="H28" s="150">
        <f>IF($A28=0,"",VLOOKUP($A28,'00_MO'!$A$4:$D$7,4,FALSE))</f>
        <v>75000</v>
      </c>
      <c r="I28" s="150">
        <f t="shared" si="4"/>
        <v>750000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4.0</v>
      </c>
      <c r="F29" s="239">
        <v>0.25</v>
      </c>
      <c r="G29" s="230">
        <f t="shared" si="3"/>
        <v>5</v>
      </c>
      <c r="H29" s="150">
        <f>IF($A29=0,"",VLOOKUP($A29,'00_MO'!$A$4:$D$7,4,FALSE))</f>
        <v>60000</v>
      </c>
      <c r="I29" s="150">
        <f t="shared" si="4"/>
        <v>300000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1500000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1500000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K13:K16"/>
  </mergeCells>
  <printOptions/>
  <pageMargins bottom="0.75" footer="0.0" header="0.0" left="0.7" right="0.7" top="0.75"/>
  <pageSetup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32.29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'01_C&amp;P'!A89</f>
        <v>5.1-4</v>
      </c>
      <c r="B3" s="211" t="str">
        <f>IF($A3=0,"",VLOOKUP($A3,'01_C&amp;P'!$A$9:$D$172,2,FALSE))</f>
        <v>EJECUCION DE INSTALACION PLUVIAL (Incluye tendido de caños)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/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209</v>
      </c>
      <c r="B7" s="92" t="str">
        <f>IF($A7=0,"",VLOOKUP($A7,'00_Mat'!$A$4:$J$1135,2,FALSE))</f>
        <v>Caño PVC 110 mm - long= 4 m AWADUCT</v>
      </c>
      <c r="C7" s="92" t="str">
        <f>IF($A7=0,"",VLOOKUP($A7,'00_Mat'!$A$4:$J$1135,3,FALSE))</f>
        <v>u</v>
      </c>
      <c r="D7" s="238">
        <v>10.0</v>
      </c>
      <c r="E7" s="231"/>
      <c r="F7" s="239"/>
      <c r="G7" s="222">
        <f t="shared" ref="G7:G18" si="1">ROUNDUP((D7+(D7*F7)),0)</f>
        <v>10</v>
      </c>
      <c r="H7" s="150">
        <f>IF($A7=0,"",VLOOKUP($A7,'00_Mat'!$A$4:$J$1135,5,FALSE))</f>
        <v>13800</v>
      </c>
      <c r="I7" s="150">
        <f t="shared" ref="I7:I18" si="2">H7*G7</f>
        <v>138000</v>
      </c>
      <c r="J7" s="8"/>
      <c r="K7" s="90" t="s">
        <v>1067</v>
      </c>
      <c r="L7" s="90"/>
      <c r="M7" s="90"/>
    </row>
    <row r="8" ht="14.25" customHeight="1">
      <c r="A8" s="11" t="s">
        <v>189</v>
      </c>
      <c r="B8" s="92" t="str">
        <f>IF($A8=0,"",VLOOKUP($A8,'00_Mat'!$A$4:$J$1135,2,FALSE))</f>
        <v>Embudo Pluvial 110 "Awaduct" </v>
      </c>
      <c r="C8" s="92" t="str">
        <f>IF($A8=0,"",VLOOKUP($A8,'00_Mat'!$A$4:$J$1135,3,FALSE))</f>
        <v>u</v>
      </c>
      <c r="D8" s="238">
        <f>5</f>
        <v>5</v>
      </c>
      <c r="E8" s="231"/>
      <c r="F8" s="239">
        <v>0.25</v>
      </c>
      <c r="G8" s="222">
        <f t="shared" si="1"/>
        <v>7</v>
      </c>
      <c r="H8" s="150">
        <f>IF($A8=0,"",VLOOKUP($A8,'00_Mat'!$A$4:$J$1135,5,FALSE))</f>
        <v>20000</v>
      </c>
      <c r="I8" s="150">
        <f t="shared" si="2"/>
        <v>140000</v>
      </c>
      <c r="J8" s="3"/>
      <c r="K8" s="90" t="s">
        <v>1068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38"/>
      <c r="E9" s="231"/>
      <c r="F9" s="239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  <c r="J9" s="3"/>
    </row>
    <row r="10" ht="14.25" customHeight="1">
      <c r="A10" s="1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  <c r="J10" s="3"/>
    </row>
    <row r="11" ht="14.25" customHeight="1">
      <c r="A11" s="1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  <c r="J11" s="3"/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  <c r="J12" s="3"/>
    </row>
    <row r="13" ht="14.25" customHeight="1">
      <c r="A13" s="1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  <c r="J13" s="3"/>
      <c r="K13" s="249"/>
    </row>
    <row r="14" ht="14.25" customHeight="1">
      <c r="A14" s="1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  <c r="J14" s="3"/>
    </row>
    <row r="15" ht="14.25" customHeight="1">
      <c r="A15" s="1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  <c r="J15" s="3"/>
    </row>
    <row r="16" ht="14.25" customHeight="1">
      <c r="A16" s="1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  <c r="J16" s="3"/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  <c r="J17" s="3"/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278000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278000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3.0</v>
      </c>
      <c r="F27" s="239">
        <v>0.25</v>
      </c>
      <c r="G27" s="230">
        <f t="shared" ref="G27:G32" si="3">ROUNDUP(((D27*E27)*(1+F27)),0)</f>
        <v>4</v>
      </c>
      <c r="H27" s="150">
        <f>IF($A27=0,"",VLOOKUP($A27,'00_MO'!$A$4:$D$7,4,FALSE))</f>
        <v>90000</v>
      </c>
      <c r="I27" s="150">
        <f t="shared" ref="I27:I32" si="4">G27*H27</f>
        <v>360000</v>
      </c>
      <c r="J27" s="3"/>
      <c r="K27" s="3" t="s">
        <v>1065</v>
      </c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3.0</v>
      </c>
      <c r="F28" s="239">
        <v>0.25</v>
      </c>
      <c r="G28" s="230">
        <f t="shared" si="3"/>
        <v>8</v>
      </c>
      <c r="H28" s="150">
        <f>IF($A28=0,"",VLOOKUP($A28,'00_MO'!$A$4:$D$7,4,FALSE))</f>
        <v>75000</v>
      </c>
      <c r="I28" s="150">
        <f t="shared" si="4"/>
        <v>600000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3.0</v>
      </c>
      <c r="F29" s="239">
        <v>0.25</v>
      </c>
      <c r="G29" s="230">
        <f t="shared" si="3"/>
        <v>4</v>
      </c>
      <c r="H29" s="150">
        <f>IF($A29=0,"",VLOOKUP($A29,'00_MO'!$A$4:$D$7,4,FALSE))</f>
        <v>60000</v>
      </c>
      <c r="I29" s="150">
        <f t="shared" si="4"/>
        <v>240000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1200000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1200000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K13:K16"/>
  </mergeCells>
  <printOptions/>
  <pageMargins bottom="0.75" footer="0.0" header="0.0" left="0.7" right="0.7" top="0.75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'01_C&amp;P'!A90</f>
        <v>5.1-5</v>
      </c>
      <c r="B3" s="211" t="str">
        <f>IF($A3=0,"",VLOOKUP($A3,'01_C&amp;P'!$A$9:$D$172,2,FALSE))</f>
        <v>COLOCACION DE ARTEFACTOS SANITARIOS (3 Bachas Bano, 1 Bacha Cocina, 3 Indoros, 2 Bidet, 2 Duchas) Incluye griferias.</v>
      </c>
      <c r="C3" s="212"/>
      <c r="D3" s="212"/>
      <c r="E3" s="212"/>
      <c r="F3" s="212"/>
      <c r="G3" s="213"/>
      <c r="H3" s="214">
        <f>IF($A3=0,"",VLOOKUP($A3,'01_C&amp;P'!$A$9:$D$172,4,FALSE))</f>
        <v>11</v>
      </c>
      <c r="I3" s="215" t="str">
        <f>IF($A3=0,"",VLOOKUP($A3,'01_C&amp;P'!$A$9:$D$172,3,FALSE))</f>
        <v>unid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165</v>
      </c>
      <c r="B7" s="92" t="str">
        <f>IF($A7=0,"",VLOOKUP($A7,'00_Mat'!$A$4:$J$1135,2,FALSE))</f>
        <v>Lavatorio DECA (SOBRE MESADA)</v>
      </c>
      <c r="C7" s="92" t="str">
        <f>IF($A7=0,"",VLOOKUP($A7,'00_Mat'!$A$4:$J$1135,3,FALSE))</f>
        <v>u</v>
      </c>
      <c r="D7" s="238">
        <f>3+1</f>
        <v>4</v>
      </c>
      <c r="E7" s="231"/>
      <c r="F7" s="239"/>
      <c r="G7" s="222">
        <f t="shared" ref="G7:G18" si="1">ROUNDUP((D7+(D7*F7)),0)</f>
        <v>4</v>
      </c>
      <c r="H7" s="150">
        <f>IF($A7=0,"",VLOOKUP($A7,'00_Mat'!$A$4:$J$1135,5,FALSE))</f>
        <v>200000</v>
      </c>
      <c r="I7" s="150">
        <f t="shared" ref="I7:I18" si="2">H7*G7</f>
        <v>800000</v>
      </c>
      <c r="J7" s="150"/>
      <c r="L7" s="248">
        <v>2.0</v>
      </c>
      <c r="M7" s="248" t="s">
        <v>1069</v>
      </c>
    </row>
    <row r="8" ht="14.25" customHeight="1">
      <c r="A8" s="231" t="s">
        <v>167</v>
      </c>
      <c r="B8" s="92" t="str">
        <f>IF($A8=0,"",VLOOKUP($A8,'00_Mat'!$A$4:$J$1135,2,FALSE))</f>
        <v>Inodoro FERRUM</v>
      </c>
      <c r="C8" s="92" t="str">
        <f>IF($A8=0,"",VLOOKUP($A8,'00_Mat'!$A$4:$J$1135,3,FALSE))</f>
        <v>u</v>
      </c>
      <c r="D8" s="238">
        <v>1.0</v>
      </c>
      <c r="E8" s="231"/>
      <c r="F8" s="239"/>
      <c r="G8" s="222">
        <f t="shared" si="1"/>
        <v>1</v>
      </c>
      <c r="H8" s="150">
        <f>IF($A8=0,"",VLOOKUP($A8,'00_Mat'!$A$4:$J$1135,5,FALSE))</f>
        <v>600000</v>
      </c>
      <c r="I8" s="150">
        <f t="shared" si="2"/>
        <v>600000</v>
      </c>
      <c r="L8" s="90">
        <v>3.0</v>
      </c>
      <c r="M8" s="90" t="s">
        <v>1070</v>
      </c>
      <c r="Q8" s="90"/>
      <c r="R8" s="90"/>
    </row>
    <row r="9" ht="14.25" customHeight="1">
      <c r="A9" s="231" t="s">
        <v>169</v>
      </c>
      <c r="B9" s="92" t="str">
        <f>IF($A9=0,"",VLOOKUP($A9,'00_Mat'!$A$4:$J$1135,2,FALSE))</f>
        <v>Indoro y Bidet completos FERRUM</v>
      </c>
      <c r="C9" s="92" t="str">
        <f>IF($A9=0,"",VLOOKUP($A9,'00_Mat'!$A$4:$J$1135,3,FALSE))</f>
        <v>u</v>
      </c>
      <c r="D9" s="238">
        <v>2.0</v>
      </c>
      <c r="E9" s="231"/>
      <c r="F9" s="239"/>
      <c r="G9" s="222">
        <f t="shared" si="1"/>
        <v>2</v>
      </c>
      <c r="H9" s="150">
        <f>IF($A9=0,"",VLOOKUP($A9,'00_Mat'!$A$4:$J$1135,5,FALSE))</f>
        <v>1000000</v>
      </c>
      <c r="I9" s="150">
        <f t="shared" si="2"/>
        <v>2000000</v>
      </c>
      <c r="K9" s="90"/>
      <c r="L9" s="90">
        <v>1.0</v>
      </c>
      <c r="M9" s="90" t="s">
        <v>1071</v>
      </c>
    </row>
    <row r="10" ht="14.25" customHeight="1">
      <c r="A10" s="231" t="s">
        <v>173</v>
      </c>
      <c r="B10" s="92" t="str">
        <f>IF($A10=0,"",VLOOKUP($A10,'00_Mat'!$A$4:$J$1135,2,FALSE))</f>
        <v>Grfieria Lavatorio FV</v>
      </c>
      <c r="C10" s="92" t="str">
        <f>IF($A10=0,"",VLOOKUP($A10,'00_Mat'!$A$4:$J$1135,3,FALSE))</f>
        <v>u</v>
      </c>
      <c r="D10" s="238">
        <v>4.0</v>
      </c>
      <c r="E10" s="231"/>
      <c r="F10" s="239"/>
      <c r="G10" s="222">
        <f t="shared" si="1"/>
        <v>4</v>
      </c>
      <c r="H10" s="150">
        <f>IF($A10=0,"",VLOOKUP($A10,'00_Mat'!$A$4:$J$1135,5,FALSE))</f>
        <v>150000</v>
      </c>
      <c r="I10" s="150">
        <f t="shared" si="2"/>
        <v>600000</v>
      </c>
      <c r="L10" s="90">
        <v>3.0</v>
      </c>
      <c r="M10" s="90" t="s">
        <v>1072</v>
      </c>
    </row>
    <row r="11" ht="14.25" customHeight="1">
      <c r="A11" s="231" t="s">
        <v>175</v>
      </c>
      <c r="B11" s="92" t="str">
        <f>IF($A11=0,"",VLOOKUP($A11,'00_Mat'!$A$4:$J$1135,2,FALSE))</f>
        <v>Griferia mocomando cocina movible FV</v>
      </c>
      <c r="C11" s="92" t="str">
        <f>IF($A11=0,"",VLOOKUP($A11,'00_Mat'!$A$4:$J$1135,3,FALSE))</f>
        <v>u</v>
      </c>
      <c r="D11" s="238">
        <v>1.0</v>
      </c>
      <c r="E11" s="231"/>
      <c r="F11" s="239"/>
      <c r="G11" s="222">
        <f t="shared" si="1"/>
        <v>1</v>
      </c>
      <c r="H11" s="150">
        <f>IF($A11=0,"",VLOOKUP($A11,'00_Mat'!$A$4:$J$1135,5,FALSE))</f>
        <v>300000</v>
      </c>
      <c r="I11" s="150">
        <f t="shared" si="2"/>
        <v>300000</v>
      </c>
      <c r="L11" s="90">
        <v>2.0</v>
      </c>
      <c r="M11" s="90" t="s">
        <v>1073</v>
      </c>
    </row>
    <row r="12" ht="14.25" customHeight="1">
      <c r="A12" s="219" t="s">
        <v>179</v>
      </c>
      <c r="B12" s="92" t="str">
        <f>IF($A12=0,"",VLOOKUP($A12,'00_Mat'!$A$4:$J$1135,2,FALSE))</f>
        <v>Grfieria Ducha FV</v>
      </c>
      <c r="C12" s="92" t="str">
        <f>IF($A12=0,"",VLOOKUP($A12,'00_Mat'!$A$4:$J$1135,3,FALSE))</f>
        <v>u</v>
      </c>
      <c r="D12" s="219">
        <v>2.0</v>
      </c>
      <c r="E12" s="219"/>
      <c r="F12" s="221"/>
      <c r="G12" s="222">
        <f t="shared" si="1"/>
        <v>2</v>
      </c>
      <c r="H12" s="150">
        <f>IF($A12=0,"",VLOOKUP($A12,'00_Mat'!$A$4:$J$1135,5,FALSE))</f>
        <v>360000</v>
      </c>
      <c r="I12" s="150">
        <f t="shared" si="2"/>
        <v>720000</v>
      </c>
    </row>
    <row r="13" ht="14.25" customHeight="1">
      <c r="A13" s="219" t="s">
        <v>181</v>
      </c>
      <c r="B13" s="92" t="str">
        <f>IF($A13=0,"",VLOOKUP($A13,'00_Mat'!$A$4:$J$1135,2,FALSE))</f>
        <v>Grfieria Bide FV</v>
      </c>
      <c r="C13" s="92" t="str">
        <f>IF($A13=0,"",VLOOKUP($A13,'00_Mat'!$A$4:$J$1135,3,FALSE))</f>
        <v>u</v>
      </c>
      <c r="D13" s="219">
        <v>2.0</v>
      </c>
      <c r="E13" s="219"/>
      <c r="F13" s="221"/>
      <c r="G13" s="222">
        <f t="shared" si="1"/>
        <v>2</v>
      </c>
      <c r="H13" s="150">
        <f>IF($A13=0,"",VLOOKUP($A13,'00_Mat'!$A$4:$J$1135,5,FALSE))</f>
        <v>211000</v>
      </c>
      <c r="I13" s="150">
        <f t="shared" si="2"/>
        <v>422000</v>
      </c>
    </row>
    <row r="14" ht="14.25" customHeight="1">
      <c r="A14" s="219" t="s">
        <v>183</v>
      </c>
      <c r="B14" s="92" t="str">
        <f>IF($A14=0,"",VLOOKUP($A14,'00_Mat'!$A$4:$J$1135,2,FALSE))</f>
        <v>Rejilla ATRIM Pileta Patio Reversible 12x12 Cuadrada Acero I</v>
      </c>
      <c r="C14" s="92" t="str">
        <f>IF($A14=0,"",VLOOKUP($A14,'00_Mat'!$A$4:$J$1135,3,FALSE))</f>
        <v>u</v>
      </c>
      <c r="D14" s="219">
        <v>3.0</v>
      </c>
      <c r="E14" s="219"/>
      <c r="F14" s="221"/>
      <c r="G14" s="222">
        <f t="shared" si="1"/>
        <v>3</v>
      </c>
      <c r="H14" s="150">
        <f>IF($A14=0,"",VLOOKUP($A14,'00_Mat'!$A$4:$J$1135,5,FALSE))</f>
        <v>26000</v>
      </c>
      <c r="I14" s="150">
        <f t="shared" si="2"/>
        <v>78000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5520000</v>
      </c>
      <c r="J20" s="92"/>
      <c r="K20" s="92"/>
      <c r="L20" s="92"/>
    </row>
    <row r="21" ht="14.25" customHeight="1">
      <c r="A21" s="226" t="str">
        <f>$I$3</f>
        <v>unid</v>
      </c>
      <c r="B21" s="227"/>
      <c r="C21" s="227"/>
      <c r="D21" s="227"/>
      <c r="E21" s="227"/>
      <c r="F21" s="227"/>
      <c r="G21" s="5"/>
      <c r="H21" s="227"/>
      <c r="I21" s="220">
        <f>$H$3</f>
        <v>11</v>
      </c>
      <c r="J21" s="92"/>
      <c r="K21" s="92"/>
      <c r="L21" s="92"/>
    </row>
    <row r="22" ht="14.25" customHeight="1">
      <c r="A22" s="228" t="s">
        <v>964</v>
      </c>
      <c r="B22" s="226" t="str">
        <f>A21</f>
        <v>unid</v>
      </c>
      <c r="C22" s="227"/>
      <c r="D22" s="227"/>
      <c r="E22" s="227"/>
      <c r="F22" s="227"/>
      <c r="G22" s="5"/>
      <c r="H22" s="227"/>
      <c r="I22" s="229">
        <f>I20/I21</f>
        <v>501818.1818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967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0.0</v>
      </c>
      <c r="E27" s="238">
        <v>0.0</v>
      </c>
      <c r="F27" s="239">
        <v>0.25</v>
      </c>
      <c r="G27" s="230">
        <f t="shared" ref="G27:G32" si="3">ROUNDUP(((D27*E27)*(1+F27)),0)</f>
        <v>0</v>
      </c>
      <c r="H27" s="150">
        <f>IF($A27=0,"",VLOOKUP($A27,'00_MO'!$A$4:$D$7,4,FALSE))</f>
        <v>90000</v>
      </c>
      <c r="I27" s="150">
        <f t="shared" ref="I27:I32" si="4">G27*H27</f>
        <v>0</v>
      </c>
      <c r="J27" s="3"/>
      <c r="K27" s="3"/>
      <c r="L27" s="3"/>
      <c r="M27" s="3"/>
    </row>
    <row r="28" ht="14.25" customHeight="1">
      <c r="A28" s="231" t="s">
        <v>969</v>
      </c>
      <c r="B28" s="92" t="str">
        <f>IF($A28=0,"",VLOOKUP($A28,'00_MO'!$A$4:$D$7,2,FALSE))</f>
        <v>Ayudante</v>
      </c>
      <c r="C28" s="92" t="str">
        <f>IF($A28=0,"",VLOOKUP($A28,'00_MO'!$A$4:$D$7,3,FALSE))</f>
        <v>u</v>
      </c>
      <c r="D28" s="240">
        <v>2.0</v>
      </c>
      <c r="E28" s="238">
        <v>3.0</v>
      </c>
      <c r="F28" s="239">
        <v>0.25</v>
      </c>
      <c r="G28" s="230">
        <f t="shared" si="3"/>
        <v>8</v>
      </c>
      <c r="H28" s="150">
        <f>IF($A28=0,"",VLOOKUP($A28,'00_MO'!$A$4:$D$7,4,FALSE))</f>
        <v>60000</v>
      </c>
      <c r="I28" s="150">
        <f t="shared" si="4"/>
        <v>480000</v>
      </c>
      <c r="J28" s="3"/>
      <c r="K28" s="3"/>
      <c r="L28" s="3"/>
      <c r="M28" s="3"/>
    </row>
    <row r="29" ht="14.25" customHeight="1">
      <c r="A29" s="231" t="str">
        <f>'00_MO'!A8</f>
        <v>MO-GER</v>
      </c>
      <c r="B29" s="92" t="str">
        <f>'00_MO'!B8</f>
        <v>GERVACIO</v>
      </c>
      <c r="C29" s="92" t="str">
        <f>'00_MO'!C8</f>
        <v>u</v>
      </c>
      <c r="D29" s="240">
        <v>2.0</v>
      </c>
      <c r="E29" s="238">
        <v>3.0</v>
      </c>
      <c r="F29" s="239">
        <v>0.25</v>
      </c>
      <c r="G29" s="230">
        <f t="shared" si="3"/>
        <v>8</v>
      </c>
      <c r="H29" s="150">
        <f>'00_MO'!D8</f>
        <v>80000</v>
      </c>
      <c r="I29" s="150">
        <f t="shared" si="4"/>
        <v>640000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1120000</v>
      </c>
    </row>
    <row r="35" ht="14.25" customHeight="1">
      <c r="A35" s="226" t="str">
        <f>$I$3</f>
        <v>unid</v>
      </c>
      <c r="B35" s="227"/>
      <c r="C35" s="227"/>
      <c r="D35" s="227"/>
      <c r="E35" s="227"/>
      <c r="F35" s="227"/>
      <c r="G35" s="5"/>
      <c r="H35" s="227"/>
      <c r="I35" s="220">
        <f>$H$3</f>
        <v>11</v>
      </c>
      <c r="J35" s="92"/>
      <c r="K35" s="92"/>
      <c r="L35" s="92"/>
    </row>
    <row r="36" ht="14.25" customHeight="1">
      <c r="A36" s="228" t="s">
        <v>964</v>
      </c>
      <c r="B36" s="226" t="str">
        <f>A35</f>
        <v>unid</v>
      </c>
      <c r="C36" s="227"/>
      <c r="D36" s="227"/>
      <c r="E36" s="227"/>
      <c r="F36" s="227"/>
      <c r="G36" s="5"/>
      <c r="H36" s="227"/>
      <c r="I36" s="229">
        <f>I34/I35</f>
        <v>101818.1818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unid</v>
      </c>
      <c r="B49" s="227"/>
      <c r="C49" s="227"/>
      <c r="D49" s="227"/>
      <c r="E49" s="227"/>
      <c r="F49" s="227"/>
      <c r="G49" s="5"/>
      <c r="H49" s="227"/>
      <c r="I49" s="220">
        <f>$H$3</f>
        <v>11</v>
      </c>
      <c r="J49" s="92"/>
      <c r="K49" s="92"/>
      <c r="L49" s="92"/>
    </row>
    <row r="50" ht="14.25" customHeight="1">
      <c r="A50" s="228" t="s">
        <v>964</v>
      </c>
      <c r="B50" s="226" t="str">
        <f>A49</f>
        <v>unid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unid</v>
      </c>
      <c r="B63" s="227"/>
      <c r="C63" s="227"/>
      <c r="D63" s="227"/>
      <c r="E63" s="227"/>
      <c r="F63" s="227"/>
      <c r="G63" s="5"/>
      <c r="H63" s="227"/>
      <c r="I63" s="220">
        <f>$H$3</f>
        <v>11</v>
      </c>
      <c r="J63" s="92"/>
      <c r="K63" s="92"/>
      <c r="L63" s="92"/>
    </row>
    <row r="64" ht="14.25" customHeight="1">
      <c r="A64" s="228" t="s">
        <v>964</v>
      </c>
      <c r="B64" s="226" t="str">
        <f>A63</f>
        <v>unid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unid</v>
      </c>
      <c r="B77" s="227"/>
      <c r="C77" s="227"/>
      <c r="D77" s="227"/>
      <c r="E77" s="227"/>
      <c r="F77" s="227"/>
      <c r="G77" s="5"/>
      <c r="H77" s="227"/>
      <c r="I77" s="220">
        <f>$H$3</f>
        <v>11</v>
      </c>
      <c r="J77" s="92"/>
      <c r="K77" s="92"/>
      <c r="L77" s="92"/>
    </row>
    <row r="78" ht="14.25" customHeight="1">
      <c r="A78" s="228" t="s">
        <v>964</v>
      </c>
      <c r="B78" s="226" t="str">
        <f>A77</f>
        <v>unid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'01_C&amp;P'!A95</f>
        <v>5.3-1</v>
      </c>
      <c r="B3" s="211" t="str">
        <f>IF($A3=0,"",VLOOKUP($A3,'01_C&amp;P'!$A$9:$D$172,2,FALSE))</f>
        <v>RADIADORES</v>
      </c>
      <c r="C3" s="212"/>
      <c r="D3" s="212"/>
      <c r="E3" s="212"/>
      <c r="F3" s="212"/>
      <c r="G3" s="213"/>
      <c r="H3" s="214">
        <f>IF($A3=0,"",VLOOKUP($A3,'01_C&amp;P'!$A$9:$D$172,4,FALSE))</f>
        <v>1</v>
      </c>
      <c r="I3" s="215" t="str">
        <f>IF($A3=0,"",VLOOKUP($A3,'01_C&amp;P'!$A$9:$D$172,3,FALSE))</f>
        <v>gl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5" t="s">
        <v>526</v>
      </c>
      <c r="B7" s="92" t="str">
        <f>IF($A7=0,"",VLOOKUP($A7,'00_Mat'!$A$4:$J$1135,2,FALSE))</f>
        <v>CALDERA (hasta 9 radiadores)</v>
      </c>
      <c r="C7" s="92" t="str">
        <f>IF($A7=0,"",VLOOKUP($A7,'00_Mat'!$A$4:$J$1135,3,FALSE))</f>
        <v>u</v>
      </c>
      <c r="D7" s="238">
        <v>1.0</v>
      </c>
      <c r="E7" s="231"/>
      <c r="F7" s="239"/>
      <c r="G7" s="222">
        <f t="shared" ref="G7:G18" si="1">ROUNDUP((D7+(D7*F7)),0)</f>
        <v>1</v>
      </c>
      <c r="H7" s="150">
        <f>IF($A7=0,"",VLOOKUP($A7,'00_Mat'!$A$4:$J$1135,5,FALSE))</f>
        <v>1300000</v>
      </c>
      <c r="I7" s="150">
        <f t="shared" ref="I7:I18" si="2">H7*G7</f>
        <v>1300000</v>
      </c>
      <c r="J7" s="150"/>
      <c r="L7" s="90">
        <v>9.0</v>
      </c>
      <c r="M7" s="90" t="s">
        <v>1074</v>
      </c>
    </row>
    <row r="8" ht="14.25" customHeight="1">
      <c r="A8" s="3" t="s">
        <v>529</v>
      </c>
      <c r="B8" s="92" t="str">
        <f>IF($A8=0,"",VLOOKUP($A8,'00_Mat'!$A$4:$J$1135,2,FALSE))</f>
        <v>RADIADOR 4 SECCIONES. Incluye valvulas y demas accesorios.</v>
      </c>
      <c r="C8" s="92" t="str">
        <f>IF($A8=0,"",VLOOKUP($A8,'00_Mat'!$A$4:$J$1135,3,FALSE))</f>
        <v>u</v>
      </c>
      <c r="D8" s="238">
        <v>9.0</v>
      </c>
      <c r="E8" s="231"/>
      <c r="F8" s="239"/>
      <c r="G8" s="222">
        <f t="shared" si="1"/>
        <v>9</v>
      </c>
      <c r="H8" s="150">
        <f>IF($A8=0,"",VLOOKUP($A8,'00_Mat'!$A$4:$J$1135,5,FALSE))</f>
        <v>200000</v>
      </c>
      <c r="I8" s="150">
        <f t="shared" si="2"/>
        <v>1800000</v>
      </c>
      <c r="L8" s="90">
        <v>1.0</v>
      </c>
      <c r="M8" s="90" t="s">
        <v>1075</v>
      </c>
      <c r="Q8" s="90"/>
      <c r="R8" s="90"/>
    </row>
    <row r="9" ht="14.25" customHeight="1">
      <c r="A9" s="231" t="s">
        <v>209</v>
      </c>
      <c r="B9" s="92" t="str">
        <f>IF($A9=0,"",VLOOKUP($A9,'00_Mat'!$A$4:$J$1135,2,FALSE))</f>
        <v>Caño PVC 110 mm - long= 4 m AWADUCT</v>
      </c>
      <c r="C9" s="92" t="str">
        <f>IF($A9=0,"",VLOOKUP($A9,'00_Mat'!$A$4:$J$1135,3,FALSE))</f>
        <v>u</v>
      </c>
      <c r="D9" s="238">
        <v>12.0</v>
      </c>
      <c r="E9" s="231"/>
      <c r="F9" s="239"/>
      <c r="G9" s="222">
        <f t="shared" si="1"/>
        <v>12</v>
      </c>
      <c r="H9" s="150">
        <f>IF($A9=0,"",VLOOKUP($A9,'00_Mat'!$A$4:$J$1135,5,FALSE))</f>
        <v>13800</v>
      </c>
      <c r="I9" s="150">
        <f t="shared" si="2"/>
        <v>165600</v>
      </c>
      <c r="K9" s="90"/>
      <c r="M9" s="90" t="s">
        <v>1076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3265600</v>
      </c>
      <c r="J20" s="92"/>
      <c r="K20" s="92"/>
      <c r="L20" s="92"/>
    </row>
    <row r="21" ht="14.25" customHeight="1">
      <c r="A21" s="226" t="str">
        <f>$I$3</f>
        <v>gl</v>
      </c>
      <c r="B21" s="227"/>
      <c r="C21" s="227"/>
      <c r="D21" s="227"/>
      <c r="E21" s="227"/>
      <c r="F21" s="227"/>
      <c r="G21" s="5"/>
      <c r="H21" s="227"/>
      <c r="I21" s="220">
        <f>$H$3</f>
        <v>1</v>
      </c>
      <c r="J21" s="92"/>
      <c r="K21" s="92"/>
      <c r="L21" s="92"/>
    </row>
    <row r="22" ht="14.25" customHeight="1">
      <c r="A22" s="228" t="s">
        <v>964</v>
      </c>
      <c r="B22" s="226" t="str">
        <f>A21</f>
        <v>gl</v>
      </c>
      <c r="C22" s="227"/>
      <c r="D22" s="227"/>
      <c r="E22" s="227"/>
      <c r="F22" s="227"/>
      <c r="G22" s="5"/>
      <c r="H22" s="227"/>
      <c r="I22" s="229">
        <f>I20/I21</f>
        <v>3265600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/>
      <c r="B27" s="92" t="str">
        <f>IF($A27=0,"",VLOOKUP($A27,'00_MO'!$A$4:$D$7,2,FALSE))</f>
        <v/>
      </c>
      <c r="C27" s="92" t="str">
        <f>IF($A27=0,"",VLOOKUP($A27,'00_MO'!$A$4:$D$7,3,FALSE))</f>
        <v/>
      </c>
      <c r="D27" s="240"/>
      <c r="E27" s="238"/>
      <c r="F27" s="239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32" si="4">G27*H27</f>
        <v>0</v>
      </c>
      <c r="J27" s="3"/>
      <c r="K27" s="3"/>
      <c r="L27" s="3"/>
      <c r="M27" s="3"/>
    </row>
    <row r="28" ht="14.25" customHeight="1">
      <c r="A28" s="231"/>
      <c r="B28" s="92" t="str">
        <f>IF($A28=0,"",VLOOKUP($A28,'00_MO'!$A$4:$D$7,2,FALSE))</f>
        <v/>
      </c>
      <c r="C28" s="92" t="str">
        <f>IF($A28=0,"",VLOOKUP($A28,'00_MO'!$A$4:$D$7,3,FALSE))</f>
        <v/>
      </c>
      <c r="D28" s="240"/>
      <c r="E28" s="238"/>
      <c r="F28" s="239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2.0</v>
      </c>
      <c r="E29" s="238">
        <v>5.0</v>
      </c>
      <c r="F29" s="239">
        <v>0.25</v>
      </c>
      <c r="G29" s="230">
        <f t="shared" si="3"/>
        <v>13</v>
      </c>
      <c r="H29" s="150">
        <f>IF($A29=0,"",VLOOKUP($A29,'00_MO'!$A$4:$D$7,4,FALSE))</f>
        <v>60000</v>
      </c>
      <c r="I29" s="150">
        <f t="shared" si="4"/>
        <v>780000</v>
      </c>
      <c r="J29" s="3"/>
    </row>
    <row r="30" ht="14.25" customHeight="1">
      <c r="A30" s="231" t="s">
        <v>572</v>
      </c>
      <c r="B30" s="92" t="s">
        <v>572</v>
      </c>
      <c r="C30" s="92" t="str">
        <f>'00_MO'!C8</f>
        <v>u</v>
      </c>
      <c r="D30" s="240">
        <v>2.0</v>
      </c>
      <c r="E30" s="238">
        <v>5.0</v>
      </c>
      <c r="F30" s="221">
        <v>0.25</v>
      </c>
      <c r="G30" s="230">
        <f t="shared" si="3"/>
        <v>13</v>
      </c>
      <c r="H30" s="150">
        <f>'00_MO'!D8</f>
        <v>80000</v>
      </c>
      <c r="I30" s="150">
        <f t="shared" si="4"/>
        <v>1040000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1820000</v>
      </c>
    </row>
    <row r="35" ht="14.25" customHeight="1">
      <c r="A35" s="226" t="str">
        <f>$I$3</f>
        <v>gl</v>
      </c>
      <c r="B35" s="227"/>
      <c r="C35" s="227"/>
      <c r="D35" s="227"/>
      <c r="E35" s="227"/>
      <c r="F35" s="227"/>
      <c r="G35" s="5"/>
      <c r="H35" s="227"/>
      <c r="I35" s="220">
        <f>$H$3</f>
        <v>1</v>
      </c>
      <c r="J35" s="92"/>
      <c r="K35" s="92"/>
      <c r="L35" s="92"/>
    </row>
    <row r="36" ht="14.25" customHeight="1">
      <c r="A36" s="228" t="s">
        <v>964</v>
      </c>
      <c r="B36" s="226" t="str">
        <f>A35</f>
        <v>gl</v>
      </c>
      <c r="C36" s="227"/>
      <c r="D36" s="227"/>
      <c r="E36" s="227"/>
      <c r="F36" s="227"/>
      <c r="G36" s="5"/>
      <c r="H36" s="227"/>
      <c r="I36" s="229">
        <f>I34/I35</f>
        <v>1820000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gl</v>
      </c>
      <c r="B49" s="227"/>
      <c r="C49" s="227"/>
      <c r="D49" s="227"/>
      <c r="E49" s="227"/>
      <c r="F49" s="227"/>
      <c r="G49" s="5"/>
      <c r="H49" s="227"/>
      <c r="I49" s="220">
        <f>$H$3</f>
        <v>1</v>
      </c>
      <c r="J49" s="92"/>
      <c r="K49" s="92"/>
      <c r="L49" s="92"/>
    </row>
    <row r="50" ht="14.25" customHeight="1">
      <c r="A50" s="228" t="s">
        <v>964</v>
      </c>
      <c r="B50" s="226" t="str">
        <f>A49</f>
        <v>gl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gl</v>
      </c>
      <c r="B63" s="227"/>
      <c r="C63" s="227"/>
      <c r="D63" s="227"/>
      <c r="E63" s="227"/>
      <c r="F63" s="227"/>
      <c r="G63" s="5"/>
      <c r="H63" s="227"/>
      <c r="I63" s="220">
        <f>$H$3</f>
        <v>1</v>
      </c>
      <c r="J63" s="92"/>
      <c r="K63" s="92"/>
      <c r="L63" s="92"/>
    </row>
    <row r="64" ht="14.25" customHeight="1">
      <c r="A64" s="228" t="s">
        <v>964</v>
      </c>
      <c r="B64" s="226" t="str">
        <f>A63</f>
        <v>gl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gl</v>
      </c>
      <c r="B77" s="227"/>
      <c r="C77" s="227"/>
      <c r="D77" s="227"/>
      <c r="E77" s="227"/>
      <c r="F77" s="227"/>
      <c r="G77" s="5"/>
      <c r="H77" s="227"/>
      <c r="I77" s="220">
        <f>$H$3</f>
        <v>1</v>
      </c>
      <c r="J77" s="92"/>
      <c r="K77" s="92"/>
      <c r="L77" s="92"/>
    </row>
    <row r="78" ht="14.25" customHeight="1">
      <c r="A78" s="228" t="s">
        <v>964</v>
      </c>
      <c r="B78" s="226" t="str">
        <f>A77</f>
        <v>gl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'01_C&amp;P'!A98</f>
        <v>45663</v>
      </c>
      <c r="B3" s="211" t="str">
        <f>IF($A3=0,"",VLOOKUP($A3,'01_C&amp;P'!$A$9:$D$172,2,FALSE))</f>
        <v>CIELORRASO DE PLACA DE ROCA DE YESO SUSPENDIDO EN COCINA</v>
      </c>
      <c r="C3" s="212"/>
      <c r="D3" s="212"/>
      <c r="E3" s="212"/>
      <c r="F3" s="212"/>
      <c r="G3" s="213"/>
      <c r="H3" s="214">
        <f>IF($A3=0,"",VLOOKUP($A3,'01_C&amp;P'!$A$9:$D$172,4,FALSE))</f>
        <v>147</v>
      </c>
      <c r="I3" s="215" t="str">
        <f>IF($A3=0,"",VLOOKUP($A3,'01_C&amp;P'!$A$9:$D$172,3,FALSE))</f>
        <v>m²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297</v>
      </c>
      <c r="B7" s="92" t="str">
        <f>IF($A7=0,"",VLOOKUP($A7,'00_Mat'!$A$4:$J$1135,2,FALSE))</f>
        <v>Placa Durlock 9,5 mm 1,20 x 2,40 m (u)</v>
      </c>
      <c r="C7" s="92" t="str">
        <f>IF($A7=0,"",VLOOKUP($A7,'00_Mat'!$A$4:$J$1135,3,FALSE))</f>
        <v>u</v>
      </c>
      <c r="D7" s="238">
        <v>0.0</v>
      </c>
      <c r="E7" s="231"/>
      <c r="F7" s="239">
        <v>0.1</v>
      </c>
      <c r="G7" s="222">
        <f t="shared" ref="G7:G18" si="1">ROUNDUP((D7+(D7*F7)),0)</f>
        <v>0</v>
      </c>
      <c r="H7" s="150">
        <f>IF($A7=0,"",VLOOKUP($A7,'00_Mat'!$A$4:$J$1135,5,FALSE))</f>
        <v>10665</v>
      </c>
      <c r="I7" s="150">
        <f t="shared" ref="I7:I18" si="2">H7*G7</f>
        <v>0</v>
      </c>
      <c r="J7" s="150"/>
      <c r="L7" s="90"/>
      <c r="M7" s="90"/>
    </row>
    <row r="8" ht="14.25" customHeight="1">
      <c r="A8" s="231" t="s">
        <v>303</v>
      </c>
      <c r="B8" s="92" t="str">
        <f>IF($A8=0,"",VLOOKUP($A8,'00_Mat'!$A$4:$J$1135,2,FALSE))</f>
        <v>Solera 35 x 30 x 2600 mm x 0,5 mm (u)</v>
      </c>
      <c r="C8" s="92" t="str">
        <f>IF($A8=0,"",VLOOKUP($A8,'00_Mat'!$A$4:$J$1135,3,FALSE))</f>
        <v>u</v>
      </c>
      <c r="D8" s="238">
        <v>0.0</v>
      </c>
      <c r="E8" s="231"/>
      <c r="F8" s="239">
        <v>0.1</v>
      </c>
      <c r="G8" s="222">
        <f t="shared" si="1"/>
        <v>0</v>
      </c>
      <c r="H8" s="150">
        <f>IF($A8=0,"",VLOOKUP($A8,'00_Mat'!$A$4:$J$1135,5,FALSE))</f>
        <v>2291</v>
      </c>
      <c r="I8" s="150">
        <f t="shared" si="2"/>
        <v>0</v>
      </c>
      <c r="Q8" s="90"/>
      <c r="R8" s="90"/>
    </row>
    <row r="9" ht="14.25" customHeight="1">
      <c r="A9" s="231" t="s">
        <v>307</v>
      </c>
      <c r="B9" s="92" t="str">
        <f>IF($A9=0,"",VLOOKUP($A9,'00_Mat'!$A$4:$J$1135,2,FALSE))</f>
        <v>Montante 34 x 30 x 2600 mm x 0,5 mm (u)</v>
      </c>
      <c r="C9" s="92" t="str">
        <f>IF($A9=0,"",VLOOKUP($A9,'00_Mat'!$A$4:$J$1135,3,FALSE))</f>
        <v>u</v>
      </c>
      <c r="D9" s="238">
        <v>0.0</v>
      </c>
      <c r="E9" s="231"/>
      <c r="F9" s="239">
        <v>0.1</v>
      </c>
      <c r="G9" s="222">
        <f t="shared" si="1"/>
        <v>0</v>
      </c>
      <c r="H9" s="150">
        <f>IF($A9=0,"",VLOOKUP($A9,'00_Mat'!$A$4:$J$1135,5,FALSE))</f>
        <v>3002</v>
      </c>
      <c r="I9" s="150">
        <f t="shared" si="2"/>
        <v>0</v>
      </c>
    </row>
    <row r="10" ht="14.25" customHeight="1">
      <c r="A10" s="231" t="s">
        <v>313</v>
      </c>
      <c r="B10" s="92" t="str">
        <f>IF($A10=0,"",VLOOKUP($A10,'00_Mat'!$A$4:$J$1135,2,FALSE))</f>
        <v>Tornillo T1 Mecha 8 x 9/16" (u)</v>
      </c>
      <c r="C10" s="92" t="str">
        <f>IF($A10=0,"",VLOOKUP($A10,'00_Mat'!$A$4:$J$1135,3,FALSE))</f>
        <v>u</v>
      </c>
      <c r="D10" s="238">
        <v>0.0</v>
      </c>
      <c r="E10" s="231"/>
      <c r="F10" s="239">
        <v>0.1</v>
      </c>
      <c r="G10" s="222">
        <f t="shared" si="1"/>
        <v>0</v>
      </c>
      <c r="H10" s="150">
        <f>IF($A10=0,"",VLOOKUP($A10,'00_Mat'!$A$4:$J$1135,5,FALSE))</f>
        <v>45</v>
      </c>
      <c r="I10" s="150">
        <f t="shared" si="2"/>
        <v>0</v>
      </c>
    </row>
    <row r="11" ht="14.25" customHeight="1">
      <c r="A11" s="231" t="s">
        <v>316</v>
      </c>
      <c r="B11" s="92" t="str">
        <f>IF($A11=0,"",VLOOKUP($A11,'00_Mat'!$A$4:$J$1135,2,FALSE))</f>
        <v>Tornillo T2 Aguja 6 x 1" (u)</v>
      </c>
      <c r="C11" s="92" t="str">
        <f>IF($A11=0,"",VLOOKUP($A11,'00_Mat'!$A$4:$J$1135,3,FALSE))</f>
        <v>u</v>
      </c>
      <c r="D11" s="238">
        <v>0.0</v>
      </c>
      <c r="E11" s="231"/>
      <c r="F11" s="239">
        <v>0.1</v>
      </c>
      <c r="G11" s="222">
        <f t="shared" si="1"/>
        <v>0</v>
      </c>
      <c r="H11" s="150">
        <f>IF($A11=0,"",VLOOKUP($A11,'00_Mat'!$A$4:$J$1135,5,FALSE))</f>
        <v>16</v>
      </c>
      <c r="I11" s="150">
        <f t="shared" si="2"/>
        <v>0</v>
      </c>
    </row>
    <row r="12" ht="14.25" customHeight="1">
      <c r="A12" s="231" t="s">
        <v>318</v>
      </c>
      <c r="B12" s="92" t="str">
        <f>IF($A12=0,"",VLOOKUP($A12,'00_Mat'!$A$4:$J$1135,2,FALSE))</f>
        <v>Masilla "Anclaflex Plus" x 32 k (u)</v>
      </c>
      <c r="C12" s="92" t="str">
        <f>IF($A12=0,"",VLOOKUP($A12,'00_Mat'!$A$4:$J$1135,3,FALSE))</f>
        <v>u</v>
      </c>
      <c r="D12" s="219">
        <v>0.0</v>
      </c>
      <c r="E12" s="219"/>
      <c r="F12" s="239">
        <v>0.1</v>
      </c>
      <c r="G12" s="222">
        <f t="shared" si="1"/>
        <v>0</v>
      </c>
      <c r="H12" s="150">
        <f>IF($A12=0,"",VLOOKUP($A12,'00_Mat'!$A$4:$J$1135,5,FALSE))</f>
        <v>35500</v>
      </c>
      <c r="I12" s="150">
        <f t="shared" si="2"/>
        <v>0</v>
      </c>
    </row>
    <row r="13" ht="14.25" customHeight="1">
      <c r="A13" s="231" t="s">
        <v>320</v>
      </c>
      <c r="B13" s="92" t="str">
        <f>IF($A13=0,"",VLOOKUP($A13,'00_Mat'!$A$4:$J$1135,2,FALSE))</f>
        <v>Cinta Papel Microperforada 150 m (u)</v>
      </c>
      <c r="C13" s="92" t="str">
        <f>IF($A13=0,"",VLOOKUP($A13,'00_Mat'!$A$4:$J$1135,3,FALSE))</f>
        <v>u</v>
      </c>
      <c r="D13" s="219">
        <v>0.0</v>
      </c>
      <c r="E13" s="219"/>
      <c r="F13" s="239">
        <v>0.1</v>
      </c>
      <c r="G13" s="222">
        <f t="shared" si="1"/>
        <v>0</v>
      </c>
      <c r="H13" s="150">
        <f>IF($A13=0,"",VLOOKUP($A13,'00_Mat'!$A$4:$J$1135,5,FALSE))</f>
        <v>10500</v>
      </c>
      <c r="I13" s="150">
        <f t="shared" si="2"/>
        <v>0</v>
      </c>
    </row>
    <row r="14" ht="14.25" customHeight="1">
      <c r="A14" s="231" t="s">
        <v>322</v>
      </c>
      <c r="B14" s="92" t="str">
        <f>IF($A14=0,"",VLOOKUP($A14,'00_Mat'!$A$4:$J$1135,2,FALSE))</f>
        <v>Enduido Interior "Encove" x 25 k (u)</v>
      </c>
      <c r="C14" s="92" t="str">
        <f>IF($A14=0,"",VLOOKUP($A14,'00_Mat'!$A$4:$J$1135,3,FALSE))</f>
        <v>u</v>
      </c>
      <c r="D14" s="219">
        <v>0.0</v>
      </c>
      <c r="E14" s="219"/>
      <c r="F14" s="239">
        <v>0.1</v>
      </c>
      <c r="G14" s="222">
        <f t="shared" si="1"/>
        <v>0</v>
      </c>
      <c r="H14" s="150">
        <f>IF($A14=0,"",VLOOKUP($A14,'00_Mat'!$A$4:$J$1135,5,FALSE))</f>
        <v>25974.02</v>
      </c>
      <c r="I14" s="150">
        <f t="shared" si="2"/>
        <v>0</v>
      </c>
    </row>
    <row r="15" ht="14.25" customHeight="1">
      <c r="A15" s="231" t="s">
        <v>324</v>
      </c>
      <c r="B15" s="92" t="str">
        <f>IF($A15=0,"",VLOOKUP($A15,'00_Mat'!$A$4:$J$1135,2,FALSE))</f>
        <v>Fijacion del 8 (Tornillo y Tarugo)</v>
      </c>
      <c r="C15" s="92" t="str">
        <f>IF($A15=0,"",VLOOKUP($A15,'00_Mat'!$A$4:$J$1135,3,FALSE))</f>
        <v>u</v>
      </c>
      <c r="D15" s="219">
        <v>0.0</v>
      </c>
      <c r="E15" s="219"/>
      <c r="F15" s="239">
        <v>0.1</v>
      </c>
      <c r="G15" s="222">
        <f t="shared" si="1"/>
        <v>0</v>
      </c>
      <c r="H15" s="150">
        <f>IF($A15=0,"",VLOOKUP($A15,'00_Mat'!$A$4:$J$1135,5,FALSE))</f>
        <v>85.12</v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>
        <v>0.0</v>
      </c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>
        <v>0.0</v>
      </c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147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/>
      <c r="B27" s="92" t="str">
        <f>IF($A27=0,"",VLOOKUP($A27,'00_MO'!$A$4:$D$7,2,FALSE))</f>
        <v/>
      </c>
      <c r="C27" s="92" t="str">
        <f>IF($A27=0,"",VLOOKUP($A27,'00_MO'!$A$4:$D$7,3,FALSE))</f>
        <v/>
      </c>
      <c r="D27" s="240"/>
      <c r="E27" s="238"/>
      <c r="F27" s="239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32" si="4">G27*H27</f>
        <v>0</v>
      </c>
      <c r="J27" s="3"/>
      <c r="K27" s="3"/>
      <c r="L27" s="3"/>
      <c r="M27" s="3"/>
    </row>
    <row r="28" ht="14.25" customHeight="1">
      <c r="A28" s="231"/>
      <c r="B28" s="92" t="str">
        <f>IF($A28=0,"",VLOOKUP($A28,'00_MO'!$A$4:$D$7,2,FALSE))</f>
        <v/>
      </c>
      <c r="C28" s="92" t="str">
        <f>IF($A28=0,"",VLOOKUP($A28,'00_MO'!$A$4:$D$7,3,FALSE))</f>
        <v/>
      </c>
      <c r="D28" s="240"/>
      <c r="E28" s="238"/>
      <c r="F28" s="239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  <c r="J28" s="3"/>
      <c r="K28" s="3"/>
      <c r="L28" s="3"/>
      <c r="M28" s="3"/>
    </row>
    <row r="29" ht="14.25" customHeight="1">
      <c r="A29" s="231"/>
      <c r="B29" s="92" t="str">
        <f>IF($A29=0,"",VLOOKUP($A29,'00_MO'!$A$4:$D$7,2,FALSE))</f>
        <v/>
      </c>
      <c r="C29" s="92" t="str">
        <f>IF($A29=0,"",VLOOKUP($A29,'00_MO'!$A$4:$D$7,3,FALSE))</f>
        <v/>
      </c>
      <c r="D29" s="240"/>
      <c r="E29" s="238"/>
      <c r="F29" s="239"/>
      <c r="G29" s="230">
        <f t="shared" si="3"/>
        <v>0</v>
      </c>
      <c r="H29" s="150" t="str">
        <f>IF($A29=0,"",VLOOKUP($A29,'00_MO'!$A$4:$D$7,4,FALSE))</f>
        <v/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147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147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147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 t="s">
        <v>634</v>
      </c>
      <c r="B69" s="92" t="str">
        <f>IF($A69=0,"",VLOOKUP($A69,'00_Sub'!$A$4:$D$1001,2,FALSE))</f>
        <v>Instalacion de Cielorraso Durlock. Incluye Materiales. </v>
      </c>
      <c r="C69" s="92" t="str">
        <f>IF($A69=0,"",VLOOKUP($A69,'00_Sub'!$A$4:$D$1001,3,FALSE))</f>
        <v>m2</v>
      </c>
      <c r="D69" s="220">
        <f>H3</f>
        <v>147</v>
      </c>
      <c r="E69" s="219">
        <v>1.0</v>
      </c>
      <c r="F69" s="221"/>
      <c r="G69" s="222">
        <f t="shared" ref="G69:G74" si="9">ROUNDUP((D69+(D69*F69)),0)</f>
        <v>147</v>
      </c>
      <c r="H69" s="150">
        <f>IF($A69=0,"",VLOOKUP($A69,'00_Sub'!$A$4:$D$1001,4,FALSE))</f>
        <v>37000</v>
      </c>
      <c r="I69" s="150">
        <f>H69*G69</f>
        <v>5439000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5439000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147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37000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'01_C&amp;P'!A100</f>
        <v>45664</v>
      </c>
      <c r="B3" s="211" t="str">
        <f>IF($A3=0,"",VLOOKUP($A3,'01_C&amp;P'!$A$9:$D$172,2,FALSE))</f>
        <v>COLOCACION DE PORCELANATO PULIDO BEIGE 60x60  EN PISOS. INCLUYE ZOCALOS </v>
      </c>
      <c r="C3" s="212"/>
      <c r="D3" s="212"/>
      <c r="E3" s="212"/>
      <c r="F3" s="212"/>
      <c r="G3" s="213"/>
      <c r="H3" s="214">
        <f>IF($A3=0,"",VLOOKUP($A3,'01_C&amp;P'!$A$9:$D$172,4,FALSE))</f>
        <v>147</v>
      </c>
      <c r="I3" s="215" t="str">
        <f>IF($A3=0,"",VLOOKUP($A3,'01_C&amp;P'!$A$9:$D$172,3,FALSE))</f>
        <v>m²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424</v>
      </c>
      <c r="B7" s="92" t="str">
        <f>IF($A7=0,"",VLOOKUP($A7,'00_Mat'!$A$4:$J$1135,2,FALSE))</f>
        <v>Porcelanato Pulido Beige 60x60 Cm Rectificado Antimancha</v>
      </c>
      <c r="C7" s="92" t="str">
        <f>IF($A7=0,"",VLOOKUP($A7,'00_Mat'!$A$4:$J$1135,3,FALSE))</f>
        <v/>
      </c>
      <c r="D7" s="238">
        <f>H3</f>
        <v>147</v>
      </c>
      <c r="E7" s="231"/>
      <c r="F7" s="239">
        <v>0.3</v>
      </c>
      <c r="G7" s="222">
        <f t="shared" ref="G7:G18" si="1">ROUNDUP((D7+(D7*F7)),0)</f>
        <v>192</v>
      </c>
      <c r="H7" s="150">
        <f>IF($A7=0,"",VLOOKUP($A7,'00_Mat'!$A$4:$J$1135,5,FALSE))</f>
        <v>30000</v>
      </c>
      <c r="I7" s="150">
        <f t="shared" ref="I7:I18" si="2">H7*G7</f>
        <v>5760000</v>
      </c>
      <c r="J7" s="150" t="s">
        <v>1077</v>
      </c>
      <c r="L7" s="90"/>
      <c r="M7" s="90"/>
    </row>
    <row r="8" ht="14.25" customHeight="1">
      <c r="A8" s="231" t="s">
        <v>430</v>
      </c>
      <c r="B8" s="92" t="str">
        <f>IF($A8=0,"",VLOOKUP($A8,'00_Mat'!$A$4:$J$1135,2,FALSE))</f>
        <v>Pastina Klaukol para Porcelanato x 1kg</v>
      </c>
      <c r="C8" s="92" t="str">
        <f>IF($A8=0,"",VLOOKUP($A8,'00_Mat'!$A$4:$J$1135,3,FALSE))</f>
        <v>u</v>
      </c>
      <c r="D8" s="238">
        <f>H3/5</f>
        <v>29.4</v>
      </c>
      <c r="E8" s="231"/>
      <c r="F8" s="239">
        <v>0.1</v>
      </c>
      <c r="G8" s="222">
        <f t="shared" si="1"/>
        <v>33</v>
      </c>
      <c r="H8" s="150">
        <f>IF($A8=0,"",VLOOKUP($A8,'00_Mat'!$A$4:$J$1135,5,FALSE))</f>
        <v>8000</v>
      </c>
      <c r="I8" s="150">
        <f t="shared" si="2"/>
        <v>264000</v>
      </c>
      <c r="Q8" s="90"/>
      <c r="R8" s="90"/>
    </row>
    <row r="9" ht="14.25" customHeight="1">
      <c r="A9" s="231" t="s">
        <v>432</v>
      </c>
      <c r="B9" s="92" t="str">
        <f>IF($A9=0,"",VLOOKUP($A9,'00_Mat'!$A$4:$J$1135,2,FALSE))</f>
        <v>Klaukol Porcellanato 25 k</v>
      </c>
      <c r="C9" s="92" t="str">
        <f>IF($A9=0,"",VLOOKUP($A9,'00_Mat'!$A$4:$J$1135,3,FALSE))</f>
        <v>u</v>
      </c>
      <c r="D9" s="246">
        <f>H3/5</f>
        <v>29.4</v>
      </c>
      <c r="E9" s="231"/>
      <c r="F9" s="250">
        <v>0.1</v>
      </c>
      <c r="G9" s="222">
        <f t="shared" si="1"/>
        <v>33</v>
      </c>
      <c r="H9" s="150">
        <f>IF($A9=0,"",VLOOKUP($A9,'00_Mat'!$A$4:$J$1135,5,FALSE))</f>
        <v>20000</v>
      </c>
      <c r="I9" s="150">
        <f t="shared" si="2"/>
        <v>660000</v>
      </c>
    </row>
    <row r="10" ht="14.25" customHeight="1">
      <c r="A10" s="231" t="s">
        <v>436</v>
      </c>
      <c r="B10" s="92" t="str">
        <f>IF($A10=0,"",VLOOKUP($A10,'00_Mat'!$A$4:$J$1135,2,FALSE))</f>
        <v>Tornillos Niveladores Porcelanato 750u + 80 Tuercas</v>
      </c>
      <c r="C10" s="92" t="str">
        <f>IF($A10=0,"",VLOOKUP($A10,'00_Mat'!$A$4:$J$1135,3,FALSE))</f>
        <v>u</v>
      </c>
      <c r="D10" s="238">
        <f>179*30/750</f>
        <v>7.16</v>
      </c>
      <c r="E10" s="231"/>
      <c r="F10" s="239">
        <v>0.1</v>
      </c>
      <c r="G10" s="222">
        <f t="shared" si="1"/>
        <v>8</v>
      </c>
      <c r="H10" s="150">
        <f>IF($A10=0,"",VLOOKUP($A10,'00_Mat'!$A$4:$J$1135,5,FALSE))</f>
        <v>21000</v>
      </c>
      <c r="I10" s="150">
        <f t="shared" si="2"/>
        <v>168000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39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39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39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  <c r="K15" s="241" t="s">
        <v>1078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6852000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147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46612.2449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8.0</v>
      </c>
      <c r="F27" s="239">
        <v>0.15</v>
      </c>
      <c r="G27" s="230">
        <f t="shared" ref="G27:G32" si="3">ROUNDUP(((D27*E27)*(1+F27)),0)</f>
        <v>10</v>
      </c>
      <c r="H27" s="150">
        <f>IF($A27=0,"",VLOOKUP($A27,'00_MO'!$A$4:$D$7,4,FALSE))</f>
        <v>90000</v>
      </c>
      <c r="I27" s="150">
        <f t="shared" ref="I27:I32" si="4">G27*H27</f>
        <v>900000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8.0</v>
      </c>
      <c r="F28" s="239">
        <v>0.15</v>
      </c>
      <c r="G28" s="230">
        <f t="shared" si="3"/>
        <v>19</v>
      </c>
      <c r="H28" s="150">
        <f>IF($A28=0,"",VLOOKUP($A28,'00_MO'!$A$4:$D$7,4,FALSE))</f>
        <v>75000</v>
      </c>
      <c r="I28" s="150">
        <f t="shared" si="4"/>
        <v>1425000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8.0</v>
      </c>
      <c r="F29" s="239">
        <v>0.15</v>
      </c>
      <c r="G29" s="230">
        <f t="shared" si="3"/>
        <v>10</v>
      </c>
      <c r="H29" s="150">
        <f>IF($A29=0,"",VLOOKUP($A29,'00_MO'!$A$4:$D$7,4,FALSE))</f>
        <v>60000</v>
      </c>
      <c r="I29" s="150">
        <f t="shared" si="4"/>
        <v>600000</v>
      </c>
      <c r="J29" s="3"/>
      <c r="K29" s="243" t="s">
        <v>1005</v>
      </c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2925000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147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19897.95918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147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84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2.0</v>
      </c>
      <c r="E55" s="231"/>
      <c r="F55" s="239">
        <v>0.15</v>
      </c>
      <c r="G55" s="222">
        <f t="shared" ref="G55:G60" si="7">ROUNDUP((D55+(D55*F55)),0)</f>
        <v>3</v>
      </c>
      <c r="H55" s="150">
        <f>IF($A55=0,"",VLOOKUP($A55,'00_Mat'!$A$4:$J$1135,5,FALSE))</f>
        <v>40000</v>
      </c>
      <c r="I55" s="150">
        <f t="shared" ref="I55:I60" si="8">H55*G55</f>
        <v>120000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120000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147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816.3265306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>
        <f>H69*G69</f>
        <v>0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147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'01_C&amp;P'!A101</f>
        <v>45695</v>
      </c>
      <c r="B3" s="211" t="str">
        <f>IF($A3=0,"",VLOOKUP($A3,'01_C&amp;P'!$A$9:$D$172,2,FALSE))</f>
        <v>COLOCACION DE PORCELANATO EN PAREDES DE BAÑOS PLANTA ALTA</v>
      </c>
      <c r="C3" s="212"/>
      <c r="D3" s="212"/>
      <c r="E3" s="212"/>
      <c r="F3" s="212"/>
      <c r="G3" s="213"/>
      <c r="H3" s="214">
        <f>IF($A3=0,"",VLOOKUP($A3,'01_C&amp;P'!$A$9:$D$172,4,FALSE))</f>
        <v>28.8</v>
      </c>
      <c r="I3" s="215" t="str">
        <f>IF($A3=0,"",VLOOKUP($A3,'01_C&amp;P'!$A$9:$D$172,3,FALSE))</f>
        <v>m²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 t="s">
        <v>1079</v>
      </c>
      <c r="B7" s="92" t="str">
        <f>IF($A7=0,"",VLOOKUP($A7,'00_Mat'!$A$4:$J$1135,2,FALSE))</f>
        <v>CERAMICA 74X74 CER METROPOLE PUL ( 3,24m2 x caja)</v>
      </c>
      <c r="C7" s="92" t="str">
        <f>IF($A7=0,"",VLOOKUP($A7,'00_Mat'!$A$4:$J$1135,3,FALSE))</f>
        <v>m2</v>
      </c>
      <c r="D7" s="238">
        <f>H3</f>
        <v>28.8</v>
      </c>
      <c r="E7" s="231"/>
      <c r="F7" s="239">
        <v>0.3</v>
      </c>
      <c r="G7" s="222">
        <f t="shared" ref="G7:G18" si="1">ROUNDUP((D7+(D7*F7)),0)</f>
        <v>38</v>
      </c>
      <c r="H7" s="150">
        <f>IF($A7=0,"",VLOOKUP($A7,'00_Mat'!$A$4:$J$1135,5,FALSE))</f>
        <v>21000</v>
      </c>
      <c r="I7" s="150">
        <f t="shared" ref="I7:I18" si="2">H7*G7</f>
        <v>798000</v>
      </c>
      <c r="J7" s="150" t="s">
        <v>1077</v>
      </c>
      <c r="L7" s="90"/>
      <c r="M7" s="90"/>
    </row>
    <row r="8" ht="14.25" customHeight="1">
      <c r="A8" s="231" t="s">
        <v>428</v>
      </c>
      <c r="B8" s="92" t="str">
        <f>IF($A8=0,"",VLOOKUP($A8,'00_Mat'!$A$4:$J$1135,2,FALSE))</f>
        <v>Pastina Klaukol para Ceramica x 1kg</v>
      </c>
      <c r="C8" s="92" t="str">
        <f>IF($A8=0,"",VLOOKUP($A8,'00_Mat'!$A$4:$J$1135,3,FALSE))</f>
        <v>u</v>
      </c>
      <c r="D8" s="238">
        <f>(H3*0.2)/1</f>
        <v>5.76</v>
      </c>
      <c r="E8" s="231"/>
      <c r="F8" s="239">
        <v>0.1</v>
      </c>
      <c r="G8" s="222">
        <f t="shared" si="1"/>
        <v>7</v>
      </c>
      <c r="H8" s="150">
        <f>IF($A8=0,"",VLOOKUP($A8,'00_Mat'!$A$4:$J$1135,5,FALSE))</f>
        <v>3000</v>
      </c>
      <c r="I8" s="150">
        <f t="shared" si="2"/>
        <v>21000</v>
      </c>
      <c r="Q8" s="90"/>
      <c r="R8" s="90"/>
    </row>
    <row r="9" ht="14.25" customHeight="1">
      <c r="A9" s="231" t="s">
        <v>434</v>
      </c>
      <c r="B9" s="92" t="str">
        <f>IF($A9=0,"",VLOOKUP($A9,'00_Mat'!$A$4:$J$1135,2,FALSE))</f>
        <v>Klaukol Ceramica 25 k</v>
      </c>
      <c r="C9" s="92" t="str">
        <f>IF($A9=0,"",VLOOKUP($A9,'00_Mat'!$A$4:$J$1135,3,FALSE))</f>
        <v>u</v>
      </c>
      <c r="D9" s="238">
        <f>(H3/5)</f>
        <v>5.76</v>
      </c>
      <c r="E9" s="231"/>
      <c r="F9" s="239">
        <v>0.1</v>
      </c>
      <c r="G9" s="222">
        <f t="shared" si="1"/>
        <v>7</v>
      </c>
      <c r="H9" s="150">
        <f>IF($A9=0,"",VLOOKUP($A9,'00_Mat'!$A$4:$J$1135,5,FALSE))</f>
        <v>11000</v>
      </c>
      <c r="I9" s="150">
        <f t="shared" si="2"/>
        <v>77000</v>
      </c>
    </row>
    <row r="10" ht="14.25" customHeight="1">
      <c r="A10" s="231" t="s">
        <v>438</v>
      </c>
      <c r="B10" s="92" t="str">
        <f>IF($A10=0,"",VLOOKUP($A10,'00_Mat'!$A$4:$J$1135,2,FALSE))</f>
        <v>Niveladores Ceramicos - Cuna 150u y Arcos 150u</v>
      </c>
      <c r="C10" s="92" t="str">
        <f>IF($A10=0,"",VLOOKUP($A10,'00_Mat'!$A$4:$J$1135,3,FALSE))</f>
        <v>u</v>
      </c>
      <c r="D10" s="238">
        <f>(H3*20)/150</f>
        <v>3.84</v>
      </c>
      <c r="E10" s="231"/>
      <c r="F10" s="239">
        <v>0.1</v>
      </c>
      <c r="G10" s="222">
        <f t="shared" si="1"/>
        <v>5</v>
      </c>
      <c r="H10" s="150">
        <f>IF($A10=0,"",VLOOKUP($A10,'00_Mat'!$A$4:$J$1135,5,FALSE))</f>
        <v>15200</v>
      </c>
      <c r="I10" s="150">
        <f t="shared" si="2"/>
        <v>76000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46"/>
      <c r="E11" s="231"/>
      <c r="F11" s="250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39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39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39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972000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28.8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33750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38">
        <v>2.0</v>
      </c>
      <c r="F27" s="239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32" si="4">G27*H27</f>
        <v>270000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38">
        <v>2.0</v>
      </c>
      <c r="F28" s="239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38">
        <v>2.0</v>
      </c>
      <c r="F29" s="239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 t="shared" si="4"/>
        <v>180000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28.8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28645.83333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28.8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 t="s">
        <v>84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8">
        <v>1.0</v>
      </c>
      <c r="E55" s="231"/>
      <c r="F55" s="239">
        <v>0.15</v>
      </c>
      <c r="G55" s="222">
        <f t="shared" ref="G55:G60" si="7">ROUNDUP((D55+(D55*F55)),0)</f>
        <v>2</v>
      </c>
      <c r="H55" s="150">
        <f>IF($A55=0,"",VLOOKUP($A55,'00_Mat'!$A$4:$J$1135,5,FALSE))</f>
        <v>40000</v>
      </c>
      <c r="I55" s="150">
        <f t="shared" ref="I55:I60" si="8">H55*G55</f>
        <v>80000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80000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28.8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2777.777778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>
        <f>H69*G69</f>
        <v>0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28.8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'01_C&amp;P'!A103</f>
        <v>45754</v>
      </c>
      <c r="B3" s="211" t="str">
        <f>IF($A3=0,"",VLOOKUP($A3,'01_C&amp;P'!$A$9:$D$172,2,FALSE))</f>
        <v>REVESTIMIENTO DE CHAPA EN PAREDES EXTERIORES </v>
      </c>
      <c r="C3" s="212"/>
      <c r="D3" s="212"/>
      <c r="E3" s="212"/>
      <c r="F3" s="212"/>
      <c r="G3" s="213"/>
      <c r="H3" s="214">
        <f>IF($A3=0,"",VLOOKUP($A3,'01_C&amp;P'!$A$9:$D$172,4,FALSE))</f>
        <v>41</v>
      </c>
      <c r="I3" s="215" t="str">
        <f>IF($A3=0,"",VLOOKUP($A3,'01_C&amp;P'!$A$9:$D$172,3,FALSE))</f>
        <v>m²</v>
      </c>
      <c r="K3" s="3" t="s">
        <v>1080</v>
      </c>
      <c r="L3" s="3"/>
      <c r="O3" s="90"/>
      <c r="P3" s="90"/>
      <c r="Q3" s="90"/>
      <c r="R3" s="90"/>
    </row>
    <row r="4" ht="14.25" customHeight="1">
      <c r="G4" s="3"/>
      <c r="K4" s="30">
        <v>31.0</v>
      </c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5" t="s">
        <v>510</v>
      </c>
      <c r="B7" s="92" t="str">
        <f>IF($A7=0,"",VLOOKUP($A7,'00_Mat'!$A$4:$J$1135,2,FALSE))</f>
        <v>Chapa galvanizada prepintada (4x1,1)</v>
      </c>
      <c r="C7" s="92" t="str">
        <f>IF($A7=0,"",VLOOKUP($A7,'00_Mat'!$A$4:$J$1135,3,FALSE))</f>
        <v>m2</v>
      </c>
      <c r="D7" s="238">
        <f>(H3/4)</f>
        <v>10.25</v>
      </c>
      <c r="E7" s="231"/>
      <c r="F7" s="239">
        <v>0.25</v>
      </c>
      <c r="G7" s="222">
        <f t="shared" ref="G7:G18" si="1">ROUNDUP((D7+(D7*F7)),0)</f>
        <v>13</v>
      </c>
      <c r="H7" s="150">
        <f>IF($A7=0,"",VLOOKUP($A7,'00_Mat'!$A$4:$J$1135,5,FALSE))</f>
        <v>85000</v>
      </c>
      <c r="I7" s="150">
        <f t="shared" ref="I7:I18" si="2">H7*G7</f>
        <v>1105000</v>
      </c>
      <c r="J7" s="150"/>
      <c r="K7" s="90" t="s">
        <v>1081</v>
      </c>
      <c r="L7" s="90"/>
      <c r="M7" s="90"/>
    </row>
    <row r="8" ht="14.25" customHeight="1">
      <c r="A8" s="11" t="s">
        <v>512</v>
      </c>
      <c r="B8" s="92" t="str">
        <f>IF($A8=0,"",VLOOKUP($A8,'00_Mat'!$A$4:$J$1135,2,FALSE))</f>
        <v>Perfl Omega (2.6m)</v>
      </c>
      <c r="C8" s="92" t="str">
        <f>IF($A8=0,"",VLOOKUP($A8,'00_Mat'!$A$4:$J$1135,3,FALSE))</f>
        <v>m</v>
      </c>
      <c r="D8" s="220">
        <f>((K4/1)*3)/2.6</f>
        <v>35.76923077</v>
      </c>
      <c r="E8" s="231"/>
      <c r="F8" s="239">
        <v>0.25</v>
      </c>
      <c r="G8" s="222">
        <f t="shared" si="1"/>
        <v>45</v>
      </c>
      <c r="H8" s="150">
        <f>IF($A8=0,"",VLOOKUP($A8,'00_Mat'!$A$4:$J$1135,5,FALSE))</f>
        <v>3200</v>
      </c>
      <c r="I8" s="150">
        <f t="shared" si="2"/>
        <v>144000</v>
      </c>
      <c r="K8" s="90" t="s">
        <v>1082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46"/>
      <c r="E9" s="231"/>
      <c r="F9" s="250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  <c r="K9" s="90" t="s">
        <v>1083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39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39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39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1249000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41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30463.41463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/>
      <c r="B27" s="92" t="str">
        <f>IF($A27=0,"",VLOOKUP($A27,'00_MO'!$A$4:$D$7,2,FALSE))</f>
        <v/>
      </c>
      <c r="C27" s="92" t="str">
        <f>IF($A27=0,"",VLOOKUP($A27,'00_MO'!$A$4:$D$7,3,FALSE))</f>
        <v/>
      </c>
      <c r="D27" s="240"/>
      <c r="E27" s="238"/>
      <c r="F27" s="239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32" si="4">G27*H27</f>
        <v>0</v>
      </c>
      <c r="J27" s="3"/>
      <c r="K27" s="3"/>
      <c r="L27" s="3"/>
      <c r="M27" s="3"/>
    </row>
    <row r="28" ht="14.25" customHeight="1">
      <c r="A28" s="231"/>
      <c r="B28" s="92" t="str">
        <f>IF($A28=0,"",VLOOKUP($A28,'00_MO'!$A$4:$D$7,2,FALSE))</f>
        <v/>
      </c>
      <c r="C28" s="92" t="str">
        <f>IF($A28=0,"",VLOOKUP($A28,'00_MO'!$A$4:$D$7,3,FALSE))</f>
        <v/>
      </c>
      <c r="D28" s="240"/>
      <c r="E28" s="238"/>
      <c r="F28" s="239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  <c r="J28" s="3"/>
      <c r="K28" s="3"/>
      <c r="L28" s="3"/>
      <c r="M28" s="3"/>
    </row>
    <row r="29" ht="14.25" customHeight="1">
      <c r="A29" s="231"/>
      <c r="B29" s="92" t="str">
        <f>IF($A29=0,"",VLOOKUP($A29,'00_MO'!$A$4:$D$7,2,FALSE))</f>
        <v/>
      </c>
      <c r="C29" s="92" t="str">
        <f>IF($A29=0,"",VLOOKUP($A29,'00_MO'!$A$4:$D$7,3,FALSE))</f>
        <v/>
      </c>
      <c r="D29" s="240"/>
      <c r="E29" s="238"/>
      <c r="F29" s="239"/>
      <c r="G29" s="230">
        <f t="shared" si="3"/>
        <v>0</v>
      </c>
      <c r="H29" s="150" t="str">
        <f>IF($A29=0,"",VLOOKUP($A29,'00_MO'!$A$4:$D$7,4,FALSE))</f>
        <v/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41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41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41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 t="s">
        <v>676</v>
      </c>
      <c r="B69" s="92" t="str">
        <f>IF($A69=0,"",VLOOKUP($A69,'00_Sub'!$A$4:$D$1001,2,FALSE))</f>
        <v>Revestimiento de chapa</v>
      </c>
      <c r="C69" s="92" t="str">
        <f>IF($A69=0,"",VLOOKUP($A69,'00_Sub'!$A$4:$D$1001,3,FALSE))</f>
        <v>m2</v>
      </c>
      <c r="D69" s="220">
        <f>H3</f>
        <v>41</v>
      </c>
      <c r="E69" s="219"/>
      <c r="F69" s="221"/>
      <c r="G69" s="222">
        <f t="shared" ref="G69:G74" si="9">ROUNDUP((D69+(D69*F69)),0)</f>
        <v>41</v>
      </c>
      <c r="H69" s="150">
        <f>IF($A69=0,"",VLOOKUP($A69,'00_Sub'!$A$4:$D$1001,4,FALSE))</f>
        <v>18000</v>
      </c>
      <c r="I69" s="150">
        <f>H69*G69</f>
        <v>738000</v>
      </c>
      <c r="K69" s="243" t="s">
        <v>1084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738000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41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18000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2.0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8.71"/>
    <col customWidth="1" min="12" max="12" width="8.71"/>
    <col customWidth="1" min="13" max="13" width="20.14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'01_C&amp;P'!A105</f>
        <v>45876</v>
      </c>
      <c r="B3" s="211" t="str">
        <f>IF($A3=0,"",VLOOKUP($A3,'01_C&amp;P'!$A$9:$D$172,2,FALSE))</f>
        <v>AYUDA DE GREMIO EN COLOCACION DE PUERTAS Y VENTANAS</v>
      </c>
      <c r="C3" s="212"/>
      <c r="D3" s="212"/>
      <c r="E3" s="212"/>
      <c r="F3" s="212"/>
      <c r="G3" s="213"/>
      <c r="H3" s="214">
        <f>IF($A3=0,"",VLOOKUP($A3,'01_C&amp;P'!$A$9:$D$172,4,FALSE))</f>
        <v>2</v>
      </c>
      <c r="I3" s="215" t="str">
        <f>IF($A3=0,"",VLOOKUP($A3,'01_C&amp;P'!$A$9:$D$172,3,FALSE))</f>
        <v>dia</v>
      </c>
      <c r="K3" s="3"/>
      <c r="L3" s="3"/>
      <c r="O3" s="90"/>
      <c r="P3" s="90"/>
      <c r="Q3" s="90"/>
      <c r="R3" s="90"/>
    </row>
    <row r="4" ht="14.25" customHeight="1">
      <c r="G4" s="3"/>
      <c r="K4" s="30"/>
      <c r="L4" s="3"/>
      <c r="O4" s="90"/>
      <c r="P4" s="90"/>
      <c r="Q4" s="90"/>
      <c r="R4" s="90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  <c r="L5" s="90"/>
      <c r="O5" s="90"/>
      <c r="P5" s="90"/>
      <c r="Q5" s="90"/>
      <c r="R5" s="90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  <c r="O6" s="90"/>
      <c r="P6" s="90"/>
      <c r="Q6" s="90"/>
      <c r="R6" s="90"/>
    </row>
    <row r="7" ht="14.25" customHeight="1">
      <c r="A7" s="231"/>
      <c r="B7" s="92" t="str">
        <f>IF($A7=0,"",VLOOKUP($A7,'00_Mat'!$A$4:$J$1135,2,FALSE))</f>
        <v/>
      </c>
      <c r="C7" s="92" t="str">
        <f>IF($A7=0,"",VLOOKUP($A7,'00_Mat'!$A$4:$J$1135,3,FALSE))</f>
        <v/>
      </c>
      <c r="D7" s="238"/>
      <c r="E7" s="231"/>
      <c r="F7" s="239"/>
      <c r="G7" s="222">
        <f t="shared" ref="G7:G18" si="1">ROUNDUP((D7+(D7*F7)),0)</f>
        <v>0</v>
      </c>
      <c r="H7" s="150" t="str">
        <f>IF($A7=0,"",VLOOKUP($A7,'00_Mat'!$A$4:$J$1135,5,FALSE))</f>
        <v/>
      </c>
      <c r="I7" s="150">
        <f t="shared" ref="I7:I18" si="2">H7*G7</f>
        <v>0</v>
      </c>
      <c r="J7" s="150"/>
    </row>
    <row r="8" ht="14.25" customHeight="1">
      <c r="A8" s="231"/>
      <c r="B8" s="92" t="str">
        <f>IF($A8=0,"",VLOOKUP($A8,'00_Mat'!$A$4:$J$1135,2,FALSE))</f>
        <v/>
      </c>
      <c r="C8" s="92" t="str">
        <f>IF($A8=0,"",VLOOKUP($A8,'00_Mat'!$A$4:$J$1135,3,FALSE))</f>
        <v/>
      </c>
      <c r="D8" s="220"/>
      <c r="E8" s="231"/>
      <c r="F8" s="239"/>
      <c r="G8" s="222">
        <f t="shared" si="1"/>
        <v>0</v>
      </c>
      <c r="H8" s="150" t="str">
        <f>IF($A8=0,"",VLOOKUP($A8,'00_Mat'!$A$4:$J$1135,5,FALSE))</f>
        <v/>
      </c>
      <c r="I8" s="150">
        <f t="shared" si="2"/>
        <v>0</v>
      </c>
      <c r="Q8" s="90"/>
      <c r="R8" s="90"/>
    </row>
    <row r="9" ht="14.25" customHeight="1">
      <c r="A9" s="231"/>
      <c r="B9" s="92" t="str">
        <f>IF($A9=0,"",VLOOKUP($A9,'00_Mat'!$A$4:$J$1135,2,FALSE))</f>
        <v/>
      </c>
      <c r="C9" s="92" t="str">
        <f>IF($A9=0,"",VLOOKUP($A9,'00_Mat'!$A$4:$J$1135,3,FALSE))</f>
        <v/>
      </c>
      <c r="D9" s="246"/>
      <c r="E9" s="231"/>
      <c r="F9" s="250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31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38"/>
      <c r="E10" s="231"/>
      <c r="F10" s="239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31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38"/>
      <c r="E11" s="231"/>
      <c r="F11" s="239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31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39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31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39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31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39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31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39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31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0</v>
      </c>
      <c r="J20" s="92"/>
      <c r="K20" s="92"/>
      <c r="L20" s="92"/>
    </row>
    <row r="21" ht="14.25" customHeight="1">
      <c r="A21" s="226" t="str">
        <f>$I$3</f>
        <v>dia</v>
      </c>
      <c r="B21" s="227"/>
      <c r="C21" s="227"/>
      <c r="D21" s="227"/>
      <c r="E21" s="227"/>
      <c r="F21" s="227"/>
      <c r="G21" s="5"/>
      <c r="H21" s="227"/>
      <c r="I21" s="220">
        <f>$H$3</f>
        <v>2</v>
      </c>
      <c r="J21" s="92"/>
      <c r="K21" s="92"/>
      <c r="L21" s="92"/>
    </row>
    <row r="22" ht="14.25" customHeight="1">
      <c r="A22" s="228" t="s">
        <v>964</v>
      </c>
      <c r="B22" s="226" t="str">
        <f>A21</f>
        <v>dia</v>
      </c>
      <c r="C22" s="227"/>
      <c r="D22" s="227"/>
      <c r="E22" s="227"/>
      <c r="F22" s="227"/>
      <c r="G22" s="5"/>
      <c r="H22" s="227"/>
      <c r="I22" s="229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31" t="s">
        <v>564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40">
        <v>1.0</v>
      </c>
      <c r="E27" s="251"/>
      <c r="F27" s="239">
        <v>0.25</v>
      </c>
      <c r="G27" s="230">
        <f t="shared" ref="G27:G32" si="3">ROUNDUP(((D27*E27)*(1+F27)),0)</f>
        <v>0</v>
      </c>
      <c r="H27" s="150">
        <f>IF($A27=0,"",VLOOKUP($A27,'00_MO'!$A$4:$D$7,4,FALSE))</f>
        <v>90000</v>
      </c>
      <c r="I27" s="150">
        <f t="shared" ref="I27:I32" si="4">G27*H27</f>
        <v>0</v>
      </c>
      <c r="J27" s="3"/>
      <c r="K27" s="3"/>
      <c r="L27" s="3"/>
      <c r="M27" s="3"/>
    </row>
    <row r="28" ht="14.25" customHeight="1">
      <c r="A28" s="231" t="s">
        <v>568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40">
        <v>2.0</v>
      </c>
      <c r="E28" s="251"/>
      <c r="F28" s="239">
        <v>0.25</v>
      </c>
      <c r="G28" s="230">
        <f t="shared" si="3"/>
        <v>0</v>
      </c>
      <c r="H28" s="150">
        <f>IF($A28=0,"",VLOOKUP($A28,'00_MO'!$A$4:$D$7,4,FALSE))</f>
        <v>75000</v>
      </c>
      <c r="I28" s="150">
        <f t="shared" si="4"/>
        <v>0</v>
      </c>
      <c r="J28" s="3"/>
      <c r="K28" s="3"/>
      <c r="L28" s="3"/>
      <c r="M28" s="3"/>
    </row>
    <row r="29" ht="14.25" customHeight="1">
      <c r="A29" s="231" t="s">
        <v>570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40">
        <v>1.0</v>
      </c>
      <c r="E29" s="251"/>
      <c r="F29" s="239">
        <v>0.25</v>
      </c>
      <c r="G29" s="230">
        <f t="shared" si="3"/>
        <v>0</v>
      </c>
      <c r="H29" s="150">
        <f>IF($A29=0,"",VLOOKUP($A29,'00_MO'!$A$4:$D$7,4,FALSE))</f>
        <v>60000</v>
      </c>
      <c r="I29" s="150">
        <f t="shared" si="4"/>
        <v>0</v>
      </c>
      <c r="J29" s="3"/>
    </row>
    <row r="30" ht="14.25" customHeight="1">
      <c r="A30" s="231"/>
      <c r="B30" s="92" t="str">
        <f>IF($A30=0,"",VLOOKUP($A30,'00_MO'!$A$4:$D$7,2,FALSE))</f>
        <v/>
      </c>
      <c r="C30" s="92" t="str">
        <f>IF($A30=0,"",VLOOKUP($A30,'00_MO'!$A$4:$D$7,3,FALSE))</f>
        <v/>
      </c>
      <c r="D30" s="240"/>
      <c r="E30" s="238"/>
      <c r="F30" s="221"/>
      <c r="G30" s="230">
        <f t="shared" si="3"/>
        <v>0</v>
      </c>
      <c r="H30" s="150" t="str">
        <f>IF($A30=0,"",VLOOKUP($A30,'00_MO'!$A$4:$D$7,4,FALSE))</f>
        <v/>
      </c>
      <c r="I30" s="150">
        <f t="shared" si="4"/>
        <v>0</v>
      </c>
      <c r="J30" s="3"/>
    </row>
    <row r="31" ht="14.25" customHeight="1">
      <c r="A31" s="231"/>
      <c r="B31" s="92" t="str">
        <f>IF($A31=0,"",VLOOKUP($A31,'00_MO'!$A$4:$D$7,2,FALSE))</f>
        <v/>
      </c>
      <c r="C31" s="92" t="str">
        <f>IF($A31=0,"",VLOOKUP($A31,'00_MO'!$A$4:$D$7,3,FALSE))</f>
        <v/>
      </c>
      <c r="D31" s="240"/>
      <c r="E31" s="238"/>
      <c r="F31" s="221"/>
      <c r="G31" s="230">
        <f t="shared" si="3"/>
        <v>0</v>
      </c>
      <c r="H31" s="150" t="str">
        <f>IF($A31=0,"",VLOOKUP($A31,'00_MO'!$A$4:$D$7,4,FALSE))</f>
        <v/>
      </c>
      <c r="I31" s="150">
        <f t="shared" si="4"/>
        <v>0</v>
      </c>
      <c r="J31" s="3"/>
    </row>
    <row r="32" ht="14.25" customHeight="1">
      <c r="A32" s="231"/>
      <c r="B32" s="92" t="str">
        <f>IF($A32=0,"",VLOOKUP($A32,'00_MO'!$A$4:$D$7,2,FALSE))</f>
        <v/>
      </c>
      <c r="C32" s="92" t="str">
        <f>IF($A32=0,"",VLOOKUP($A32,'00_MO'!$A$4:$D$7,3,FALSE))</f>
        <v/>
      </c>
      <c r="D32" s="240"/>
      <c r="E32" s="238"/>
      <c r="F32" s="221"/>
      <c r="G32" s="230">
        <f t="shared" si="3"/>
        <v>0</v>
      </c>
      <c r="H32" s="150" t="str">
        <f>IF($A32=0,"",VLOOKUP($A32,'00_MO'!$A$4:$D$7,4,FALSE))</f>
        <v/>
      </c>
      <c r="I32" s="150">
        <f t="shared" si="4"/>
        <v>0</v>
      </c>
      <c r="J32" s="3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dia</v>
      </c>
      <c r="B35" s="227"/>
      <c r="C35" s="227"/>
      <c r="D35" s="227"/>
      <c r="E35" s="227"/>
      <c r="F35" s="227"/>
      <c r="G35" s="5"/>
      <c r="H35" s="227"/>
      <c r="I35" s="220">
        <f>$H$3</f>
        <v>2</v>
      </c>
      <c r="J35" s="92"/>
      <c r="K35" s="92"/>
      <c r="L35" s="92"/>
    </row>
    <row r="36" ht="14.25" customHeight="1">
      <c r="A36" s="228" t="s">
        <v>964</v>
      </c>
      <c r="B36" s="226" t="str">
        <f>A35</f>
        <v>dia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19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19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19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dia</v>
      </c>
      <c r="B49" s="227"/>
      <c r="C49" s="227"/>
      <c r="D49" s="227"/>
      <c r="E49" s="227"/>
      <c r="F49" s="227"/>
      <c r="G49" s="5"/>
      <c r="H49" s="227"/>
      <c r="I49" s="220">
        <f>$H$3</f>
        <v>2</v>
      </c>
      <c r="J49" s="92"/>
      <c r="K49" s="92"/>
      <c r="L49" s="92"/>
    </row>
    <row r="50" ht="14.25" customHeight="1">
      <c r="A50" s="228" t="s">
        <v>964</v>
      </c>
      <c r="B50" s="226" t="str">
        <f>A49</f>
        <v>dia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31">
        <v>0.0</v>
      </c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8">
        <v>0.0</v>
      </c>
      <c r="E55" s="231"/>
      <c r="F55" s="239">
        <v>0.0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>
        <f t="shared" ref="I55:I60" si="8">H55*G55</f>
        <v>0</v>
      </c>
    </row>
    <row r="56" ht="14.25" customHeight="1">
      <c r="A56" s="231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8"/>
      <c r="E56" s="231"/>
      <c r="F56" s="239"/>
      <c r="G56" s="222">
        <f t="shared" si="7"/>
        <v>0</v>
      </c>
      <c r="H56" s="150" t="str">
        <f>IF($A56=0,"",VLOOKUP($A56,'00_Mat'!$A$4:$J$1135,5,FALSE))</f>
        <v/>
      </c>
      <c r="I56" s="150">
        <f t="shared" si="8"/>
        <v>0</v>
      </c>
    </row>
    <row r="57" ht="14.25" customHeight="1">
      <c r="A57" s="231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8"/>
      <c r="E57" s="231"/>
      <c r="F57" s="239"/>
      <c r="G57" s="222">
        <f t="shared" si="7"/>
        <v>0</v>
      </c>
      <c r="H57" s="150" t="str">
        <f>IF($A57=0,"",VLOOKUP($A57,'00_Mat'!$A$4:$J$1135,5,FALSE))</f>
        <v/>
      </c>
      <c r="I57" s="150">
        <f t="shared" si="8"/>
        <v>0</v>
      </c>
    </row>
    <row r="58" ht="14.25" customHeight="1">
      <c r="A58" s="231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8"/>
      <c r="E58" s="231"/>
      <c r="F58" s="239"/>
      <c r="G58" s="222">
        <f t="shared" si="7"/>
        <v>0</v>
      </c>
      <c r="H58" s="150" t="str">
        <f>IF($A58=0,"",VLOOKUP($A58,'00_Mat'!$A$4:$J$1135,5,FALSE))</f>
        <v/>
      </c>
      <c r="I58" s="150">
        <f t="shared" si="8"/>
        <v>0</v>
      </c>
    </row>
    <row r="59" ht="14.25" customHeight="1">
      <c r="A59" s="231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38"/>
      <c r="E59" s="231"/>
      <c r="F59" s="239"/>
      <c r="G59" s="222">
        <f t="shared" si="7"/>
        <v>0</v>
      </c>
      <c r="H59" s="150" t="str">
        <f>IF($A59=0,"",VLOOKUP($A59,'00_Mat'!$A$4:$J$1135,5,FALSE))</f>
        <v/>
      </c>
      <c r="I59" s="150">
        <f t="shared" si="8"/>
        <v>0</v>
      </c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/>
      <c r="G60" s="222">
        <f t="shared" si="7"/>
        <v>0</v>
      </c>
      <c r="H60" s="150" t="str">
        <f>IF($A60=0,"",VLOOKUP($A60,'00_Mat'!$A$4:$J$1135,5,FALSE))</f>
        <v/>
      </c>
      <c r="I60" s="150">
        <f t="shared" si="8"/>
        <v>0</v>
      </c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dia</v>
      </c>
      <c r="B63" s="227"/>
      <c r="C63" s="227"/>
      <c r="D63" s="227"/>
      <c r="E63" s="227"/>
      <c r="F63" s="227"/>
      <c r="G63" s="5"/>
      <c r="H63" s="227"/>
      <c r="I63" s="220">
        <f>$H$3</f>
        <v>2</v>
      </c>
      <c r="J63" s="92"/>
      <c r="K63" s="92"/>
      <c r="L63" s="92"/>
    </row>
    <row r="64" ht="14.25" customHeight="1">
      <c r="A64" s="228" t="s">
        <v>964</v>
      </c>
      <c r="B64" s="226" t="str">
        <f>A63</f>
        <v>dia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9">ROUNDUP((D69+(D69*F69)),0)</f>
        <v>0</v>
      </c>
      <c r="H69" s="150" t="str">
        <f>IF($A69=0,"",VLOOKUP($A69,'00_Sub'!$A$4:$D$1001,4,FALSE))</f>
        <v/>
      </c>
      <c r="I69" s="150">
        <f>H69*G69</f>
        <v>0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9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9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9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9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9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dia</v>
      </c>
      <c r="B77" s="227"/>
      <c r="C77" s="227"/>
      <c r="D77" s="227"/>
      <c r="E77" s="227"/>
      <c r="F77" s="227"/>
      <c r="G77" s="5"/>
      <c r="H77" s="227"/>
      <c r="I77" s="220">
        <f>$H$3</f>
        <v>2</v>
      </c>
      <c r="J77" s="92"/>
      <c r="K77" s="92"/>
      <c r="L77" s="92"/>
    </row>
    <row r="78" ht="14.25" customHeight="1">
      <c r="A78" s="228" t="s">
        <v>964</v>
      </c>
      <c r="B78" s="226" t="str">
        <f>A77</f>
        <v>dia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'01_C&amp;P'!A106</f>
        <v>45907</v>
      </c>
      <c r="B3" s="211" t="str">
        <f>IF($A3=0,"",VLOOKUP($A3,'01_C&amp;P'!$A$9:$D$172,2,FALSE))</f>
        <v>BARANDA METALICA</v>
      </c>
      <c r="C3" s="212"/>
      <c r="D3" s="212"/>
      <c r="E3" s="212"/>
      <c r="F3" s="212"/>
      <c r="G3" s="213"/>
      <c r="H3" s="214">
        <f>IF($A3=0,"",VLOOKUP($A3,'01_C&amp;P'!$A$9:$D$172,4,FALSE))</f>
        <v>31</v>
      </c>
      <c r="I3" s="215" t="str">
        <f>IF($A3=0,"",VLOOKUP($A3,'01_C&amp;P'!$A$9:$D$172,3,FALSE))</f>
        <v>m </v>
      </c>
    </row>
    <row r="4" ht="14.25" customHeight="1">
      <c r="G4" s="3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</row>
    <row r="7" ht="14.25" customHeight="1">
      <c r="A7" s="5" t="s">
        <v>159</v>
      </c>
      <c r="B7" s="92" t="str">
        <f>IF($A7=0,"",VLOOKUP($A7,'00_Mat'!$A$4:$J$1135,2,FALSE))</f>
        <v>Malla electrosada (1x1) 250</v>
      </c>
      <c r="C7" s="92" t="str">
        <f>IF($A7=0,"",VLOOKUP($A7,'00_Mat'!$A$4:$J$1135,3,FALSE))</f>
        <v>m2</v>
      </c>
      <c r="D7" s="220">
        <f>H3*2</f>
        <v>62</v>
      </c>
      <c r="E7" s="219"/>
      <c r="F7" s="221">
        <v>0.15</v>
      </c>
      <c r="G7" s="222">
        <f t="shared" ref="G7:G18" si="1">ROUNDUP((D7+(D7*F7)),0)</f>
        <v>72</v>
      </c>
      <c r="H7" s="150">
        <f>IF($A7=0,"",VLOOKUP($A7,'00_Mat'!$A$4:$J$1135,5,FALSE))</f>
        <v>30000</v>
      </c>
      <c r="I7" s="150">
        <f t="shared" ref="I7:I18" si="2">H7*G7</f>
        <v>2160000</v>
      </c>
      <c r="J7" s="150"/>
      <c r="K7" s="90" t="s">
        <v>1085</v>
      </c>
    </row>
    <row r="8" ht="14.25" customHeight="1">
      <c r="A8" s="5" t="s">
        <v>161</v>
      </c>
      <c r="B8" s="92" t="str">
        <f>IF($A8=0,"",VLOOKUP($A8,'00_Mat'!$A$4:$J$1135,2,FALSE))</f>
        <v>Cano estructural 40x60x1.6 (6mts)</v>
      </c>
      <c r="C8" s="92" t="str">
        <f>IF($A8=0,"",VLOOKUP($A8,'00_Mat'!$A$4:$J$1135,3,FALSE))</f>
        <v>m</v>
      </c>
      <c r="D8" s="220">
        <f>((H3/2.5)*2)/6</f>
        <v>4.133333333</v>
      </c>
      <c r="E8" s="219"/>
      <c r="F8" s="221">
        <v>0.15</v>
      </c>
      <c r="G8" s="222">
        <f t="shared" si="1"/>
        <v>5</v>
      </c>
      <c r="H8" s="150">
        <f>IF($A8=0,"",VLOOKUP($A8,'00_Mat'!$A$4:$J$1135,5,FALSE))</f>
        <v>60000</v>
      </c>
      <c r="I8" s="150">
        <f t="shared" si="2"/>
        <v>300000</v>
      </c>
      <c r="K8" s="90" t="s">
        <v>1086</v>
      </c>
    </row>
    <row r="9" ht="14.25" customHeight="1">
      <c r="A9" s="219"/>
      <c r="B9" s="92" t="str">
        <f>IF($A9=0,"",VLOOKUP($A9,'00_Mat'!$A$4:$J$1135,2,FALSE))</f>
        <v/>
      </c>
      <c r="C9" s="92" t="str">
        <f>IF($A9=0,"",VLOOKUP($A9,'00_Mat'!$A$4:$J$1135,3,FALSE))</f>
        <v/>
      </c>
      <c r="D9" s="219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19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19"/>
      <c r="E10" s="219"/>
      <c r="F10" s="221"/>
      <c r="G10" s="222">
        <f t="shared" si="1"/>
        <v>0</v>
      </c>
      <c r="H10" s="150" t="str">
        <f>IF($A10=0,"",VLOOKUP($A10,'00_Mat'!$A$4:$J$1135,5,FALSE))</f>
        <v/>
      </c>
      <c r="I10" s="150">
        <f t="shared" si="2"/>
        <v>0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2460000</v>
      </c>
      <c r="J20" s="92"/>
      <c r="K20" s="92"/>
      <c r="L20" s="92"/>
    </row>
    <row r="21" ht="14.25" customHeight="1">
      <c r="A21" s="226" t="str">
        <f>$I$3</f>
        <v>m </v>
      </c>
      <c r="B21" s="227"/>
      <c r="C21" s="227"/>
      <c r="D21" s="227"/>
      <c r="E21" s="227"/>
      <c r="F21" s="227"/>
      <c r="G21" s="5"/>
      <c r="H21" s="227"/>
      <c r="I21" s="220">
        <f>$H$3</f>
        <v>31</v>
      </c>
      <c r="J21" s="92"/>
      <c r="K21" s="92"/>
      <c r="L21" s="92"/>
    </row>
    <row r="22" ht="14.25" customHeight="1">
      <c r="A22" s="228" t="s">
        <v>964</v>
      </c>
      <c r="B22" s="226" t="str">
        <f>A21</f>
        <v>m </v>
      </c>
      <c r="C22" s="227"/>
      <c r="D22" s="227"/>
      <c r="E22" s="227"/>
      <c r="F22" s="227"/>
      <c r="G22" s="5"/>
      <c r="H22" s="227"/>
      <c r="I22" s="229">
        <f>I20/I21</f>
        <v>79354.83871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19"/>
      <c r="B27" s="92" t="str">
        <f>IF($A27=0,"",VLOOKUP($A27,'00_MO'!$A$4:$D$7,2,FALSE))</f>
        <v/>
      </c>
      <c r="C27" s="92" t="str">
        <f>IF($A27=0,"",VLOOKUP($A27,'00_MO'!$A$4:$D$7,3,FALSE))</f>
        <v/>
      </c>
      <c r="D27" s="219"/>
      <c r="E27" s="219"/>
      <c r="F27" s="221"/>
      <c r="G27" s="230">
        <f t="shared" ref="G27:G32" si="3">ROUNDUP(((D27*E27)*(1+F27)),0)</f>
        <v>0</v>
      </c>
      <c r="H27" s="150" t="str">
        <f>IF($A27=0,"",VLOOKUP($A27,'00_MO'!$A$4:$D$7,4,FALSE))</f>
        <v/>
      </c>
      <c r="I27" s="150">
        <f t="shared" ref="I27:I28" si="4">G27*H27</f>
        <v>0</v>
      </c>
    </row>
    <row r="28" ht="14.25" customHeight="1">
      <c r="A28" s="219"/>
      <c r="B28" s="92" t="str">
        <f>IF($A28=0,"",VLOOKUP($A28,'00_MO'!$A$4:$D$7,2,FALSE))</f>
        <v/>
      </c>
      <c r="C28" s="92" t="str">
        <f>IF($A28=0,"",VLOOKUP($A28,'00_MO'!$A$4:$D$7,3,FALSE))</f>
        <v/>
      </c>
      <c r="D28" s="219"/>
      <c r="E28" s="219"/>
      <c r="F28" s="221"/>
      <c r="G28" s="230">
        <f t="shared" si="3"/>
        <v>0</v>
      </c>
      <c r="H28" s="150" t="str">
        <f>IF($A28=0,"",VLOOKUP($A28,'00_MO'!$A$4:$D$7,4,FALSE))</f>
        <v/>
      </c>
      <c r="I28" s="150">
        <f t="shared" si="4"/>
        <v>0</v>
      </c>
    </row>
    <row r="29" ht="14.25" customHeight="1">
      <c r="A29" s="219"/>
      <c r="B29" s="92" t="str">
        <f>IF($A29=0,"",VLOOKUP($A29,'00_MO'!$A$4:$D$7,2,FALSE))</f>
        <v/>
      </c>
      <c r="C29" s="92" t="str">
        <f>IF($A29=0,"",VLOOKUP($A29,'00_MO'!$A$4:$D$7,3,FALSE))</f>
        <v/>
      </c>
      <c r="D29" s="219"/>
      <c r="E29" s="219"/>
      <c r="F29" s="221"/>
      <c r="G29" s="230">
        <f t="shared" si="3"/>
        <v>0</v>
      </c>
      <c r="H29" s="150" t="str">
        <f>IF($A29=0,"",VLOOKUP($A29,'00_MO'!$A$4:$D$7,4,FALSE))</f>
        <v/>
      </c>
      <c r="I29" s="150">
        <f>H29*G29</f>
        <v>0</v>
      </c>
    </row>
    <row r="30" ht="14.25" customHeight="1">
      <c r="A30" s="219"/>
      <c r="B30" s="92" t="str">
        <f>IF($A30=0,"",VLOOKUP($A30,'00_MO'!$A$4:$D$7,2,FALSE))</f>
        <v/>
      </c>
      <c r="C30" s="92" t="str">
        <f>IF($A30=0,"",VLOOKUP($A30,'00_MO'!$A$4:$D$7,3,FALSE))</f>
        <v/>
      </c>
      <c r="D30" s="219"/>
      <c r="E30" s="219"/>
      <c r="F30" s="221"/>
      <c r="G30" s="230">
        <f t="shared" si="3"/>
        <v>0</v>
      </c>
      <c r="H30" s="150" t="str">
        <f>IF($A30=0,"",VLOOKUP($A30,'00_MO'!$A$4:$D$7,4,FALSE))</f>
        <v/>
      </c>
      <c r="I30" s="150"/>
    </row>
    <row r="31" ht="14.25" customHeight="1">
      <c r="A31" s="219"/>
      <c r="B31" s="92" t="str">
        <f>IF($A31=0,"",VLOOKUP($A31,'00_MO'!$A$4:$D$7,2,FALSE))</f>
        <v/>
      </c>
      <c r="C31" s="92" t="str">
        <f>IF($A31=0,"",VLOOKUP($A31,'00_MO'!$A$4:$D$7,3,FALSE))</f>
        <v/>
      </c>
      <c r="D31" s="219"/>
      <c r="E31" s="219"/>
      <c r="F31" s="221"/>
      <c r="G31" s="230">
        <f t="shared" si="3"/>
        <v>0</v>
      </c>
      <c r="H31" s="150" t="str">
        <f>IF($A31=0,"",VLOOKUP($A31,'00_MO'!$A$4:$D$7,4,FALSE))</f>
        <v/>
      </c>
      <c r="I31" s="150"/>
    </row>
    <row r="32" ht="14.25" customHeight="1">
      <c r="A32" s="219"/>
      <c r="B32" s="92" t="str">
        <f>IF($A32=0,"",VLOOKUP($A32,'00_MO'!$A$4:$D$7,2,FALSE))</f>
        <v/>
      </c>
      <c r="C32" s="92" t="str">
        <f>IF($A32=0,"",VLOOKUP($A32,'00_MO'!$A$4:$D$7,3,FALSE))</f>
        <v/>
      </c>
      <c r="D32" s="219"/>
      <c r="E32" s="219"/>
      <c r="F32" s="221"/>
      <c r="G32" s="230">
        <f t="shared" si="3"/>
        <v>0</v>
      </c>
      <c r="H32" s="150" t="str">
        <f>IF($A32=0,"",VLOOKUP($A32,'00_MO'!$A$4:$D$7,4,FALSE))</f>
        <v/>
      </c>
      <c r="I32" s="150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0</v>
      </c>
    </row>
    <row r="35" ht="14.25" customHeight="1">
      <c r="A35" s="226" t="str">
        <f>$I$3</f>
        <v>m </v>
      </c>
      <c r="B35" s="227"/>
      <c r="C35" s="227"/>
      <c r="D35" s="227"/>
      <c r="E35" s="227"/>
      <c r="F35" s="227"/>
      <c r="G35" s="5"/>
      <c r="H35" s="227"/>
      <c r="I35" s="220">
        <f>$H$3</f>
        <v>31</v>
      </c>
      <c r="J35" s="92"/>
      <c r="K35" s="92"/>
      <c r="L35" s="92"/>
    </row>
    <row r="36" ht="14.25" customHeight="1">
      <c r="A36" s="228" t="s">
        <v>964</v>
      </c>
      <c r="B36" s="226" t="str">
        <f>A35</f>
        <v>m </v>
      </c>
      <c r="C36" s="227"/>
      <c r="D36" s="227"/>
      <c r="E36" s="227"/>
      <c r="F36" s="227"/>
      <c r="G36" s="5"/>
      <c r="H36" s="227"/>
      <c r="I36" s="229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31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31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31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 </v>
      </c>
      <c r="B49" s="227"/>
      <c r="C49" s="227"/>
      <c r="D49" s="227"/>
      <c r="E49" s="227"/>
      <c r="F49" s="227"/>
      <c r="G49" s="5"/>
      <c r="H49" s="227"/>
      <c r="I49" s="220">
        <f>$H$3</f>
        <v>31</v>
      </c>
      <c r="J49" s="92"/>
      <c r="K49" s="92"/>
      <c r="L49" s="92"/>
    </row>
    <row r="50" ht="14.25" customHeight="1">
      <c r="A50" s="228" t="s">
        <v>964</v>
      </c>
      <c r="B50" s="226" t="str">
        <f>A49</f>
        <v>m 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1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20"/>
      <c r="E55" s="219"/>
      <c r="F55" s="221">
        <v>0.25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/>
    </row>
    <row r="56" ht="14.25" customHeight="1">
      <c r="A56" s="219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20"/>
      <c r="E56" s="219"/>
      <c r="F56" s="221">
        <v>0.25</v>
      </c>
      <c r="G56" s="222">
        <f t="shared" si="7"/>
        <v>0</v>
      </c>
      <c r="H56" s="150" t="str">
        <f>IF($A56=0,"",VLOOKUP($A56,'00_Mat'!$A$4:$J$1135,5,FALSE))</f>
        <v/>
      </c>
      <c r="I56" s="150"/>
    </row>
    <row r="57" ht="14.25" customHeight="1">
      <c r="A57" s="219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20"/>
      <c r="E57" s="219"/>
      <c r="F57" s="221">
        <v>0.25</v>
      </c>
      <c r="G57" s="222">
        <f t="shared" si="7"/>
        <v>0</v>
      </c>
      <c r="H57" s="150" t="str">
        <f>IF($A57=0,"",VLOOKUP($A57,'00_Mat'!$A$4:$J$1135,5,FALSE))</f>
        <v/>
      </c>
      <c r="I57" s="150"/>
    </row>
    <row r="58" ht="14.25" customHeight="1">
      <c r="A58" s="219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20"/>
      <c r="E58" s="219"/>
      <c r="F58" s="221">
        <v>0.25</v>
      </c>
      <c r="G58" s="222">
        <f t="shared" si="7"/>
        <v>0</v>
      </c>
      <c r="H58" s="150" t="str">
        <f>IF($A58=0,"",VLOOKUP($A58,'00_Mat'!$A$4:$J$1135,5,FALSE))</f>
        <v/>
      </c>
      <c r="I58" s="150"/>
    </row>
    <row r="59" ht="14.25" customHeight="1">
      <c r="A59" s="219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20"/>
      <c r="E59" s="219"/>
      <c r="F59" s="221">
        <v>0.25</v>
      </c>
      <c r="G59" s="222">
        <f t="shared" si="7"/>
        <v>0</v>
      </c>
      <c r="H59" s="150" t="str">
        <f>IF($A59=0,"",VLOOKUP($A59,'00_Mat'!$A$4:$J$1135,5,FALSE))</f>
        <v/>
      </c>
      <c r="I59" s="150"/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>
        <v>0.25</v>
      </c>
      <c r="G60" s="222">
        <f t="shared" si="7"/>
        <v>0</v>
      </c>
      <c r="H60" s="150" t="str">
        <f>IF($A60=0,"",VLOOKUP($A60,'00_Mat'!$A$4:$J$1135,5,FALSE))</f>
        <v/>
      </c>
      <c r="I60" s="150"/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 </v>
      </c>
      <c r="B63" s="227"/>
      <c r="C63" s="227"/>
      <c r="D63" s="227"/>
      <c r="E63" s="227"/>
      <c r="F63" s="227"/>
      <c r="G63" s="5"/>
      <c r="H63" s="227"/>
      <c r="I63" s="220">
        <f>$H$3</f>
        <v>31</v>
      </c>
      <c r="J63" s="92"/>
      <c r="K63" s="92"/>
      <c r="L63" s="92"/>
    </row>
    <row r="64" ht="14.25" customHeight="1">
      <c r="A64" s="228" t="s">
        <v>964</v>
      </c>
      <c r="B64" s="226" t="str">
        <f>A63</f>
        <v>m 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8">ROUNDUP((D69+(D69*F69)),0)</f>
        <v>0</v>
      </c>
      <c r="H69" s="150" t="str">
        <f>IF($A69=0,"",VLOOKUP($A69,'00_Sub'!$A$4:$D$1001,4,FALSE))</f>
        <v/>
      </c>
      <c r="I69" s="150">
        <v>1500000.0</v>
      </c>
      <c r="K69" s="90" t="s">
        <v>1087</v>
      </c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8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8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8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8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8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1500000</v>
      </c>
    </row>
    <row r="77" ht="14.25" customHeight="1">
      <c r="A77" s="226" t="str">
        <f>$I$3</f>
        <v>m </v>
      </c>
      <c r="B77" s="227"/>
      <c r="C77" s="227"/>
      <c r="D77" s="227"/>
      <c r="E77" s="227"/>
      <c r="F77" s="227"/>
      <c r="G77" s="5"/>
      <c r="H77" s="227"/>
      <c r="I77" s="220">
        <f>$H$3</f>
        <v>31</v>
      </c>
      <c r="J77" s="92"/>
      <c r="K77" s="92"/>
      <c r="L77" s="92"/>
    </row>
    <row r="78" ht="14.25" customHeight="1">
      <c r="A78" s="228" t="s">
        <v>964</v>
      </c>
      <c r="B78" s="226" t="str">
        <f>A77</f>
        <v>m </v>
      </c>
      <c r="C78" s="227"/>
      <c r="D78" s="227"/>
      <c r="E78" s="227"/>
      <c r="F78" s="227"/>
      <c r="G78" s="5"/>
      <c r="H78" s="227"/>
      <c r="I78" s="229">
        <f>I76/I77</f>
        <v>48387.09677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>
        <f>'01_C&amp;P'!A108</f>
        <v>45665</v>
      </c>
      <c r="B3" s="211" t="str">
        <f>IF($A3=0,"",VLOOKUP($A3,'01_C&amp;P'!$A$9:$D$172,2,FALSE))</f>
        <v>EJECUCIÓN DE CONTRAPISO CON PENDIENTE EN AZOTEA ESP= 12 cm</v>
      </c>
      <c r="C3" s="212"/>
      <c r="D3" s="212"/>
      <c r="E3" s="212"/>
      <c r="F3" s="212"/>
      <c r="G3" s="213"/>
      <c r="H3" s="214">
        <f>IF($A3=0,"",VLOOKUP($A3,'01_C&amp;P'!$A$9:$D$172,4,FALSE))</f>
        <v>84</v>
      </c>
      <c r="I3" s="215" t="str">
        <f>IF($A3=0,"",VLOOKUP($A3,'01_C&amp;P'!$A$9:$D$172,3,FALSE))</f>
        <v>m²</v>
      </c>
    </row>
    <row r="4" ht="14.25" customHeight="1">
      <c r="G4" s="3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17" t="s">
        <v>955</v>
      </c>
      <c r="B6" s="217" t="s">
        <v>956</v>
      </c>
      <c r="C6" s="217" t="s">
        <v>957</v>
      </c>
      <c r="D6" s="218">
        <v>6.0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</row>
    <row r="7" ht="14.25" customHeight="1">
      <c r="A7" s="231" t="s">
        <v>14</v>
      </c>
      <c r="B7" s="92" t="str">
        <f>IF($A7=0,"",VLOOKUP($A7,'00_Mat'!$A$4:$J$1135,2,FALSE))</f>
        <v>Bolson de Arena (1m3) </v>
      </c>
      <c r="C7" s="92" t="str">
        <f>IF($A7=0,"",VLOOKUP($A7,'00_Mat'!$A$4:$J$1135,3,FALSE))</f>
        <v>m3</v>
      </c>
      <c r="D7" s="220">
        <v>4.0</v>
      </c>
      <c r="E7" s="219"/>
      <c r="F7" s="221">
        <v>0.25</v>
      </c>
      <c r="G7" s="222">
        <f t="shared" ref="G7:G18" si="1">ROUNDUP((D7+(D7*F7)),0)</f>
        <v>5</v>
      </c>
      <c r="H7" s="150">
        <f>IF($A7=0,"",VLOOKUP($A7,'00_Mat'!$A$4:$J$1135,5,FALSE))</f>
        <v>31040</v>
      </c>
      <c r="I7" s="150">
        <f t="shared" ref="I7:I18" si="2">H7*G7</f>
        <v>155200</v>
      </c>
      <c r="J7" s="150"/>
      <c r="K7" s="90"/>
    </row>
    <row r="8" ht="14.25" customHeight="1">
      <c r="A8" s="231" t="s">
        <v>22</v>
      </c>
      <c r="B8" s="92" t="str">
        <f>IF($A8=0,"",VLOOKUP($A8,'00_Mat'!$A$4:$J$1135,2,FALSE))</f>
        <v>Bolsa Cemento "Loma Negra" 25 k (u)</v>
      </c>
      <c r="C8" s="92" t="str">
        <f>IF($A8=0,"",VLOOKUP($A8,'00_Mat'!$A$4:$J$1135,3,FALSE))</f>
        <v>u</v>
      </c>
      <c r="D8" s="220">
        <v>45.0</v>
      </c>
      <c r="E8" s="219"/>
      <c r="F8" s="221">
        <v>0.25</v>
      </c>
      <c r="G8" s="222">
        <f t="shared" si="1"/>
        <v>57</v>
      </c>
      <c r="H8" s="150">
        <f>IF($A8=0,"",VLOOKUP($A8,'00_Mat'!$A$4:$J$1135,5,FALSE))</f>
        <v>5050</v>
      </c>
      <c r="I8" s="150">
        <f t="shared" si="2"/>
        <v>287850</v>
      </c>
    </row>
    <row r="9" ht="14.25" customHeight="1">
      <c r="A9" s="219"/>
      <c r="B9" s="92" t="str">
        <f>IF($A9=0,"",VLOOKUP($A9,'00_Mat'!$A$4:$J$1135,2,FALSE))</f>
        <v/>
      </c>
      <c r="C9" s="92" t="str">
        <f>IF($A9=0,"",VLOOKUP($A9,'00_Mat'!$A$4:$J$1135,3,FALSE))</f>
        <v/>
      </c>
      <c r="D9" s="219"/>
      <c r="E9" s="219"/>
      <c r="F9" s="221"/>
      <c r="G9" s="222">
        <f t="shared" si="1"/>
        <v>0</v>
      </c>
      <c r="H9" s="150" t="str">
        <f>IF($A9=0,"",VLOOKUP($A9,'00_Mat'!$A$4:$J$1135,5,FALSE))</f>
        <v/>
      </c>
      <c r="I9" s="150">
        <f t="shared" si="2"/>
        <v>0</v>
      </c>
    </row>
    <row r="10" ht="14.25" customHeight="1">
      <c r="A10" s="219" t="s">
        <v>20</v>
      </c>
      <c r="B10" s="92" t="str">
        <f>IF($A10=0,"",VLOOKUP($A10,'00_Mat'!$A$4:$J$1135,2,FALSE))</f>
        <v>Bolson de Piedra (1m3)</v>
      </c>
      <c r="C10" s="92" t="str">
        <f>IF($A10=0,"",VLOOKUP($A10,'00_Mat'!$A$4:$J$1135,3,FALSE))</f>
        <v>m3</v>
      </c>
      <c r="D10" s="219">
        <v>5.0</v>
      </c>
      <c r="E10" s="219"/>
      <c r="F10" s="221">
        <v>0.25</v>
      </c>
      <c r="G10" s="222">
        <f t="shared" si="1"/>
        <v>7</v>
      </c>
      <c r="H10" s="150">
        <f>IF($A10=0,"",VLOOKUP($A10,'00_Mat'!$A$4:$J$1135,5,FALSE))</f>
        <v>49586.77686</v>
      </c>
      <c r="I10" s="150">
        <f t="shared" si="2"/>
        <v>347107.438</v>
      </c>
      <c r="L10" s="243" t="s">
        <v>1088</v>
      </c>
    </row>
    <row r="11" ht="14.25" customHeight="1">
      <c r="A11" s="219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19"/>
      <c r="E11" s="219"/>
      <c r="F11" s="221"/>
      <c r="G11" s="222">
        <f t="shared" si="1"/>
        <v>0</v>
      </c>
      <c r="H11" s="150" t="str">
        <f>IF($A11=0,"",VLOOKUP($A11,'00_Mat'!$A$4:$J$1135,5,FALSE))</f>
        <v/>
      </c>
      <c r="I11" s="150">
        <f t="shared" si="2"/>
        <v>0</v>
      </c>
    </row>
    <row r="12" ht="14.25" customHeight="1">
      <c r="A12" s="219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19"/>
      <c r="E12" s="219"/>
      <c r="F12" s="221"/>
      <c r="G12" s="222">
        <f t="shared" si="1"/>
        <v>0</v>
      </c>
      <c r="H12" s="150" t="str">
        <f>IF($A12=0,"",VLOOKUP($A12,'00_Mat'!$A$4:$J$1135,5,FALSE))</f>
        <v/>
      </c>
      <c r="I12" s="150">
        <f t="shared" si="2"/>
        <v>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790157.438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84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9406.636167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19" t="s">
        <v>967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19">
        <v>1.0</v>
      </c>
      <c r="E27" s="219">
        <v>2.0</v>
      </c>
      <c r="F27" s="221">
        <v>0.25</v>
      </c>
      <c r="G27" s="230">
        <f t="shared" ref="G27:G32" si="3">ROUNDUP(((D27*E27)*(1+F27)),0)</f>
        <v>3</v>
      </c>
      <c r="H27" s="150">
        <f>IF($A27=0,"",VLOOKUP($A27,'00_MO'!$A$4:$D$7,4,FALSE))</f>
        <v>90000</v>
      </c>
      <c r="I27" s="150">
        <f t="shared" ref="I27:I28" si="4">G27*H27</f>
        <v>270000</v>
      </c>
    </row>
    <row r="28" ht="14.25" customHeight="1">
      <c r="A28" s="219" t="s">
        <v>968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19">
        <v>2.0</v>
      </c>
      <c r="E28" s="219">
        <v>2.0</v>
      </c>
      <c r="F28" s="221">
        <v>0.25</v>
      </c>
      <c r="G28" s="230">
        <f t="shared" si="3"/>
        <v>5</v>
      </c>
      <c r="H28" s="150">
        <f>IF($A28=0,"",VLOOKUP($A28,'00_MO'!$A$4:$D$7,4,FALSE))</f>
        <v>75000</v>
      </c>
      <c r="I28" s="150">
        <f t="shared" si="4"/>
        <v>375000</v>
      </c>
    </row>
    <row r="29" ht="14.25" customHeight="1">
      <c r="A29" s="219" t="s">
        <v>969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19">
        <v>1.0</v>
      </c>
      <c r="E29" s="219">
        <v>2.0</v>
      </c>
      <c r="F29" s="221">
        <v>0.25</v>
      </c>
      <c r="G29" s="230">
        <f t="shared" si="3"/>
        <v>3</v>
      </c>
      <c r="H29" s="150">
        <f>IF($A29=0,"",VLOOKUP($A29,'00_MO'!$A$4:$D$7,4,FALSE))</f>
        <v>60000</v>
      </c>
      <c r="I29" s="150">
        <f>H29*G29</f>
        <v>180000</v>
      </c>
    </row>
    <row r="30" ht="14.25" customHeight="1">
      <c r="A30" s="219"/>
      <c r="B30" s="92" t="str">
        <f>IF($A30=0,"",VLOOKUP($A30,'00_MO'!$A$4:$D$7,2,FALSE))</f>
        <v/>
      </c>
      <c r="C30" s="92" t="str">
        <f>IF($A30=0,"",VLOOKUP($A30,'00_MO'!$A$4:$D$7,3,FALSE))</f>
        <v/>
      </c>
      <c r="D30" s="219"/>
      <c r="E30" s="219"/>
      <c r="F30" s="221"/>
      <c r="G30" s="230">
        <f t="shared" si="3"/>
        <v>0</v>
      </c>
      <c r="H30" s="150" t="str">
        <f>IF($A30=0,"",VLOOKUP($A30,'00_MO'!$A$4:$D$7,4,FALSE))</f>
        <v/>
      </c>
      <c r="I30" s="150"/>
      <c r="K30" s="243" t="s">
        <v>1088</v>
      </c>
    </row>
    <row r="31" ht="14.25" customHeight="1">
      <c r="A31" s="219"/>
      <c r="B31" s="92" t="str">
        <f>IF($A31=0,"",VLOOKUP($A31,'00_MO'!$A$4:$D$7,2,FALSE))</f>
        <v/>
      </c>
      <c r="C31" s="92" t="str">
        <f>IF($A31=0,"",VLOOKUP($A31,'00_MO'!$A$4:$D$7,3,FALSE))</f>
        <v/>
      </c>
      <c r="D31" s="219"/>
      <c r="E31" s="219"/>
      <c r="F31" s="221"/>
      <c r="G31" s="230">
        <f t="shared" si="3"/>
        <v>0</v>
      </c>
      <c r="H31" s="150" t="str">
        <f>IF($A31=0,"",VLOOKUP($A31,'00_MO'!$A$4:$D$7,4,FALSE))</f>
        <v/>
      </c>
      <c r="I31" s="150"/>
    </row>
    <row r="32" ht="14.25" customHeight="1">
      <c r="A32" s="219"/>
      <c r="B32" s="92" t="str">
        <f>IF($A32=0,"",VLOOKUP($A32,'00_MO'!$A$4:$D$7,2,FALSE))</f>
        <v/>
      </c>
      <c r="C32" s="92" t="str">
        <f>IF($A32=0,"",VLOOKUP($A32,'00_MO'!$A$4:$D$7,3,FALSE))</f>
        <v/>
      </c>
      <c r="D32" s="219"/>
      <c r="E32" s="219"/>
      <c r="F32" s="221"/>
      <c r="G32" s="230">
        <f t="shared" si="3"/>
        <v>0</v>
      </c>
      <c r="H32" s="150" t="str">
        <f>IF($A32=0,"",VLOOKUP($A32,'00_MO'!$A$4:$D$7,4,FALSE))</f>
        <v/>
      </c>
      <c r="I32" s="150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825000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84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9821.428571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31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31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31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84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1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20"/>
      <c r="E55" s="219"/>
      <c r="F55" s="221">
        <v>0.25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/>
    </row>
    <row r="56" ht="14.25" customHeight="1">
      <c r="A56" s="219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20"/>
      <c r="E56" s="219"/>
      <c r="F56" s="221">
        <v>0.25</v>
      </c>
      <c r="G56" s="222">
        <f t="shared" si="7"/>
        <v>0</v>
      </c>
      <c r="H56" s="150" t="str">
        <f>IF($A56=0,"",VLOOKUP($A56,'00_Mat'!$A$4:$J$1135,5,FALSE))</f>
        <v/>
      </c>
      <c r="I56" s="150"/>
    </row>
    <row r="57" ht="14.25" customHeight="1">
      <c r="A57" s="219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20"/>
      <c r="E57" s="219"/>
      <c r="F57" s="221">
        <v>0.25</v>
      </c>
      <c r="G57" s="222">
        <f t="shared" si="7"/>
        <v>0</v>
      </c>
      <c r="H57" s="150" t="str">
        <f>IF($A57=0,"",VLOOKUP($A57,'00_Mat'!$A$4:$J$1135,5,FALSE))</f>
        <v/>
      </c>
      <c r="I57" s="150"/>
    </row>
    <row r="58" ht="14.25" customHeight="1">
      <c r="A58" s="219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20"/>
      <c r="E58" s="219"/>
      <c r="F58" s="221">
        <v>0.25</v>
      </c>
      <c r="G58" s="222">
        <f t="shared" si="7"/>
        <v>0</v>
      </c>
      <c r="H58" s="150" t="str">
        <f>IF($A58=0,"",VLOOKUP($A58,'00_Mat'!$A$4:$J$1135,5,FALSE))</f>
        <v/>
      </c>
      <c r="I58" s="150"/>
    </row>
    <row r="59" ht="14.25" customHeight="1">
      <c r="A59" s="219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20"/>
      <c r="E59" s="219"/>
      <c r="F59" s="221">
        <v>0.25</v>
      </c>
      <c r="G59" s="222">
        <f t="shared" si="7"/>
        <v>0</v>
      </c>
      <c r="H59" s="150" t="str">
        <f>IF($A59=0,"",VLOOKUP($A59,'00_Mat'!$A$4:$J$1135,5,FALSE))</f>
        <v/>
      </c>
      <c r="I59" s="150"/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>
        <v>0.25</v>
      </c>
      <c r="G60" s="222">
        <f t="shared" si="7"/>
        <v>0</v>
      </c>
      <c r="H60" s="150" t="str">
        <f>IF($A60=0,"",VLOOKUP($A60,'00_Mat'!$A$4:$J$1135,5,FALSE))</f>
        <v/>
      </c>
      <c r="I60" s="150"/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84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8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8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8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8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8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8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84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3.29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/>
      <c r="B1" s="91"/>
      <c r="C1" s="91"/>
      <c r="G1" s="3"/>
    </row>
    <row r="2" ht="14.25" customHeight="1">
      <c r="G2" s="3"/>
    </row>
    <row r="3" ht="23.25" customHeight="1">
      <c r="A3" s="210">
        <f>'01_C&amp;P'!A109</f>
        <v>45696</v>
      </c>
      <c r="B3" s="211" t="str">
        <f>IF($A3=0,"",VLOOKUP($A3,'01_C&amp;P'!$A$9:$D$172,2,FALSE))</f>
        <v>EJECUCION DE ASILACION HIDROFUGA: CARPETA HIDROFUGA + MEMBRANA LIQUIDA + ZINGUERIA.</v>
      </c>
      <c r="C3" s="212"/>
      <c r="D3" s="212"/>
      <c r="E3" s="212"/>
      <c r="F3" s="212"/>
      <c r="G3" s="213"/>
      <c r="H3" s="214">
        <f>IF($A3=0,"",VLOOKUP($A3,'01_C&amp;P'!$A$9:$D$172,4,FALSE))</f>
        <v>84</v>
      </c>
      <c r="I3" s="215" t="str">
        <f>IF($A3=0,"",VLOOKUP($A3,'01_C&amp;P'!$A$9:$D$172,3,FALSE))</f>
        <v>m²</v>
      </c>
    </row>
    <row r="4" ht="14.25" customHeight="1">
      <c r="G4" s="3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</row>
    <row r="7" ht="14.25" customHeight="1">
      <c r="A7" s="231" t="s">
        <v>255</v>
      </c>
      <c r="B7" s="92" t="str">
        <f>IF($A7=0,"",VLOOKUP($A7,'00_Mat'!$A$4:$J$1135,2,FALSE))</f>
        <v>Membrana Liquida Poliuretanica "Protex" 20 kg (u)</v>
      </c>
      <c r="C7" s="92" t="str">
        <f>IF($A7=0,"",VLOOKUP($A7,'00_Mat'!$A$4:$J$1135,3,FALSE))</f>
        <v>u</v>
      </c>
      <c r="D7" s="220">
        <v>6.0</v>
      </c>
      <c r="E7" s="219"/>
      <c r="F7" s="221">
        <v>0.2</v>
      </c>
      <c r="G7" s="222">
        <f t="shared" ref="G7:G18" si="1">ROUNDUP((D7+(D7*F7)),0)</f>
        <v>8</v>
      </c>
      <c r="H7" s="150">
        <f>IF($A7=0,"",VLOOKUP($A7,'00_Mat'!$A$4:$J$1135,5,FALSE))</f>
        <v>121900.8264</v>
      </c>
      <c r="I7" s="150">
        <f t="shared" ref="I7:I18" si="2">H7*G7</f>
        <v>975206.6116</v>
      </c>
      <c r="J7" s="150"/>
      <c r="K7" s="241" t="s">
        <v>1089</v>
      </c>
    </row>
    <row r="8" ht="14.25" customHeight="1">
      <c r="A8" s="231" t="s">
        <v>273</v>
      </c>
      <c r="B8" s="92" t="str">
        <f>IF($A8=0,"",VLOOKUP($A8,'00_Mat'!$A$4:$J$1135,2,FALSE))</f>
        <v>Manto Geotextil 75gr Sinteplast 26,25 m2</v>
      </c>
      <c r="C8" s="92" t="str">
        <f>IF($A8=0,"",VLOOKUP($A8,'00_Mat'!$A$4:$J$1135,3,FALSE))</f>
        <v/>
      </c>
      <c r="D8" s="220">
        <v>2.0</v>
      </c>
      <c r="E8" s="219"/>
      <c r="F8" s="221">
        <v>0.2</v>
      </c>
      <c r="G8" s="222">
        <f t="shared" si="1"/>
        <v>3</v>
      </c>
      <c r="H8" s="150">
        <f>IF($A8=0,"",VLOOKUP($A8,'00_Mat'!$A$4:$J$1135,5,FALSE))</f>
        <v>60000</v>
      </c>
      <c r="I8" s="150">
        <f t="shared" si="2"/>
        <v>180000</v>
      </c>
    </row>
    <row r="9" ht="14.25" customHeight="1">
      <c r="A9" s="231" t="s">
        <v>523</v>
      </c>
      <c r="B9" s="92" t="str">
        <f>IF($A9=0,"",VLOOKUP($A9,'00_Mat'!$A$4:$J$1135,2,FALSE))</f>
        <v>Banda L</v>
      </c>
      <c r="C9" s="92" t="str">
        <f>IF($A9=0,"",VLOOKUP($A9,'00_Mat'!$A$4:$J$1135,3,FALSE))</f>
        <v>m</v>
      </c>
      <c r="D9" s="219">
        <v>40.0</v>
      </c>
      <c r="E9" s="219"/>
      <c r="F9" s="221">
        <v>0.1</v>
      </c>
      <c r="G9" s="222">
        <f t="shared" si="1"/>
        <v>44</v>
      </c>
      <c r="H9" s="150">
        <f>IF($A9=0,"",VLOOKUP($A9,'00_Mat'!$A$4:$J$1135,5,FALSE))</f>
        <v>7500</v>
      </c>
      <c r="I9" s="150">
        <f t="shared" si="2"/>
        <v>330000</v>
      </c>
    </row>
    <row r="10" ht="14.25" customHeight="1">
      <c r="A10" s="219" t="s">
        <v>1055</v>
      </c>
      <c r="B10" s="92" t="str">
        <f>IF($A10=0,"",VLOOKUP($A10,'00_Mat'!$A$4:$J$1135,2,FALSE))</f>
        <v>Ceresita 20 k (u)</v>
      </c>
      <c r="C10" s="92" t="str">
        <f>IF($A10=0,"",VLOOKUP($A10,'00_Mat'!$A$4:$J$1135,3,FALSE))</f>
        <v>u</v>
      </c>
      <c r="D10" s="219">
        <v>1.0</v>
      </c>
      <c r="E10" s="219"/>
      <c r="F10" s="221">
        <v>0.2</v>
      </c>
      <c r="G10" s="222">
        <f t="shared" si="1"/>
        <v>2</v>
      </c>
      <c r="H10" s="150">
        <f>IF($A10=0,"",VLOOKUP($A10,'00_Mat'!$A$4:$J$1135,5,FALSE))</f>
        <v>37190.08264</v>
      </c>
      <c r="I10" s="150">
        <f t="shared" si="2"/>
        <v>74380.16529</v>
      </c>
    </row>
    <row r="11" ht="14.25" customHeight="1">
      <c r="A11" s="219" t="s">
        <v>1090</v>
      </c>
      <c r="B11" s="92" t="str">
        <f>IF($A11=0,"",VLOOKUP($A11,'00_Mat'!$A$4:$J$1135,2,FALSE))</f>
        <v>Bolson de Arena (1m3) </v>
      </c>
      <c r="C11" s="92" t="str">
        <f>IF($A11=0,"",VLOOKUP($A11,'00_Mat'!$A$4:$J$1135,3,FALSE))</f>
        <v>m3</v>
      </c>
      <c r="D11" s="219">
        <v>1.0</v>
      </c>
      <c r="E11" s="219"/>
      <c r="F11" s="221">
        <v>0.2</v>
      </c>
      <c r="G11" s="222">
        <f t="shared" si="1"/>
        <v>2</v>
      </c>
      <c r="H11" s="150">
        <f>IF($A11=0,"",VLOOKUP($A11,'00_Mat'!$A$4:$J$1135,5,FALSE))</f>
        <v>31040</v>
      </c>
      <c r="I11" s="150">
        <f t="shared" si="2"/>
        <v>62080</v>
      </c>
    </row>
    <row r="12" ht="14.25" customHeight="1">
      <c r="A12" s="219" t="s">
        <v>1091</v>
      </c>
      <c r="B12" s="92" t="str">
        <f>IF($A12=0,"",VLOOKUP($A12,'00_Mat'!$A$4:$J$1135,2,FALSE))</f>
        <v>Bolsa Cemento "Loma Negra" 25 k (u)</v>
      </c>
      <c r="C12" s="92" t="str">
        <f>IF($A12=0,"",VLOOKUP($A12,'00_Mat'!$A$4:$J$1135,3,FALSE))</f>
        <v>u</v>
      </c>
      <c r="D12" s="219">
        <v>20.0</v>
      </c>
      <c r="E12" s="219"/>
      <c r="F12" s="221">
        <v>0.2</v>
      </c>
      <c r="G12" s="222">
        <f t="shared" si="1"/>
        <v>24</v>
      </c>
      <c r="H12" s="150">
        <f>IF($A12=0,"",VLOOKUP($A12,'00_Mat'!$A$4:$J$1135,5,FALSE))</f>
        <v>5050</v>
      </c>
      <c r="I12" s="150">
        <f t="shared" si="2"/>
        <v>121200</v>
      </c>
    </row>
    <row r="13" ht="14.25" customHeight="1">
      <c r="A13" s="219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19"/>
      <c r="E13" s="219"/>
      <c r="F13" s="221"/>
      <c r="G13" s="222">
        <f t="shared" si="1"/>
        <v>0</v>
      </c>
      <c r="H13" s="150" t="str">
        <f>IF($A13=0,"",VLOOKUP($A13,'00_Mat'!$A$4:$J$1135,5,FALSE))</f>
        <v/>
      </c>
      <c r="I13" s="150">
        <f t="shared" si="2"/>
        <v>0</v>
      </c>
    </row>
    <row r="14" ht="14.25" customHeight="1">
      <c r="A14" s="219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19"/>
      <c r="E14" s="219"/>
      <c r="F14" s="221"/>
      <c r="G14" s="222">
        <f t="shared" si="1"/>
        <v>0</v>
      </c>
      <c r="H14" s="150" t="str">
        <f>IF($A14=0,"",VLOOKUP($A14,'00_Mat'!$A$4:$J$1135,5,FALSE))</f>
        <v/>
      </c>
      <c r="I14" s="150">
        <f t="shared" si="2"/>
        <v>0</v>
      </c>
    </row>
    <row r="15" ht="14.25" customHeight="1">
      <c r="A15" s="219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19"/>
      <c r="E15" s="219"/>
      <c r="F15" s="221"/>
      <c r="G15" s="222">
        <f t="shared" si="1"/>
        <v>0</v>
      </c>
      <c r="H15" s="150" t="str">
        <f>IF($A15=0,"",VLOOKUP($A15,'00_Mat'!$A$4:$J$1135,5,FALSE))</f>
        <v/>
      </c>
      <c r="I15" s="150">
        <f t="shared" si="2"/>
        <v>0</v>
      </c>
    </row>
    <row r="16" ht="14.25" customHeight="1">
      <c r="A16" s="219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19"/>
      <c r="E16" s="219"/>
      <c r="F16" s="221"/>
      <c r="G16" s="222">
        <f t="shared" si="1"/>
        <v>0</v>
      </c>
      <c r="H16" s="150" t="str">
        <f>IF($A16=0,"",VLOOKUP($A16,'00_Mat'!$A$4:$J$1135,5,FALSE))</f>
        <v/>
      </c>
      <c r="I16" s="150">
        <f t="shared" si="2"/>
        <v>0</v>
      </c>
    </row>
    <row r="17" ht="14.25" customHeight="1">
      <c r="A17" s="219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19"/>
      <c r="E17" s="219"/>
      <c r="F17" s="221"/>
      <c r="G17" s="222">
        <f t="shared" si="1"/>
        <v>0</v>
      </c>
      <c r="H17" s="150" t="str">
        <f>IF($A17=0,"",VLOOKUP($A17,'00_Mat'!$A$4:$J$1135,5,FALSE))</f>
        <v/>
      </c>
      <c r="I17" s="150">
        <f t="shared" si="2"/>
        <v>0</v>
      </c>
    </row>
    <row r="18" ht="14.25" customHeight="1">
      <c r="A18" s="219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19"/>
      <c r="E18" s="219"/>
      <c r="F18" s="221"/>
      <c r="G18" s="222">
        <f t="shared" si="1"/>
        <v>0</v>
      </c>
      <c r="H18" s="150" t="str">
        <f>IF($A18=0,"",VLOOKUP($A18,'00_Mat'!$A$4:$J$1135,5,FALSE))</f>
        <v/>
      </c>
      <c r="I18" s="150">
        <f t="shared" si="2"/>
        <v>0</v>
      </c>
    </row>
    <row r="19" ht="14.25" customHeight="1">
      <c r="F19" s="154"/>
      <c r="G19" s="3"/>
      <c r="H19" s="150"/>
      <c r="I19" s="150"/>
    </row>
    <row r="20" ht="14.25" customHeight="1">
      <c r="A20" s="223" t="s">
        <v>963</v>
      </c>
      <c r="B20" s="224"/>
      <c r="C20" s="224"/>
      <c r="D20" s="224"/>
      <c r="E20" s="224"/>
      <c r="F20" s="224"/>
      <c r="G20" s="198"/>
      <c r="H20" s="224"/>
      <c r="I20" s="225">
        <f>SUM(I7:I18)</f>
        <v>1742866.777</v>
      </c>
      <c r="J20" s="92"/>
      <c r="K20" s="92"/>
      <c r="L20" s="92"/>
    </row>
    <row r="21" ht="14.25" customHeight="1">
      <c r="A21" s="226" t="str">
        <f>$I$3</f>
        <v>m²</v>
      </c>
      <c r="B21" s="227"/>
      <c r="C21" s="227"/>
      <c r="D21" s="227"/>
      <c r="E21" s="227"/>
      <c r="F21" s="227"/>
      <c r="G21" s="5"/>
      <c r="H21" s="227"/>
      <c r="I21" s="220">
        <f>$H$3</f>
        <v>84</v>
      </c>
      <c r="J21" s="92"/>
      <c r="K21" s="92"/>
      <c r="L21" s="92"/>
    </row>
    <row r="22" ht="14.25" customHeight="1">
      <c r="A22" s="228" t="s">
        <v>964</v>
      </c>
      <c r="B22" s="226" t="str">
        <f>A21</f>
        <v>m²</v>
      </c>
      <c r="C22" s="227"/>
      <c r="D22" s="227"/>
      <c r="E22" s="227"/>
      <c r="F22" s="227"/>
      <c r="G22" s="5"/>
      <c r="H22" s="227"/>
      <c r="I22" s="229">
        <f>I20/I21</f>
        <v>20748.41401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16" t="s">
        <v>965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17" t="s">
        <v>955</v>
      </c>
      <c r="B26" s="217" t="s">
        <v>956</v>
      </c>
      <c r="C26" s="217" t="s">
        <v>957</v>
      </c>
      <c r="D26" s="217" t="s">
        <v>958</v>
      </c>
      <c r="E26" s="217" t="s">
        <v>966</v>
      </c>
      <c r="F26" s="217" t="s">
        <v>959</v>
      </c>
      <c r="G26" s="4" t="s">
        <v>960</v>
      </c>
      <c r="H26" s="217" t="s">
        <v>961</v>
      </c>
      <c r="I26" s="217" t="s">
        <v>962</v>
      </c>
    </row>
    <row r="27" ht="14.25" customHeight="1">
      <c r="A27" s="219" t="s">
        <v>967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19">
        <v>1.0</v>
      </c>
      <c r="E27" s="219">
        <v>6.0</v>
      </c>
      <c r="F27" s="221">
        <v>0.25</v>
      </c>
      <c r="G27" s="230">
        <f t="shared" ref="G27:G32" si="3">ROUNDUP(((D27*E27)*(1+F27)),0)</f>
        <v>8</v>
      </c>
      <c r="H27" s="150">
        <f>IF($A27=0,"",VLOOKUP($A27,'00_MO'!$A$4:$D$7,4,FALSE))</f>
        <v>90000</v>
      </c>
      <c r="I27" s="150">
        <f t="shared" ref="I27:I28" si="4">G27*H27</f>
        <v>720000</v>
      </c>
    </row>
    <row r="28" ht="14.25" customHeight="1">
      <c r="A28" s="219" t="s">
        <v>968</v>
      </c>
      <c r="B28" s="92" t="str">
        <f>IF($A28=0,"",VLOOKUP($A28,'00_MO'!$A$4:$D$7,2,FALSE))</f>
        <v>Oficial</v>
      </c>
      <c r="C28" s="92" t="str">
        <f>IF($A28=0,"",VLOOKUP($A28,'00_MO'!$A$4:$D$7,3,FALSE))</f>
        <v>u</v>
      </c>
      <c r="D28" s="219">
        <v>2.0</v>
      </c>
      <c r="E28" s="219">
        <v>6.0</v>
      </c>
      <c r="F28" s="221">
        <v>0.25</v>
      </c>
      <c r="G28" s="230">
        <f t="shared" si="3"/>
        <v>15</v>
      </c>
      <c r="H28" s="150">
        <f>IF($A28=0,"",VLOOKUP($A28,'00_MO'!$A$4:$D$7,4,FALSE))</f>
        <v>75000</v>
      </c>
      <c r="I28" s="150">
        <f t="shared" si="4"/>
        <v>1125000</v>
      </c>
      <c r="K28" s="241" t="s">
        <v>1089</v>
      </c>
    </row>
    <row r="29" ht="14.25" customHeight="1">
      <c r="A29" s="219" t="s">
        <v>969</v>
      </c>
      <c r="B29" s="92" t="str">
        <f>IF($A29=0,"",VLOOKUP($A29,'00_MO'!$A$4:$D$7,2,FALSE))</f>
        <v>Ayudante</v>
      </c>
      <c r="C29" s="92" t="str">
        <f>IF($A29=0,"",VLOOKUP($A29,'00_MO'!$A$4:$D$7,3,FALSE))</f>
        <v>u</v>
      </c>
      <c r="D29" s="219">
        <v>1.0</v>
      </c>
      <c r="E29" s="219">
        <v>6.0</v>
      </c>
      <c r="F29" s="221">
        <v>0.25</v>
      </c>
      <c r="G29" s="230">
        <f t="shared" si="3"/>
        <v>8</v>
      </c>
      <c r="H29" s="150">
        <f>IF($A29=0,"",VLOOKUP($A29,'00_MO'!$A$4:$D$7,4,FALSE))</f>
        <v>60000</v>
      </c>
      <c r="I29" s="150">
        <f>H29*G29</f>
        <v>480000</v>
      </c>
    </row>
    <row r="30" ht="14.25" customHeight="1">
      <c r="A30" s="219"/>
      <c r="B30" s="92" t="str">
        <f>IF($A30=0,"",VLOOKUP($A30,'00_MO'!$A$4:$D$7,2,FALSE))</f>
        <v/>
      </c>
      <c r="C30" s="92" t="str">
        <f>IF($A30=0,"",VLOOKUP($A30,'00_MO'!$A$4:$D$7,3,FALSE))</f>
        <v/>
      </c>
      <c r="D30" s="219"/>
      <c r="E30" s="219"/>
      <c r="F30" s="221"/>
      <c r="G30" s="230">
        <f t="shared" si="3"/>
        <v>0</v>
      </c>
      <c r="H30" s="150" t="str">
        <f>IF($A30=0,"",VLOOKUP($A30,'00_MO'!$A$4:$D$7,4,FALSE))</f>
        <v/>
      </c>
      <c r="I30" s="150"/>
    </row>
    <row r="31" ht="14.25" customHeight="1">
      <c r="A31" s="219"/>
      <c r="B31" s="92" t="str">
        <f>IF($A31=0,"",VLOOKUP($A31,'00_MO'!$A$4:$D$7,2,FALSE))</f>
        <v/>
      </c>
      <c r="C31" s="92" t="str">
        <f>IF($A31=0,"",VLOOKUP($A31,'00_MO'!$A$4:$D$7,3,FALSE))</f>
        <v/>
      </c>
      <c r="D31" s="219"/>
      <c r="E31" s="219"/>
      <c r="F31" s="221"/>
      <c r="G31" s="230">
        <f t="shared" si="3"/>
        <v>0</v>
      </c>
      <c r="H31" s="150" t="str">
        <f>IF($A31=0,"",VLOOKUP($A31,'00_MO'!$A$4:$D$7,4,FALSE))</f>
        <v/>
      </c>
      <c r="I31" s="150"/>
    </row>
    <row r="32" ht="14.25" customHeight="1">
      <c r="A32" s="219"/>
      <c r="B32" s="92" t="str">
        <f>IF($A32=0,"",VLOOKUP($A32,'00_MO'!$A$4:$D$7,2,FALSE))</f>
        <v/>
      </c>
      <c r="C32" s="92" t="str">
        <f>IF($A32=0,"",VLOOKUP($A32,'00_MO'!$A$4:$D$7,3,FALSE))</f>
        <v/>
      </c>
      <c r="D32" s="219"/>
      <c r="E32" s="219"/>
      <c r="F32" s="221"/>
      <c r="G32" s="230">
        <f t="shared" si="3"/>
        <v>0</v>
      </c>
      <c r="H32" s="150" t="str">
        <f>IF($A32=0,"",VLOOKUP($A32,'00_MO'!$A$4:$D$7,4,FALSE))</f>
        <v/>
      </c>
      <c r="I32" s="150"/>
    </row>
    <row r="33" ht="14.25" customHeight="1">
      <c r="F33" s="154"/>
      <c r="G33" s="3"/>
      <c r="H33" s="150"/>
      <c r="I33" s="150"/>
    </row>
    <row r="34" ht="14.25" customHeight="1">
      <c r="A34" s="223" t="s">
        <v>971</v>
      </c>
      <c r="B34" s="224"/>
      <c r="C34" s="224"/>
      <c r="D34" s="224"/>
      <c r="E34" s="224"/>
      <c r="F34" s="224"/>
      <c r="G34" s="198"/>
      <c r="H34" s="224"/>
      <c r="I34" s="225">
        <f>SUM(I27:I32)</f>
        <v>2325000</v>
      </c>
    </row>
    <row r="35" ht="14.25" customHeight="1">
      <c r="A35" s="226" t="str">
        <f>$I$3</f>
        <v>m²</v>
      </c>
      <c r="B35" s="227"/>
      <c r="C35" s="227"/>
      <c r="D35" s="227"/>
      <c r="E35" s="227"/>
      <c r="F35" s="227"/>
      <c r="G35" s="5"/>
      <c r="H35" s="227"/>
      <c r="I35" s="220">
        <f>$H$3</f>
        <v>84</v>
      </c>
      <c r="J35" s="92"/>
      <c r="K35" s="92"/>
      <c r="L35" s="92"/>
    </row>
    <row r="36" ht="14.25" customHeight="1">
      <c r="A36" s="228" t="s">
        <v>964</v>
      </c>
      <c r="B36" s="226" t="str">
        <f>A35</f>
        <v>m²</v>
      </c>
      <c r="C36" s="227"/>
      <c r="D36" s="227"/>
      <c r="E36" s="227"/>
      <c r="F36" s="227"/>
      <c r="G36" s="5"/>
      <c r="H36" s="227"/>
      <c r="I36" s="229">
        <f>I34/I35</f>
        <v>27678.57143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16" t="s">
        <v>972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17" t="s">
        <v>955</v>
      </c>
      <c r="B40" s="217" t="s">
        <v>956</v>
      </c>
      <c r="C40" s="217" t="s">
        <v>957</v>
      </c>
      <c r="D40" s="217" t="s">
        <v>958</v>
      </c>
      <c r="E40" s="217" t="s">
        <v>966</v>
      </c>
      <c r="F40" s="217" t="s">
        <v>959</v>
      </c>
      <c r="G40" s="4" t="s">
        <v>960</v>
      </c>
      <c r="H40" s="217" t="s">
        <v>961</v>
      </c>
      <c r="I40" s="217" t="s">
        <v>962</v>
      </c>
    </row>
    <row r="41" ht="14.25" customHeight="1">
      <c r="A41" s="231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19"/>
      <c r="E41" s="219"/>
      <c r="F41" s="221"/>
      <c r="G41" s="230">
        <f t="shared" ref="G41:G46" si="5">ROUNDUP(((D41*E41)*(1+F41)),0)</f>
        <v>0</v>
      </c>
      <c r="H41" s="150" t="str">
        <f>IF($A41=0,"",VLOOKUP($A41,'00_Eq'!$A$4:$D$100,4,FALSE))</f>
        <v/>
      </c>
      <c r="I41" s="150">
        <f t="shared" ref="I41:I44" si="6">G41*H41</f>
        <v>0</v>
      </c>
    </row>
    <row r="42" ht="14.25" customHeight="1">
      <c r="A42" s="231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19"/>
      <c r="E42" s="219"/>
      <c r="F42" s="221"/>
      <c r="G42" s="230">
        <f t="shared" si="5"/>
        <v>0</v>
      </c>
      <c r="H42" s="150" t="str">
        <f>IF($A42=0,"",VLOOKUP($A42,'00_Eq'!$A$4:$D$100,4,FALSE))</f>
        <v/>
      </c>
      <c r="I42" s="150">
        <f t="shared" si="6"/>
        <v>0</v>
      </c>
    </row>
    <row r="43" ht="14.25" customHeight="1">
      <c r="A43" s="231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19"/>
      <c r="E43" s="219"/>
      <c r="F43" s="221"/>
      <c r="G43" s="230">
        <f t="shared" si="5"/>
        <v>0</v>
      </c>
      <c r="H43" s="150" t="str">
        <f>IF($A43=0,"",VLOOKUP($A43,'00_Eq'!$A$4:$D$100,4,FALSE))</f>
        <v/>
      </c>
      <c r="I43" s="150">
        <f t="shared" si="6"/>
        <v>0</v>
      </c>
    </row>
    <row r="44" ht="14.25" customHeight="1">
      <c r="A44" s="219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19"/>
      <c r="E44" s="219"/>
      <c r="F44" s="221"/>
      <c r="G44" s="230">
        <f t="shared" si="5"/>
        <v>0</v>
      </c>
      <c r="H44" s="150" t="str">
        <f>IF($A44=0,"",VLOOKUP($A44,'00_Eq'!$A$4:$D$100,4,FALSE))</f>
        <v/>
      </c>
      <c r="I44" s="150">
        <f t="shared" si="6"/>
        <v>0</v>
      </c>
    </row>
    <row r="45" ht="14.25" customHeight="1">
      <c r="A45" s="219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19"/>
      <c r="E45" s="219"/>
      <c r="F45" s="221"/>
      <c r="G45" s="230">
        <f t="shared" si="5"/>
        <v>0</v>
      </c>
      <c r="H45" s="150" t="str">
        <f>IF($A45=0,"",VLOOKUP($A45,'00_Eq'!$A$4:$D$100,4,FALSE))</f>
        <v/>
      </c>
      <c r="I45" s="150"/>
    </row>
    <row r="46" ht="14.25" customHeight="1">
      <c r="A46" s="219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19"/>
      <c r="E46" s="219"/>
      <c r="F46" s="221"/>
      <c r="G46" s="230">
        <f t="shared" si="5"/>
        <v>0</v>
      </c>
      <c r="H46" s="150" t="str">
        <f>IF($A46=0,"",VLOOKUP($A46,'00_Eq'!$A$4:$D$100,4,FALSE))</f>
        <v/>
      </c>
      <c r="I46" s="150"/>
    </row>
    <row r="47" ht="14.25" customHeight="1">
      <c r="F47" s="154"/>
      <c r="G47" s="3"/>
      <c r="H47" s="150"/>
      <c r="I47" s="150"/>
    </row>
    <row r="48" ht="14.25" customHeight="1">
      <c r="A48" s="223" t="s">
        <v>971</v>
      </c>
      <c r="B48" s="224"/>
      <c r="C48" s="224"/>
      <c r="D48" s="224"/>
      <c r="E48" s="224"/>
      <c r="F48" s="224"/>
      <c r="G48" s="198"/>
      <c r="H48" s="224"/>
      <c r="I48" s="225">
        <f>SUM(I41:I46)</f>
        <v>0</v>
      </c>
    </row>
    <row r="49" ht="14.25" customHeight="1">
      <c r="A49" s="226" t="str">
        <f>$I$3</f>
        <v>m²</v>
      </c>
      <c r="B49" s="227"/>
      <c r="C49" s="227"/>
      <c r="D49" s="227"/>
      <c r="E49" s="227"/>
      <c r="F49" s="227"/>
      <c r="G49" s="5"/>
      <c r="H49" s="227"/>
      <c r="I49" s="220">
        <f>$H$3</f>
        <v>84</v>
      </c>
      <c r="J49" s="92"/>
      <c r="K49" s="92"/>
      <c r="L49" s="92"/>
    </row>
    <row r="50" ht="14.25" customHeight="1">
      <c r="A50" s="228" t="s">
        <v>964</v>
      </c>
      <c r="B50" s="226" t="str">
        <f>A49</f>
        <v>m²</v>
      </c>
      <c r="C50" s="227"/>
      <c r="D50" s="227"/>
      <c r="E50" s="227"/>
      <c r="F50" s="227"/>
      <c r="G50" s="5"/>
      <c r="H50" s="227"/>
      <c r="I50" s="229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16" t="s">
        <v>977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17" t="s">
        <v>955</v>
      </c>
      <c r="B54" s="217" t="s">
        <v>956</v>
      </c>
      <c r="C54" s="217" t="s">
        <v>957</v>
      </c>
      <c r="D54" s="217" t="s">
        <v>958</v>
      </c>
      <c r="E54" s="217"/>
      <c r="F54" s="217" t="s">
        <v>959</v>
      </c>
      <c r="G54" s="4" t="s">
        <v>960</v>
      </c>
      <c r="H54" s="217" t="s">
        <v>961</v>
      </c>
      <c r="I54" s="217" t="s">
        <v>962</v>
      </c>
    </row>
    <row r="55" ht="14.25" customHeight="1">
      <c r="A55" s="21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20"/>
      <c r="E55" s="219"/>
      <c r="F55" s="221">
        <v>0.25</v>
      </c>
      <c r="G55" s="222">
        <f t="shared" ref="G55:G60" si="7">ROUNDUP((D55+(D55*F55)),0)</f>
        <v>0</v>
      </c>
      <c r="H55" s="150" t="str">
        <f>IF($A55=0,"",VLOOKUP($A55,'00_Mat'!$A$4:$J$1135,5,FALSE))</f>
        <v/>
      </c>
      <c r="I55" s="150"/>
    </row>
    <row r="56" ht="14.25" customHeight="1">
      <c r="A56" s="219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20"/>
      <c r="E56" s="219"/>
      <c r="F56" s="221">
        <v>0.25</v>
      </c>
      <c r="G56" s="222">
        <f t="shared" si="7"/>
        <v>0</v>
      </c>
      <c r="H56" s="150" t="str">
        <f>IF($A56=0,"",VLOOKUP($A56,'00_Mat'!$A$4:$J$1135,5,FALSE))</f>
        <v/>
      </c>
      <c r="I56" s="150"/>
    </row>
    <row r="57" ht="14.25" customHeight="1">
      <c r="A57" s="219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20"/>
      <c r="E57" s="219"/>
      <c r="F57" s="221">
        <v>0.25</v>
      </c>
      <c r="G57" s="222">
        <f t="shared" si="7"/>
        <v>0</v>
      </c>
      <c r="H57" s="150" t="str">
        <f>IF($A57=0,"",VLOOKUP($A57,'00_Mat'!$A$4:$J$1135,5,FALSE))</f>
        <v/>
      </c>
      <c r="I57" s="150"/>
    </row>
    <row r="58" ht="14.25" customHeight="1">
      <c r="A58" s="219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20"/>
      <c r="E58" s="219"/>
      <c r="F58" s="221">
        <v>0.25</v>
      </c>
      <c r="G58" s="222">
        <f t="shared" si="7"/>
        <v>0</v>
      </c>
      <c r="H58" s="150" t="str">
        <f>IF($A58=0,"",VLOOKUP($A58,'00_Mat'!$A$4:$J$1135,5,FALSE))</f>
        <v/>
      </c>
      <c r="I58" s="150"/>
    </row>
    <row r="59" ht="14.25" customHeight="1">
      <c r="A59" s="219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20"/>
      <c r="E59" s="219"/>
      <c r="F59" s="221">
        <v>0.25</v>
      </c>
      <c r="G59" s="222">
        <f t="shared" si="7"/>
        <v>0</v>
      </c>
      <c r="H59" s="150" t="str">
        <f>IF($A59=0,"",VLOOKUP($A59,'00_Mat'!$A$4:$J$1135,5,FALSE))</f>
        <v/>
      </c>
      <c r="I59" s="150"/>
    </row>
    <row r="60" ht="14.25" customHeight="1">
      <c r="A60" s="219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0"/>
      <c r="E60" s="219"/>
      <c r="F60" s="221">
        <v>0.25</v>
      </c>
      <c r="G60" s="222">
        <f t="shared" si="7"/>
        <v>0</v>
      </c>
      <c r="H60" s="150" t="str">
        <f>IF($A60=0,"",VLOOKUP($A60,'00_Mat'!$A$4:$J$1135,5,FALSE))</f>
        <v/>
      </c>
      <c r="I60" s="150"/>
    </row>
    <row r="61" ht="14.25" customHeight="1">
      <c r="F61" s="154"/>
      <c r="G61" s="3"/>
      <c r="H61" s="150"/>
      <c r="I61" s="150"/>
    </row>
    <row r="62" ht="14.25" customHeight="1">
      <c r="A62" s="223" t="s">
        <v>971</v>
      </c>
      <c r="B62" s="224"/>
      <c r="C62" s="224"/>
      <c r="D62" s="224"/>
      <c r="E62" s="224"/>
      <c r="F62" s="224"/>
      <c r="G62" s="198"/>
      <c r="H62" s="224"/>
      <c r="I62" s="225">
        <f>SUM(I55:I60)</f>
        <v>0</v>
      </c>
    </row>
    <row r="63" ht="14.25" customHeight="1">
      <c r="A63" s="226" t="str">
        <f>$I$3</f>
        <v>m²</v>
      </c>
      <c r="B63" s="227"/>
      <c r="C63" s="227"/>
      <c r="D63" s="227"/>
      <c r="E63" s="227"/>
      <c r="F63" s="227"/>
      <c r="G63" s="5"/>
      <c r="H63" s="227"/>
      <c r="I63" s="220">
        <f>$H$3</f>
        <v>84</v>
      </c>
      <c r="J63" s="92"/>
      <c r="K63" s="92"/>
      <c r="L63" s="92"/>
    </row>
    <row r="64" ht="14.25" customHeight="1">
      <c r="A64" s="228" t="s">
        <v>964</v>
      </c>
      <c r="B64" s="226" t="str">
        <f>A63</f>
        <v>m²</v>
      </c>
      <c r="C64" s="227"/>
      <c r="D64" s="227"/>
      <c r="E64" s="227"/>
      <c r="F64" s="227"/>
      <c r="G64" s="5"/>
      <c r="H64" s="227"/>
      <c r="I64" s="229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16" t="s">
        <v>979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17" t="s">
        <v>955</v>
      </c>
      <c r="B68" s="217" t="s">
        <v>956</v>
      </c>
      <c r="C68" s="217" t="s">
        <v>957</v>
      </c>
      <c r="D68" s="217" t="s">
        <v>958</v>
      </c>
      <c r="E68" s="217" t="s">
        <v>966</v>
      </c>
      <c r="F68" s="217" t="s">
        <v>959</v>
      </c>
      <c r="G68" s="4" t="s">
        <v>960</v>
      </c>
      <c r="H68" s="217" t="s">
        <v>961</v>
      </c>
      <c r="I68" s="217" t="s">
        <v>962</v>
      </c>
    </row>
    <row r="69" ht="14.25" customHeight="1">
      <c r="A69" s="219"/>
      <c r="B69" s="92" t="str">
        <f>IF($A69=0,"",VLOOKUP($A69,'00_Sub'!$A$4:$D$1001,2,FALSE))</f>
        <v/>
      </c>
      <c r="C69" s="92" t="str">
        <f>IF($A69=0,"",VLOOKUP($A69,'00_Sub'!$A$4:$D$1001,3,FALSE))</f>
        <v/>
      </c>
      <c r="D69" s="219"/>
      <c r="E69" s="219"/>
      <c r="F69" s="221"/>
      <c r="G69" s="222">
        <f t="shared" ref="G69:G74" si="8">ROUNDUP((D69+(D69*F69)),0)</f>
        <v>0</v>
      </c>
      <c r="H69" s="150" t="str">
        <f>IF($A69=0,"",VLOOKUP($A69,'00_Sub'!$A$4:$D$1001,4,FALSE))</f>
        <v/>
      </c>
      <c r="I69" s="150"/>
    </row>
    <row r="70" ht="14.25" customHeight="1">
      <c r="A70" s="219"/>
      <c r="B70" s="92" t="str">
        <f>IF($A70=0,"",VLOOKUP($A70,'00_Sub'!$A$4:$D$1001,2,FALSE))</f>
        <v/>
      </c>
      <c r="C70" s="92" t="str">
        <f>IF($A70=0,"",VLOOKUP($A70,'00_Sub'!$A$4:$D$1001,3,FALSE))</f>
        <v/>
      </c>
      <c r="D70" s="219"/>
      <c r="E70" s="219"/>
      <c r="F70" s="221"/>
      <c r="G70" s="222">
        <f t="shared" si="8"/>
        <v>0</v>
      </c>
      <c r="H70" s="150" t="str">
        <f>IF($A70=0,"",VLOOKUP($A70,'00_Sub'!$A$4:$D$1001,4,FALSE))</f>
        <v/>
      </c>
      <c r="I70" s="150"/>
    </row>
    <row r="71" ht="14.25" customHeight="1">
      <c r="A71" s="219"/>
      <c r="B71" s="92" t="str">
        <f>IF($A71=0,"",VLOOKUP($A71,'00_Sub'!$A$4:$D$1001,2,FALSE))</f>
        <v/>
      </c>
      <c r="C71" s="92" t="str">
        <f>IF($A71=0,"",VLOOKUP($A71,'00_Sub'!$A$4:$D$1001,3,FALSE))</f>
        <v/>
      </c>
      <c r="D71" s="219"/>
      <c r="E71" s="219"/>
      <c r="F71" s="221"/>
      <c r="G71" s="222">
        <f t="shared" si="8"/>
        <v>0</v>
      </c>
      <c r="H71" s="150" t="str">
        <f>IF($A71=0,"",VLOOKUP($A71,'00_Sub'!$A$4:$D$1001,4,FALSE))</f>
        <v/>
      </c>
      <c r="I71" s="150"/>
    </row>
    <row r="72" ht="14.25" customHeight="1">
      <c r="A72" s="219"/>
      <c r="B72" s="92" t="str">
        <f>IF($A72=0,"",VLOOKUP($A72,'00_Sub'!$A$4:$D$1001,2,FALSE))</f>
        <v/>
      </c>
      <c r="C72" s="92" t="str">
        <f>IF($A72=0,"",VLOOKUP($A72,'00_Sub'!$A$4:$D$1001,3,FALSE))</f>
        <v/>
      </c>
      <c r="D72" s="219"/>
      <c r="E72" s="219"/>
      <c r="F72" s="221"/>
      <c r="G72" s="222">
        <f t="shared" si="8"/>
        <v>0</v>
      </c>
      <c r="H72" s="150" t="str">
        <f>IF($A72=0,"",VLOOKUP($A72,'00_Sub'!$A$4:$D$1001,4,FALSE))</f>
        <v/>
      </c>
      <c r="I72" s="150"/>
    </row>
    <row r="73" ht="14.25" customHeight="1">
      <c r="A73" s="219"/>
      <c r="B73" s="92" t="str">
        <f>IF($A73=0,"",VLOOKUP($A73,'00_Sub'!$A$4:$D$1001,2,FALSE))</f>
        <v/>
      </c>
      <c r="C73" s="92" t="str">
        <f>IF($A73=0,"",VLOOKUP($A73,'00_Sub'!$A$4:$D$1001,3,FALSE))</f>
        <v/>
      </c>
      <c r="D73" s="219"/>
      <c r="E73" s="219"/>
      <c r="F73" s="221"/>
      <c r="G73" s="222">
        <f t="shared" si="8"/>
        <v>0</v>
      </c>
      <c r="H73" s="150" t="str">
        <f>IF($A73=0,"",VLOOKUP($A73,'00_Sub'!$A$4:$D$1001,4,FALSE))</f>
        <v/>
      </c>
      <c r="I73" s="150"/>
    </row>
    <row r="74" ht="14.25" customHeight="1">
      <c r="A74" s="219"/>
      <c r="B74" s="92" t="str">
        <f>IF($A74=0,"",VLOOKUP($A74,'00_Sub'!$A$4:$D$1001,2,FALSE))</f>
        <v/>
      </c>
      <c r="C74" s="92" t="str">
        <f>IF($A74=0,"",VLOOKUP($A74,'00_Sub'!$A$4:$D$1001,3,FALSE))</f>
        <v/>
      </c>
      <c r="D74" s="219"/>
      <c r="E74" s="219"/>
      <c r="F74" s="221"/>
      <c r="G74" s="222">
        <f t="shared" si="8"/>
        <v>0</v>
      </c>
      <c r="H74" s="150" t="str">
        <f>IF($A74=0,"",VLOOKUP($A74,'00_Sub'!$A$4:$D$1001,4,FALSE))</f>
        <v/>
      </c>
      <c r="I74" s="150"/>
    </row>
    <row r="75" ht="14.25" customHeight="1">
      <c r="F75" s="154"/>
      <c r="G75" s="3"/>
      <c r="H75" s="150"/>
      <c r="I75" s="150"/>
    </row>
    <row r="76" ht="14.25" customHeight="1">
      <c r="A76" s="223" t="s">
        <v>971</v>
      </c>
      <c r="B76" s="224"/>
      <c r="C76" s="224"/>
      <c r="D76" s="224"/>
      <c r="E76" s="224"/>
      <c r="F76" s="224"/>
      <c r="G76" s="198"/>
      <c r="H76" s="224"/>
      <c r="I76" s="225">
        <f>SUM(I69:I74)</f>
        <v>0</v>
      </c>
    </row>
    <row r="77" ht="14.25" customHeight="1">
      <c r="A77" s="226" t="str">
        <f>$I$3</f>
        <v>m²</v>
      </c>
      <c r="B77" s="227"/>
      <c r="C77" s="227"/>
      <c r="D77" s="227"/>
      <c r="E77" s="227"/>
      <c r="F77" s="227"/>
      <c r="G77" s="5"/>
      <c r="H77" s="227"/>
      <c r="I77" s="220">
        <f>$H$3</f>
        <v>84</v>
      </c>
      <c r="J77" s="92"/>
      <c r="K77" s="92"/>
      <c r="L77" s="92"/>
    </row>
    <row r="78" ht="14.25" customHeight="1">
      <c r="A78" s="228" t="s">
        <v>964</v>
      </c>
      <c r="B78" s="226" t="str">
        <f>A77</f>
        <v>m²</v>
      </c>
      <c r="C78" s="227"/>
      <c r="D78" s="227"/>
      <c r="E78" s="227"/>
      <c r="F78" s="227"/>
      <c r="G78" s="5"/>
      <c r="H78" s="227"/>
      <c r="I78" s="229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 ht="14.25" customHeight="1">
      <c r="A83" s="233"/>
      <c r="B83" s="234"/>
      <c r="C83" s="234"/>
      <c r="D83" s="234"/>
      <c r="E83" s="234"/>
      <c r="F83" s="234"/>
      <c r="G83" s="3"/>
      <c r="H83" s="234"/>
      <c r="I83" s="234"/>
    </row>
    <row r="84" ht="14.25" customHeight="1">
      <c r="G84" s="3"/>
      <c r="H84" s="154"/>
      <c r="I84" s="150"/>
    </row>
    <row r="85" ht="14.25" customHeight="1">
      <c r="G85" s="3"/>
      <c r="H85" s="154"/>
      <c r="I85" s="150"/>
    </row>
    <row r="86" ht="14.25" customHeight="1">
      <c r="A86" s="233"/>
      <c r="B86" s="234"/>
      <c r="C86" s="234"/>
      <c r="D86" s="234"/>
      <c r="E86" s="234"/>
      <c r="F86" s="234"/>
      <c r="G86" s="3"/>
      <c r="H86" s="234"/>
      <c r="I86" s="235"/>
    </row>
    <row r="87" ht="14.25" customHeight="1">
      <c r="G87" s="3"/>
      <c r="H87" s="154"/>
      <c r="I87" s="150"/>
    </row>
    <row r="88" ht="14.25" customHeight="1">
      <c r="G88" s="3"/>
      <c r="H88" s="154"/>
      <c r="I88" s="150"/>
    </row>
    <row r="89" ht="14.25" customHeight="1">
      <c r="G89" s="3"/>
      <c r="H89" s="154"/>
      <c r="I89" s="150"/>
    </row>
    <row r="90" ht="14.25" customHeight="1">
      <c r="A90" s="233"/>
      <c r="B90" s="234"/>
      <c r="C90" s="234"/>
      <c r="D90" s="234"/>
      <c r="E90" s="234"/>
      <c r="F90" s="234"/>
      <c r="G90" s="3"/>
      <c r="H90" s="234"/>
      <c r="I90" s="235"/>
    </row>
    <row r="91" ht="14.25" customHeight="1">
      <c r="G91" s="3"/>
      <c r="H91" s="154"/>
      <c r="I91" s="150"/>
    </row>
    <row r="92" ht="14.25" customHeight="1">
      <c r="G92" s="3"/>
      <c r="H92" s="154"/>
      <c r="I92" s="150"/>
    </row>
    <row r="93" ht="14.25" customHeight="1">
      <c r="A93" s="233"/>
      <c r="B93" s="234"/>
      <c r="C93" s="234"/>
      <c r="D93" s="234"/>
      <c r="E93" s="234"/>
      <c r="F93" s="234"/>
      <c r="G93" s="3"/>
      <c r="H93" s="234"/>
      <c r="I93" s="235"/>
    </row>
    <row r="94" ht="14.25" customHeight="1">
      <c r="G94" s="3"/>
      <c r="H94" s="154"/>
      <c r="I94" s="150"/>
    </row>
    <row r="95" ht="14.25" customHeight="1">
      <c r="G95" s="3"/>
      <c r="H95" s="154"/>
      <c r="I95" s="150"/>
    </row>
    <row r="96" ht="14.25" customHeight="1">
      <c r="A96" s="233"/>
      <c r="B96" s="234"/>
      <c r="C96" s="234"/>
      <c r="D96" s="234"/>
      <c r="E96" s="234"/>
      <c r="F96" s="234"/>
      <c r="G96" s="3"/>
      <c r="H96" s="234"/>
      <c r="I96" s="235"/>
    </row>
    <row r="97" ht="14.25" customHeight="1">
      <c r="A97" s="233"/>
      <c r="B97" s="234"/>
      <c r="C97" s="234"/>
      <c r="D97" s="234"/>
      <c r="E97" s="234"/>
      <c r="F97" s="234"/>
      <c r="G97" s="3"/>
      <c r="H97" s="236"/>
      <c r="I97" s="235"/>
    </row>
    <row r="98" ht="14.25" customHeight="1">
      <c r="A98" s="233"/>
      <c r="B98" s="234"/>
      <c r="C98" s="234"/>
      <c r="D98" s="234"/>
      <c r="E98" s="234"/>
      <c r="F98" s="234"/>
      <c r="G98" s="3"/>
      <c r="H98" s="234"/>
      <c r="I98" s="23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'2.14'!A3</f>
        <v>2.14</v>
      </c>
      <c r="B3" s="211" t="str">
        <f>'2.14'!B3</f>
        <v>DEMOLICION TOTAL DE ITEMS ANTERIORES</v>
      </c>
      <c r="C3" s="212"/>
      <c r="D3" s="212"/>
      <c r="E3" s="212"/>
      <c r="F3" s="212"/>
      <c r="G3" s="213"/>
      <c r="H3" s="214">
        <f>'2.14'!H3</f>
        <v>1</v>
      </c>
      <c r="I3" s="215" t="str">
        <f>'2.14'!I3</f>
        <v>gl</v>
      </c>
    </row>
    <row r="4" ht="14.25" customHeight="1">
      <c r="G4" s="3"/>
    </row>
    <row r="5" ht="14.25" customHeight="1">
      <c r="A5" s="216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17" t="s">
        <v>955</v>
      </c>
      <c r="B6" s="217" t="s">
        <v>956</v>
      </c>
      <c r="C6" s="217" t="s">
        <v>957</v>
      </c>
      <c r="D6" s="218" t="s">
        <v>958</v>
      </c>
      <c r="E6" s="212"/>
      <c r="F6" s="217" t="s">
        <v>959</v>
      </c>
      <c r="G6" s="4" t="s">
        <v>960</v>
      </c>
      <c r="H6" s="217" t="s">
        <v>961</v>
      </c>
      <c r="I6" s="217" t="s">
        <v>962</v>
      </c>
    </row>
    <row r="7" ht="14.25" customHeight="1">
      <c r="A7" s="219" t="str">
        <f>'2.14'!A7</f>
        <v/>
      </c>
      <c r="B7" s="92" t="str">
        <f>'2.14'!B7</f>
        <v/>
      </c>
      <c r="C7" s="92" t="str">
        <f>'2.14'!C7</f>
        <v/>
      </c>
      <c r="D7" s="220" t="str">
        <f>'2.14'!D7</f>
        <v/>
      </c>
      <c r="E7" s="219" t="str">
        <f>'2.14'!E7</f>
        <v/>
      </c>
      <c r="F7" s="221">
        <f>'2.14'!F7</f>
        <v>0.1</v>
      </c>
      <c r="G7" s="252">
        <f>'2.14'!G7</f>
        <v>0</v>
      </c>
      <c r="H7" s="150" t="str">
        <f>'2.14'!H7</f>
        <v/>
      </c>
      <c r="I7" s="150">
        <f>'2.14'!I7</f>
        <v>0</v>
      </c>
    </row>
    <row r="8" ht="14.25" customHeight="1">
      <c r="A8" s="219" t="str">
        <f>'2.14'!A8</f>
        <v/>
      </c>
      <c r="B8" s="92" t="str">
        <f>'2.14'!B8</f>
        <v/>
      </c>
      <c r="C8" s="92" t="str">
        <f>'2.14'!C8</f>
        <v/>
      </c>
      <c r="D8" s="220" t="str">
        <f>'2.14'!D8</f>
        <v/>
      </c>
      <c r="E8" s="219" t="str">
        <f>'2.14'!E8</f>
        <v/>
      </c>
      <c r="F8" s="221">
        <f>'2.14'!F8</f>
        <v>0.1</v>
      </c>
      <c r="G8" s="252">
        <f>'2.14'!G8</f>
        <v>0</v>
      </c>
      <c r="H8" s="150" t="str">
        <f>'2.14'!H8</f>
        <v/>
      </c>
      <c r="I8" s="150">
        <f>'2.14'!I8</f>
        <v>0</v>
      </c>
    </row>
    <row r="9" ht="14.25" customHeight="1">
      <c r="A9" s="219" t="str">
        <f>'2.14'!A9</f>
        <v/>
      </c>
      <c r="B9" s="92" t="str">
        <f>'2.14'!B9</f>
        <v/>
      </c>
      <c r="C9" s="92" t="str">
        <f>'2.14'!C9</f>
        <v/>
      </c>
      <c r="D9" s="219" t="str">
        <f>'2.14'!D9</f>
        <v/>
      </c>
      <c r="E9" s="219" t="str">
        <f>'2.14'!E9</f>
        <v/>
      </c>
      <c r="F9" s="221">
        <f>'2.14'!F9</f>
        <v>0.1</v>
      </c>
      <c r="G9" s="252">
        <f>'2.14'!G9</f>
        <v>0</v>
      </c>
      <c r="H9" s="150" t="str">
        <f>'2.14'!H9</f>
        <v/>
      </c>
      <c r="I9" s="150">
        <f>'2.14'!I9</f>
        <v>0</v>
      </c>
    </row>
    <row r="10" ht="14.25" customHeight="1">
      <c r="A10" s="219" t="str">
        <f>'2.14'!A10</f>
        <v/>
      </c>
      <c r="B10" s="92" t="str">
        <f>'2.14'!B10</f>
        <v/>
      </c>
      <c r="C10" s="92" t="str">
        <f>'2.14'!C10</f>
        <v/>
      </c>
      <c r="D10" s="219" t="str">
        <f>'2.14'!D10</f>
        <v/>
      </c>
      <c r="E10" s="219" t="str">
        <f>'2.14'!E10</f>
        <v/>
      </c>
      <c r="F10" s="221">
        <f>'2.14'!F10</f>
        <v>0.1</v>
      </c>
      <c r="G10" s="252">
        <f>'2.14'!G10</f>
        <v>0</v>
      </c>
      <c r="H10" s="150" t="str">
        <f>'2.14'!H10</f>
        <v/>
      </c>
      <c r="I10" s="150">
        <f>'2.14'!I10</f>
        <v>0</v>
      </c>
    </row>
    <row r="11" ht="14.25" customHeight="1">
      <c r="A11" s="219" t="str">
        <f>'2.14'!A11</f>
        <v/>
      </c>
      <c r="B11" s="92" t="str">
        <f>'2.14'!B11</f>
        <v/>
      </c>
      <c r="C11" s="92" t="str">
        <f>'2.14'!C11</f>
        <v/>
      </c>
      <c r="D11" s="219" t="str">
        <f>'2.14'!D11</f>
        <v/>
      </c>
      <c r="E11" s="219" t="str">
        <f>'2.14'!E11</f>
        <v/>
      </c>
      <c r="F11" s="221">
        <f>'2.14'!F11</f>
        <v>0.1</v>
      </c>
      <c r="G11" s="252">
        <f>'2.14'!G11</f>
        <v>0</v>
      </c>
      <c r="H11" s="150" t="str">
        <f>'2.14'!H11</f>
        <v/>
      </c>
      <c r="I11" s="150">
        <f>'2.14'!I11</f>
        <v>0</v>
      </c>
    </row>
    <row r="12" ht="14.25" customHeight="1">
      <c r="A12" s="219" t="str">
        <f>'2.14'!A12</f>
        <v/>
      </c>
      <c r="B12" s="92" t="str">
        <f>'2.14'!B12</f>
        <v/>
      </c>
      <c r="C12" s="92" t="str">
        <f>'2.14'!C12</f>
        <v/>
      </c>
      <c r="D12" s="219" t="str">
        <f>'2.14'!D12</f>
        <v/>
      </c>
      <c r="E12" s="219" t="str">
        <f>'2.14'!E12</f>
        <v/>
      </c>
      <c r="F12" s="221">
        <f>'2.14'!F12</f>
        <v>0.1</v>
      </c>
      <c r="G12" s="252">
        <f>'2.14'!G12</f>
        <v>0</v>
      </c>
      <c r="H12" s="150" t="str">
        <f>'2.14'!H12</f>
        <v/>
      </c>
      <c r="I12" s="150">
        <f>'2.14'!I12</f>
        <v>0</v>
      </c>
    </row>
    <row r="13" ht="14.25" customHeight="1">
      <c r="A13" s="219" t="str">
        <f>'2.14'!A13</f>
        <v/>
      </c>
      <c r="B13" s="92" t="str">
        <f>'2.14'!B13</f>
        <v/>
      </c>
      <c r="C13" s="92" t="str">
        <f>'2.14'!C13</f>
        <v/>
      </c>
      <c r="D13" s="219" t="str">
        <f>'2.14'!D13</f>
        <v/>
      </c>
      <c r="E13" s="219" t="str">
        <f>'2.14'!E13</f>
        <v/>
      </c>
      <c r="F13" s="221">
        <f>'2.14'!F13</f>
        <v>0.1</v>
      </c>
      <c r="G13" s="252">
        <f>'2.14'!G13</f>
        <v>0</v>
      </c>
      <c r="H13" s="150" t="str">
        <f>'2.14'!H13</f>
        <v/>
      </c>
      <c r="I13" s="150">
        <f>'2.14'!I13</f>
        <v>0</v>
      </c>
    </row>
    <row r="14" ht="14.25" customHeight="1">
      <c r="A14" s="219" t="str">
        <f>'2.14'!A14</f>
        <v/>
      </c>
      <c r="B14" s="92" t="str">
        <f>'2.14'!B14</f>
        <v/>
      </c>
      <c r="C14" s="92" t="str">
        <f>'2.14'!C14</f>
        <v/>
      </c>
      <c r="D14" s="219" t="str">
        <f>'2.14'!D14</f>
        <v/>
      </c>
      <c r="E14" s="219" t="str">
        <f>'2.14'!E14</f>
        <v/>
      </c>
      <c r="F14" s="221">
        <f>'2.14'!F14</f>
        <v>0.1</v>
      </c>
      <c r="G14" s="252">
        <f>'2.14'!G14</f>
        <v>0</v>
      </c>
      <c r="H14" s="150" t="str">
        <f>'2.14'!H14</f>
        <v/>
      </c>
      <c r="I14" s="150">
        <f>'2.14'!I14</f>
        <v>0</v>
      </c>
    </row>
    <row r="15" ht="14.25" customHeight="1">
      <c r="A15" s="219" t="str">
        <f>'2.14'!A15</f>
        <v/>
      </c>
      <c r="B15" s="92" t="str">
        <f>'2.14'!B15</f>
        <v/>
      </c>
      <c r="C15" s="92" t="str">
        <f>'2.14'!C15</f>
        <v/>
      </c>
      <c r="D15" s="219" t="str">
        <f>'2.14'!D15</f>
        <v/>
      </c>
      <c r="E15" s="219" t="str">
        <f>'2.14'!E15</f>
        <v/>
      </c>
      <c r="F15" s="221">
        <f>'2.14'!F15</f>
        <v>0.1</v>
      </c>
      <c r="G15" s="252">
        <f>'2.14'!G15</f>
        <v>0</v>
      </c>
      <c r="H15" s="150" t="str">
        <f>'2.14'!H15</f>
        <v/>
      </c>
      <c r="I15" s="150">
        <f>'2.14'!I15</f>
        <v>0</v>
      </c>
    </row>
    <row r="16" ht="14.25" customHeight="1">
      <c r="A16" s="219" t="str">
        <f>'2.14'!A16</f>
        <v/>
      </c>
      <c r="B16" s="92" t="str">
        <f>'2.14'!B16</f>
        <v/>
      </c>
      <c r="C16" s="92" t="str">
        <f>'2.14'!C16</f>
        <v/>
      </c>
      <c r="D16" s="219" t="str">
        <f>'2.14'!D16</f>
        <v/>
      </c>
      <c r="E16" s="219" t="str">
        <f>'2.14'!E16</f>
        <v/>
      </c>
      <c r="F16" s="221">
        <f>'2.14'!F16</f>
        <v>0.1</v>
      </c>
      <c r="G16" s="252">
        <f>'2.14'!G16</f>
        <v>0</v>
      </c>
      <c r="H16" s="150" t="str">
        <f>'2.14'!H16</f>
        <v/>
      </c>
      <c r="I16" s="150">
        <f>'2.14'!I16</f>
        <v>0</v>
      </c>
    </row>
    <row r="17" ht="14.25" customHeight="1">
      <c r="A17" s="219" t="str">
        <f>'2.14'!A17</f>
        <v/>
      </c>
      <c r="B17" s="92" t="str">
        <f>'2.14'!B17</f>
        <v/>
      </c>
      <c r="C17" s="92" t="str">
        <f>'2.14'!C17</f>
        <v/>
      </c>
      <c r="D17" s="219" t="str">
        <f>'2.14'!D17</f>
        <v/>
      </c>
      <c r="E17" s="219" t="str">
        <f>'2.14'!E17</f>
        <v/>
      </c>
      <c r="F17" s="221">
        <f>'2.14'!F17</f>
        <v>0.1</v>
      </c>
      <c r="G17" s="252">
        <f>'2.14'!G17</f>
        <v>0</v>
      </c>
      <c r="H17" s="150" t="str">
        <f>'2.14'!H17</f>
        <v/>
      </c>
      <c r="I17" s="150">
        <f>'2.14'!I17</f>
        <v>0</v>
      </c>
    </row>
    <row r="18" ht="14.25" customHeight="1">
      <c r="A18" s="219" t="str">
        <f>'2.14'!A18</f>
        <v/>
      </c>
      <c r="B18" s="92" t="str">
        <f>'2.14'!B18</f>
        <v/>
      </c>
      <c r="C18" s="92" t="str">
        <f>'2.14'!C18</f>
        <v/>
      </c>
      <c r="D18" s="219" t="str">
        <f>'2.14'!D18</f>
        <v/>
      </c>
      <c r="E18" s="219" t="str">
        <f>'2.14'!E18</f>
        <v/>
      </c>
      <c r="F18" s="221">
        <f>'2.14'!F18</f>
        <v>0.1</v>
      </c>
      <c r="G18" s="252">
        <f>'2.14'!G18</f>
        <v>0</v>
      </c>
      <c r="H18" s="150" t="str">
        <f>'2.14'!H18</f>
        <v/>
      </c>
      <c r="I18" s="150">
        <f>'2.14'!I18</f>
        <v>0</v>
      </c>
    </row>
    <row r="19" ht="14.25" customHeight="1">
      <c r="F19" s="154"/>
      <c r="G19" s="3"/>
      <c r="H19" s="150"/>
      <c r="I19" s="150"/>
    </row>
    <row r="20" ht="14.25" customHeight="1">
      <c r="A20" s="253" t="s">
        <v>963</v>
      </c>
      <c r="B20" s="254"/>
      <c r="C20" s="254"/>
      <c r="D20" s="254"/>
      <c r="E20" s="254"/>
      <c r="F20" s="254"/>
      <c r="G20" s="198"/>
      <c r="H20" s="254"/>
      <c r="I20" s="255">
        <f>SUM(I7:I18)</f>
        <v>0</v>
      </c>
      <c r="J20" s="92"/>
      <c r="K20" s="92"/>
      <c r="L20" s="92"/>
    </row>
    <row r="21" ht="14.25" customHeight="1">
      <c r="A21" s="256"/>
      <c r="B21" s="92"/>
      <c r="C21" s="92"/>
      <c r="D21" s="92"/>
      <c r="E21" s="92"/>
      <c r="F21" s="92"/>
      <c r="G21" s="3"/>
      <c r="H21" s="92"/>
      <c r="I21" s="252"/>
      <c r="J21" s="92"/>
      <c r="K21" s="92"/>
      <c r="L21" s="92"/>
    </row>
    <row r="22" ht="14.25" customHeight="1">
      <c r="A22" s="257"/>
      <c r="B22" s="256"/>
      <c r="C22" s="92"/>
      <c r="D22" s="92"/>
      <c r="E22" s="92"/>
      <c r="F22" s="92"/>
      <c r="G22" s="3"/>
      <c r="H22" s="92"/>
      <c r="I22" s="258"/>
      <c r="J22" s="92"/>
      <c r="K22" s="92"/>
      <c r="L22" s="92"/>
    </row>
    <row r="23">
      <c r="A23" s="210" t="str">
        <f t="shared" ref="A23:B23" si="1">'2.2.'!A3</f>
        <v>#REF!</v>
      </c>
      <c r="B23" s="211" t="str">
        <f t="shared" si="1"/>
        <v>#REF!</v>
      </c>
      <c r="C23" s="212"/>
      <c r="D23" s="212"/>
      <c r="E23" s="212"/>
      <c r="F23" s="212"/>
      <c r="G23" s="213" t="str">
        <f t="shared" ref="G23:I23" si="2">'2.2.'!G3</f>
        <v>#REF!</v>
      </c>
      <c r="H23" s="214" t="str">
        <f t="shared" si="2"/>
        <v>#REF!</v>
      </c>
      <c r="I23" s="215" t="str">
        <f t="shared" si="2"/>
        <v>#REF!</v>
      </c>
    </row>
    <row r="24" ht="14.25" customHeight="1">
      <c r="G24" s="3"/>
    </row>
    <row r="25" ht="14.25" customHeight="1">
      <c r="A25" s="216" t="str">
        <f t="shared" ref="A25:I25" si="3">'2.2.'!A5</f>
        <v>#REF!</v>
      </c>
      <c r="B25" s="94" t="str">
        <f t="shared" si="3"/>
        <v>#REF!</v>
      </c>
      <c r="C25" s="94" t="str">
        <f t="shared" si="3"/>
        <v>#REF!</v>
      </c>
      <c r="D25" s="94" t="str">
        <f t="shared" si="3"/>
        <v>#REF!</v>
      </c>
      <c r="E25" s="94" t="str">
        <f t="shared" si="3"/>
        <v>#REF!</v>
      </c>
      <c r="F25" s="94" t="str">
        <f t="shared" si="3"/>
        <v>#REF!</v>
      </c>
      <c r="G25" s="2" t="str">
        <f t="shared" si="3"/>
        <v>#REF!</v>
      </c>
      <c r="H25" s="94" t="str">
        <f t="shared" si="3"/>
        <v>#REF!</v>
      </c>
      <c r="I25" s="94" t="str">
        <f t="shared" si="3"/>
        <v>#REF!</v>
      </c>
    </row>
    <row r="26" ht="14.25" customHeight="1">
      <c r="A26" s="217" t="str">
        <f t="shared" ref="A26:D26" si="4">'2.2.'!A6</f>
        <v>#REF!</v>
      </c>
      <c r="B26" s="217" t="str">
        <f t="shared" si="4"/>
        <v>#REF!</v>
      </c>
      <c r="C26" s="217" t="str">
        <f t="shared" si="4"/>
        <v>#REF!</v>
      </c>
      <c r="D26" s="218" t="str">
        <f t="shared" si="4"/>
        <v>#REF!</v>
      </c>
      <c r="E26" s="212"/>
      <c r="F26" s="217" t="str">
        <f t="shared" ref="F26:I26" si="5">'2.2.'!F6</f>
        <v>#REF!</v>
      </c>
      <c r="G26" s="4" t="str">
        <f t="shared" si="5"/>
        <v>#REF!</v>
      </c>
      <c r="H26" s="217" t="str">
        <f t="shared" si="5"/>
        <v>#REF!</v>
      </c>
      <c r="I26" s="217" t="str">
        <f t="shared" si="5"/>
        <v>#REF!</v>
      </c>
    </row>
    <row r="27" ht="14.25" customHeight="1">
      <c r="A27" s="219" t="str">
        <f t="shared" ref="A27:I27" si="6">'2.2.'!A7</f>
        <v>#REF!</v>
      </c>
      <c r="B27" s="92" t="str">
        <f t="shared" si="6"/>
        <v>#REF!</v>
      </c>
      <c r="C27" s="92" t="str">
        <f t="shared" si="6"/>
        <v>#REF!</v>
      </c>
      <c r="D27" s="220" t="str">
        <f t="shared" si="6"/>
        <v>#REF!</v>
      </c>
      <c r="E27" s="219" t="str">
        <f t="shared" si="6"/>
        <v>#REF!</v>
      </c>
      <c r="F27" s="221" t="str">
        <f t="shared" si="6"/>
        <v>#REF!</v>
      </c>
      <c r="G27" s="252" t="str">
        <f t="shared" si="6"/>
        <v>#REF!</v>
      </c>
      <c r="H27" s="150" t="str">
        <f t="shared" si="6"/>
        <v>#REF!</v>
      </c>
      <c r="I27" s="150" t="str">
        <f t="shared" si="6"/>
        <v>#REF!</v>
      </c>
    </row>
    <row r="28" ht="14.25" customHeight="1">
      <c r="A28" s="219" t="str">
        <f t="shared" ref="A28:I28" si="7">'2.2.'!A8</f>
        <v>#REF!</v>
      </c>
      <c r="B28" s="92" t="str">
        <f t="shared" si="7"/>
        <v>#REF!</v>
      </c>
      <c r="C28" s="92" t="str">
        <f t="shared" si="7"/>
        <v>#REF!</v>
      </c>
      <c r="D28" s="220" t="str">
        <f t="shared" si="7"/>
        <v>#REF!</v>
      </c>
      <c r="E28" s="219" t="str">
        <f t="shared" si="7"/>
        <v>#REF!</v>
      </c>
      <c r="F28" s="221" t="str">
        <f t="shared" si="7"/>
        <v>#REF!</v>
      </c>
      <c r="G28" s="252" t="str">
        <f t="shared" si="7"/>
        <v>#REF!</v>
      </c>
      <c r="H28" s="150" t="str">
        <f t="shared" si="7"/>
        <v>#REF!</v>
      </c>
      <c r="I28" s="150" t="str">
        <f t="shared" si="7"/>
        <v>#REF!</v>
      </c>
    </row>
    <row r="29" ht="14.25" customHeight="1">
      <c r="A29" s="219" t="str">
        <f t="shared" ref="A29:I29" si="8">'2.2.'!A9</f>
        <v>#REF!</v>
      </c>
      <c r="B29" s="92" t="str">
        <f t="shared" si="8"/>
        <v>#REF!</v>
      </c>
      <c r="C29" s="92" t="str">
        <f t="shared" si="8"/>
        <v>#REF!</v>
      </c>
      <c r="D29" s="219" t="str">
        <f t="shared" si="8"/>
        <v>#REF!</v>
      </c>
      <c r="E29" s="219" t="str">
        <f t="shared" si="8"/>
        <v>#REF!</v>
      </c>
      <c r="F29" s="221" t="str">
        <f t="shared" si="8"/>
        <v>#REF!</v>
      </c>
      <c r="G29" s="252" t="str">
        <f t="shared" si="8"/>
        <v>#REF!</v>
      </c>
      <c r="H29" s="150" t="str">
        <f t="shared" si="8"/>
        <v>#REF!</v>
      </c>
      <c r="I29" s="150" t="str">
        <f t="shared" si="8"/>
        <v>#REF!</v>
      </c>
    </row>
    <row r="30" ht="14.25" customHeight="1">
      <c r="A30" s="219" t="str">
        <f t="shared" ref="A30:I30" si="9">'2.2.'!A10</f>
        <v>#REF!</v>
      </c>
      <c r="B30" s="92" t="str">
        <f t="shared" si="9"/>
        <v>#REF!</v>
      </c>
      <c r="C30" s="92" t="str">
        <f t="shared" si="9"/>
        <v>#REF!</v>
      </c>
      <c r="D30" s="219" t="str">
        <f t="shared" si="9"/>
        <v>#REF!</v>
      </c>
      <c r="E30" s="219" t="str">
        <f t="shared" si="9"/>
        <v>#REF!</v>
      </c>
      <c r="F30" s="221" t="str">
        <f t="shared" si="9"/>
        <v>#REF!</v>
      </c>
      <c r="G30" s="252" t="str">
        <f t="shared" si="9"/>
        <v>#REF!</v>
      </c>
      <c r="H30" s="150" t="str">
        <f t="shared" si="9"/>
        <v>#REF!</v>
      </c>
      <c r="I30" s="150" t="str">
        <f t="shared" si="9"/>
        <v>#REF!</v>
      </c>
    </row>
    <row r="31" ht="14.25" customHeight="1">
      <c r="A31" s="219" t="str">
        <f t="shared" ref="A31:I31" si="10">'2.2.'!A11</f>
        <v>#REF!</v>
      </c>
      <c r="B31" s="92" t="str">
        <f t="shared" si="10"/>
        <v>#REF!</v>
      </c>
      <c r="C31" s="92" t="str">
        <f t="shared" si="10"/>
        <v>#REF!</v>
      </c>
      <c r="D31" s="219" t="str">
        <f t="shared" si="10"/>
        <v>#REF!</v>
      </c>
      <c r="E31" s="219" t="str">
        <f t="shared" si="10"/>
        <v>#REF!</v>
      </c>
      <c r="F31" s="221" t="str">
        <f t="shared" si="10"/>
        <v>#REF!</v>
      </c>
      <c r="G31" s="252" t="str">
        <f t="shared" si="10"/>
        <v>#REF!</v>
      </c>
      <c r="H31" s="150" t="str">
        <f t="shared" si="10"/>
        <v>#REF!</v>
      </c>
      <c r="I31" s="150" t="str">
        <f t="shared" si="10"/>
        <v>#REF!</v>
      </c>
    </row>
    <row r="32" ht="14.25" customHeight="1">
      <c r="A32" s="219" t="str">
        <f t="shared" ref="A32:I32" si="11">'2.2.'!A12</f>
        <v>#REF!</v>
      </c>
      <c r="B32" s="92" t="str">
        <f t="shared" si="11"/>
        <v>#REF!</v>
      </c>
      <c r="C32" s="92" t="str">
        <f t="shared" si="11"/>
        <v>#REF!</v>
      </c>
      <c r="D32" s="219" t="str">
        <f t="shared" si="11"/>
        <v>#REF!</v>
      </c>
      <c r="E32" s="219" t="str">
        <f t="shared" si="11"/>
        <v>#REF!</v>
      </c>
      <c r="F32" s="221" t="str">
        <f t="shared" si="11"/>
        <v>#REF!</v>
      </c>
      <c r="G32" s="252" t="str">
        <f t="shared" si="11"/>
        <v>#REF!</v>
      </c>
      <c r="H32" s="150" t="str">
        <f t="shared" si="11"/>
        <v>#REF!</v>
      </c>
      <c r="I32" s="150" t="str">
        <f t="shared" si="11"/>
        <v>#REF!</v>
      </c>
    </row>
    <row r="33" ht="14.25" customHeight="1">
      <c r="A33" s="219" t="str">
        <f t="shared" ref="A33:I33" si="12">'2.2.'!A13</f>
        <v>#REF!</v>
      </c>
      <c r="B33" s="92" t="str">
        <f t="shared" si="12"/>
        <v>#REF!</v>
      </c>
      <c r="C33" s="92" t="str">
        <f t="shared" si="12"/>
        <v>#REF!</v>
      </c>
      <c r="D33" s="219" t="str">
        <f t="shared" si="12"/>
        <v>#REF!</v>
      </c>
      <c r="E33" s="219" t="str">
        <f t="shared" si="12"/>
        <v>#REF!</v>
      </c>
      <c r="F33" s="221" t="str">
        <f t="shared" si="12"/>
        <v>#REF!</v>
      </c>
      <c r="G33" s="252" t="str">
        <f t="shared" si="12"/>
        <v>#REF!</v>
      </c>
      <c r="H33" s="150" t="str">
        <f t="shared" si="12"/>
        <v>#REF!</v>
      </c>
      <c r="I33" s="150" t="str">
        <f t="shared" si="12"/>
        <v>#REF!</v>
      </c>
    </row>
    <row r="34" ht="14.25" customHeight="1">
      <c r="A34" s="219" t="str">
        <f t="shared" ref="A34:I34" si="13">'2.2.'!A14</f>
        <v>#REF!</v>
      </c>
      <c r="B34" s="92" t="str">
        <f t="shared" si="13"/>
        <v>#REF!</v>
      </c>
      <c r="C34" s="92" t="str">
        <f t="shared" si="13"/>
        <v>#REF!</v>
      </c>
      <c r="D34" s="219" t="str">
        <f t="shared" si="13"/>
        <v>#REF!</v>
      </c>
      <c r="E34" s="219" t="str">
        <f t="shared" si="13"/>
        <v>#REF!</v>
      </c>
      <c r="F34" s="221" t="str">
        <f t="shared" si="13"/>
        <v>#REF!</v>
      </c>
      <c r="G34" s="252" t="str">
        <f t="shared" si="13"/>
        <v>#REF!</v>
      </c>
      <c r="H34" s="150" t="str">
        <f t="shared" si="13"/>
        <v>#REF!</v>
      </c>
      <c r="I34" s="150" t="str">
        <f t="shared" si="13"/>
        <v>#REF!</v>
      </c>
    </row>
    <row r="35" ht="14.25" customHeight="1">
      <c r="A35" s="219" t="str">
        <f t="shared" ref="A35:I35" si="14">'2.2.'!A15</f>
        <v>#REF!</v>
      </c>
      <c r="B35" s="92" t="str">
        <f t="shared" si="14"/>
        <v>#REF!</v>
      </c>
      <c r="C35" s="92" t="str">
        <f t="shared" si="14"/>
        <v>#REF!</v>
      </c>
      <c r="D35" s="219" t="str">
        <f t="shared" si="14"/>
        <v>#REF!</v>
      </c>
      <c r="E35" s="219" t="str">
        <f t="shared" si="14"/>
        <v>#REF!</v>
      </c>
      <c r="F35" s="221" t="str">
        <f t="shared" si="14"/>
        <v>#REF!</v>
      </c>
      <c r="G35" s="252" t="str">
        <f t="shared" si="14"/>
        <v>#REF!</v>
      </c>
      <c r="H35" s="150" t="str">
        <f t="shared" si="14"/>
        <v>#REF!</v>
      </c>
      <c r="I35" s="150" t="str">
        <f t="shared" si="14"/>
        <v>#REF!</v>
      </c>
      <c r="J35" s="92"/>
      <c r="K35" s="92"/>
      <c r="L35" s="92"/>
    </row>
    <row r="36" ht="14.25" customHeight="1">
      <c r="A36" s="219" t="str">
        <f t="shared" ref="A36:I36" si="15">'2.2.'!A16</f>
        <v>#REF!</v>
      </c>
      <c r="B36" s="92" t="str">
        <f t="shared" si="15"/>
        <v>#REF!</v>
      </c>
      <c r="C36" s="92" t="str">
        <f t="shared" si="15"/>
        <v>#REF!</v>
      </c>
      <c r="D36" s="219" t="str">
        <f t="shared" si="15"/>
        <v>#REF!</v>
      </c>
      <c r="E36" s="219" t="str">
        <f t="shared" si="15"/>
        <v>#REF!</v>
      </c>
      <c r="F36" s="221" t="str">
        <f t="shared" si="15"/>
        <v>#REF!</v>
      </c>
      <c r="G36" s="252" t="str">
        <f t="shared" si="15"/>
        <v>#REF!</v>
      </c>
      <c r="H36" s="150" t="str">
        <f t="shared" si="15"/>
        <v>#REF!</v>
      </c>
      <c r="I36" s="150" t="str">
        <f t="shared" si="15"/>
        <v>#REF!</v>
      </c>
      <c r="J36" s="92"/>
      <c r="K36" s="92"/>
      <c r="L36" s="92"/>
    </row>
    <row r="37" ht="14.25" customHeight="1">
      <c r="A37" s="219" t="str">
        <f t="shared" ref="A37:I37" si="16">'2.2.'!A17</f>
        <v>#REF!</v>
      </c>
      <c r="B37" s="92" t="str">
        <f t="shared" si="16"/>
        <v>#REF!</v>
      </c>
      <c r="C37" s="92" t="str">
        <f t="shared" si="16"/>
        <v>#REF!</v>
      </c>
      <c r="D37" s="219" t="str">
        <f t="shared" si="16"/>
        <v>#REF!</v>
      </c>
      <c r="E37" s="219" t="str">
        <f t="shared" si="16"/>
        <v>#REF!</v>
      </c>
      <c r="F37" s="221" t="str">
        <f t="shared" si="16"/>
        <v>#REF!</v>
      </c>
      <c r="G37" s="252" t="str">
        <f t="shared" si="16"/>
        <v>#REF!</v>
      </c>
      <c r="H37" s="150" t="str">
        <f t="shared" si="16"/>
        <v>#REF!</v>
      </c>
      <c r="I37" s="150" t="str">
        <f t="shared" si="16"/>
        <v>#REF!</v>
      </c>
    </row>
    <row r="38" ht="14.25" customHeight="1">
      <c r="A38" s="219" t="str">
        <f t="shared" ref="A38:I38" si="17">'2.2.'!A18</f>
        <v>#REF!</v>
      </c>
      <c r="B38" s="92" t="str">
        <f t="shared" si="17"/>
        <v>#REF!</v>
      </c>
      <c r="C38" s="92" t="str">
        <f t="shared" si="17"/>
        <v>#REF!</v>
      </c>
      <c r="D38" s="219" t="str">
        <f t="shared" si="17"/>
        <v>#REF!</v>
      </c>
      <c r="E38" s="219" t="str">
        <f t="shared" si="17"/>
        <v>#REF!</v>
      </c>
      <c r="F38" s="221" t="str">
        <f t="shared" si="17"/>
        <v>#REF!</v>
      </c>
      <c r="G38" s="252" t="str">
        <f t="shared" si="17"/>
        <v>#REF!</v>
      </c>
      <c r="H38" s="150" t="str">
        <f t="shared" si="17"/>
        <v>#REF!</v>
      </c>
      <c r="I38" s="150" t="str">
        <f t="shared" si="17"/>
        <v>#REF!</v>
      </c>
    </row>
    <row r="39" ht="14.25" customHeight="1">
      <c r="A39" s="90" t="str">
        <f t="shared" ref="A39:I39" si="18">'2.2.'!A19</f>
        <v>#REF!</v>
      </c>
      <c r="B39" s="90" t="str">
        <f t="shared" si="18"/>
        <v>#REF!</v>
      </c>
      <c r="C39" s="90" t="str">
        <f t="shared" si="18"/>
        <v>#REF!</v>
      </c>
      <c r="D39" s="90" t="str">
        <f t="shared" si="18"/>
        <v>#REF!</v>
      </c>
      <c r="E39" s="90" t="str">
        <f t="shared" si="18"/>
        <v>#REF!</v>
      </c>
      <c r="F39" s="154" t="str">
        <f t="shared" si="18"/>
        <v>#REF!</v>
      </c>
      <c r="G39" s="3" t="str">
        <f t="shared" si="18"/>
        <v>#REF!</v>
      </c>
      <c r="H39" s="150" t="str">
        <f t="shared" si="18"/>
        <v>#REF!</v>
      </c>
      <c r="I39" s="150" t="str">
        <f t="shared" si="18"/>
        <v>#REF!</v>
      </c>
    </row>
    <row r="40" ht="14.25" customHeight="1">
      <c r="A40" s="253" t="str">
        <f t="shared" ref="A40:I40" si="19">'2.2.'!A20</f>
        <v>#REF!</v>
      </c>
      <c r="B40" s="254" t="str">
        <f t="shared" si="19"/>
        <v>#REF!</v>
      </c>
      <c r="C40" s="254" t="str">
        <f t="shared" si="19"/>
        <v>#REF!</v>
      </c>
      <c r="D40" s="254" t="str">
        <f t="shared" si="19"/>
        <v>#REF!</v>
      </c>
      <c r="E40" s="254" t="str">
        <f t="shared" si="19"/>
        <v>#REF!</v>
      </c>
      <c r="F40" s="254" t="str">
        <f t="shared" si="19"/>
        <v>#REF!</v>
      </c>
      <c r="G40" s="198" t="str">
        <f t="shared" si="19"/>
        <v>#REF!</v>
      </c>
      <c r="H40" s="254" t="str">
        <f t="shared" si="19"/>
        <v>#REF!</v>
      </c>
      <c r="I40" s="255" t="str">
        <f t="shared" si="19"/>
        <v>#REF!</v>
      </c>
    </row>
    <row r="41" ht="14.25" customHeight="1">
      <c r="A41" s="92"/>
      <c r="B41" s="92"/>
      <c r="C41" s="92"/>
      <c r="D41" s="92"/>
      <c r="E41" s="92"/>
      <c r="F41" s="154"/>
      <c r="G41" s="230"/>
      <c r="H41" s="150"/>
      <c r="I41" s="150"/>
    </row>
    <row r="42" ht="14.25" customHeight="1">
      <c r="A42" s="92"/>
      <c r="B42" s="92"/>
      <c r="C42" s="92"/>
      <c r="D42" s="92"/>
      <c r="E42" s="92"/>
      <c r="F42" s="154"/>
      <c r="G42" s="230"/>
      <c r="H42" s="150"/>
      <c r="I42" s="150"/>
    </row>
    <row r="43">
      <c r="A43" s="210" t="str">
        <f t="shared" ref="A43:B43" si="20">'2.3.'!A3</f>
        <v>#REF!</v>
      </c>
      <c r="B43" s="211" t="str">
        <f t="shared" si="20"/>
        <v>#REF!</v>
      </c>
      <c r="C43" s="212"/>
      <c r="D43" s="212"/>
      <c r="E43" s="212"/>
      <c r="F43" s="212"/>
      <c r="G43" s="213" t="str">
        <f t="shared" ref="G43:I43" si="21">'2.3.'!G3</f>
        <v>#REF!</v>
      </c>
      <c r="H43" s="214" t="str">
        <f t="shared" si="21"/>
        <v>#REF!</v>
      </c>
      <c r="I43" s="215" t="str">
        <f t="shared" si="21"/>
        <v>#REF!</v>
      </c>
    </row>
    <row r="44" ht="14.25" customHeight="1">
      <c r="G44" s="3"/>
    </row>
    <row r="45" ht="14.25" customHeight="1">
      <c r="A45" s="216" t="str">
        <f t="shared" ref="A45:I45" si="22">'2.3.'!A5</f>
        <v>#REF!</v>
      </c>
      <c r="B45" s="94" t="str">
        <f t="shared" si="22"/>
        <v>#REF!</v>
      </c>
      <c r="C45" s="94" t="str">
        <f t="shared" si="22"/>
        <v>#REF!</v>
      </c>
      <c r="D45" s="94" t="str">
        <f t="shared" si="22"/>
        <v>#REF!</v>
      </c>
      <c r="E45" s="94" t="str">
        <f t="shared" si="22"/>
        <v>#REF!</v>
      </c>
      <c r="F45" s="94" t="str">
        <f t="shared" si="22"/>
        <v>#REF!</v>
      </c>
      <c r="G45" s="2" t="str">
        <f t="shared" si="22"/>
        <v>#REF!</v>
      </c>
      <c r="H45" s="94" t="str">
        <f t="shared" si="22"/>
        <v>#REF!</v>
      </c>
      <c r="I45" s="94" t="str">
        <f t="shared" si="22"/>
        <v>#REF!</v>
      </c>
    </row>
    <row r="46" ht="14.25" customHeight="1">
      <c r="A46" s="217" t="str">
        <f t="shared" ref="A46:D46" si="23">'2.3.'!A6</f>
        <v>#REF!</v>
      </c>
      <c r="B46" s="217" t="str">
        <f t="shared" si="23"/>
        <v>#REF!</v>
      </c>
      <c r="C46" s="217" t="str">
        <f t="shared" si="23"/>
        <v>#REF!</v>
      </c>
      <c r="D46" s="218" t="str">
        <f t="shared" si="23"/>
        <v>#REF!</v>
      </c>
      <c r="E46" s="212"/>
      <c r="F46" s="217" t="str">
        <f t="shared" ref="F46:I46" si="24">'2.3.'!F6</f>
        <v>#REF!</v>
      </c>
      <c r="G46" s="4" t="str">
        <f t="shared" si="24"/>
        <v>#REF!</v>
      </c>
      <c r="H46" s="217" t="str">
        <f t="shared" si="24"/>
        <v>#REF!</v>
      </c>
      <c r="I46" s="217" t="str">
        <f t="shared" si="24"/>
        <v>#REF!</v>
      </c>
    </row>
    <row r="47" ht="14.25" customHeight="1">
      <c r="A47" s="219" t="str">
        <f t="shared" ref="A47:I47" si="25">'2.3.'!A7</f>
        <v>#REF!</v>
      </c>
      <c r="B47" s="92" t="str">
        <f t="shared" si="25"/>
        <v>#REF!</v>
      </c>
      <c r="C47" s="92" t="str">
        <f t="shared" si="25"/>
        <v>#REF!</v>
      </c>
      <c r="D47" s="220" t="str">
        <f t="shared" si="25"/>
        <v>#REF!</v>
      </c>
      <c r="E47" s="219" t="str">
        <f t="shared" si="25"/>
        <v>#REF!</v>
      </c>
      <c r="F47" s="221" t="str">
        <f t="shared" si="25"/>
        <v>#REF!</v>
      </c>
      <c r="G47" s="252" t="str">
        <f t="shared" si="25"/>
        <v>#REF!</v>
      </c>
      <c r="H47" s="150" t="str">
        <f t="shared" si="25"/>
        <v>#REF!</v>
      </c>
      <c r="I47" s="150" t="str">
        <f t="shared" si="25"/>
        <v>#REF!</v>
      </c>
    </row>
    <row r="48" ht="14.25" customHeight="1">
      <c r="A48" s="219" t="str">
        <f t="shared" ref="A48:I48" si="26">'2.3.'!A8</f>
        <v>#REF!</v>
      </c>
      <c r="B48" s="92" t="str">
        <f t="shared" si="26"/>
        <v>#REF!</v>
      </c>
      <c r="C48" s="92" t="str">
        <f t="shared" si="26"/>
        <v>#REF!</v>
      </c>
      <c r="D48" s="219" t="str">
        <f t="shared" si="26"/>
        <v>#REF!</v>
      </c>
      <c r="E48" s="219" t="str">
        <f t="shared" si="26"/>
        <v>#REF!</v>
      </c>
      <c r="F48" s="221" t="str">
        <f t="shared" si="26"/>
        <v>#REF!</v>
      </c>
      <c r="G48" s="252" t="str">
        <f t="shared" si="26"/>
        <v>#REF!</v>
      </c>
      <c r="H48" s="150" t="str">
        <f t="shared" si="26"/>
        <v>#REF!</v>
      </c>
      <c r="I48" s="150" t="str">
        <f t="shared" si="26"/>
        <v>#REF!</v>
      </c>
    </row>
    <row r="49" ht="14.25" customHeight="1">
      <c r="A49" s="219" t="str">
        <f t="shared" ref="A49:I49" si="27">'2.3.'!A9</f>
        <v>#REF!</v>
      </c>
      <c r="B49" s="92" t="str">
        <f t="shared" si="27"/>
        <v>#REF!</v>
      </c>
      <c r="C49" s="92" t="str">
        <f t="shared" si="27"/>
        <v>#REF!</v>
      </c>
      <c r="D49" s="219" t="str">
        <f t="shared" si="27"/>
        <v>#REF!</v>
      </c>
      <c r="E49" s="219" t="str">
        <f t="shared" si="27"/>
        <v>#REF!</v>
      </c>
      <c r="F49" s="221" t="str">
        <f t="shared" si="27"/>
        <v>#REF!</v>
      </c>
      <c r="G49" s="252" t="str">
        <f t="shared" si="27"/>
        <v>#REF!</v>
      </c>
      <c r="H49" s="150" t="str">
        <f t="shared" si="27"/>
        <v>#REF!</v>
      </c>
      <c r="I49" s="150" t="str">
        <f t="shared" si="27"/>
        <v>#REF!</v>
      </c>
      <c r="J49" s="92"/>
      <c r="K49" s="92"/>
      <c r="L49" s="92"/>
    </row>
    <row r="50" ht="14.25" customHeight="1">
      <c r="A50" s="219" t="str">
        <f t="shared" ref="A50:I50" si="28">'2.3.'!A10</f>
        <v>#REF!</v>
      </c>
      <c r="B50" s="92" t="str">
        <f t="shared" si="28"/>
        <v>#REF!</v>
      </c>
      <c r="C50" s="92" t="str">
        <f t="shared" si="28"/>
        <v>#REF!</v>
      </c>
      <c r="D50" s="219" t="str">
        <f t="shared" si="28"/>
        <v>#REF!</v>
      </c>
      <c r="E50" s="219" t="str">
        <f t="shared" si="28"/>
        <v>#REF!</v>
      </c>
      <c r="F50" s="221" t="str">
        <f t="shared" si="28"/>
        <v>#REF!</v>
      </c>
      <c r="G50" s="252" t="str">
        <f t="shared" si="28"/>
        <v>#REF!</v>
      </c>
      <c r="H50" s="150" t="str">
        <f t="shared" si="28"/>
        <v>#REF!</v>
      </c>
      <c r="I50" s="150" t="str">
        <f t="shared" si="28"/>
        <v>#REF!</v>
      </c>
      <c r="J50" s="92"/>
      <c r="K50" s="92"/>
      <c r="L50" s="92"/>
    </row>
    <row r="51" ht="14.25" customHeight="1">
      <c r="A51" s="219" t="str">
        <f t="shared" ref="A51:I51" si="29">'2.3.'!A11</f>
        <v>#REF!</v>
      </c>
      <c r="B51" s="92" t="str">
        <f t="shared" si="29"/>
        <v>#REF!</v>
      </c>
      <c r="C51" s="92" t="str">
        <f t="shared" si="29"/>
        <v>#REF!</v>
      </c>
      <c r="D51" s="219" t="str">
        <f t="shared" si="29"/>
        <v>#REF!</v>
      </c>
      <c r="E51" s="219" t="str">
        <f t="shared" si="29"/>
        <v>#REF!</v>
      </c>
      <c r="F51" s="221" t="str">
        <f t="shared" si="29"/>
        <v>#REF!</v>
      </c>
      <c r="G51" s="252" t="str">
        <f t="shared" si="29"/>
        <v>#REF!</v>
      </c>
      <c r="H51" s="150" t="str">
        <f t="shared" si="29"/>
        <v>#REF!</v>
      </c>
      <c r="I51" s="150" t="str">
        <f t="shared" si="29"/>
        <v>#REF!</v>
      </c>
    </row>
    <row r="52" ht="14.25" customHeight="1">
      <c r="A52" s="219" t="str">
        <f t="shared" ref="A52:I52" si="30">'2.3.'!A12</f>
        <v>#REF!</v>
      </c>
      <c r="B52" s="92" t="str">
        <f t="shared" si="30"/>
        <v>#REF!</v>
      </c>
      <c r="C52" s="92" t="str">
        <f t="shared" si="30"/>
        <v>#REF!</v>
      </c>
      <c r="D52" s="219" t="str">
        <f t="shared" si="30"/>
        <v>#REF!</v>
      </c>
      <c r="E52" s="219" t="str">
        <f t="shared" si="30"/>
        <v>#REF!</v>
      </c>
      <c r="F52" s="221" t="str">
        <f t="shared" si="30"/>
        <v>#REF!</v>
      </c>
      <c r="G52" s="252" t="str">
        <f t="shared" si="30"/>
        <v>#REF!</v>
      </c>
      <c r="H52" s="150" t="str">
        <f t="shared" si="30"/>
        <v>#REF!</v>
      </c>
      <c r="I52" s="150" t="str">
        <f t="shared" si="30"/>
        <v>#REF!</v>
      </c>
    </row>
    <row r="53" ht="14.25" customHeight="1">
      <c r="A53" s="219" t="str">
        <f t="shared" ref="A53:I53" si="31">'2.3.'!A13</f>
        <v>#REF!</v>
      </c>
      <c r="B53" s="92" t="str">
        <f t="shared" si="31"/>
        <v>#REF!</v>
      </c>
      <c r="C53" s="92" t="str">
        <f t="shared" si="31"/>
        <v>#REF!</v>
      </c>
      <c r="D53" s="219" t="str">
        <f t="shared" si="31"/>
        <v>#REF!</v>
      </c>
      <c r="E53" s="219" t="str">
        <f t="shared" si="31"/>
        <v>#REF!</v>
      </c>
      <c r="F53" s="221" t="str">
        <f t="shared" si="31"/>
        <v>#REF!</v>
      </c>
      <c r="G53" s="252" t="str">
        <f t="shared" si="31"/>
        <v>#REF!</v>
      </c>
      <c r="H53" s="150" t="str">
        <f t="shared" si="31"/>
        <v>#REF!</v>
      </c>
      <c r="I53" s="150" t="str">
        <f t="shared" si="31"/>
        <v>#REF!</v>
      </c>
    </row>
    <row r="54" ht="14.25" customHeight="1">
      <c r="A54" s="219" t="str">
        <f t="shared" ref="A54:I54" si="32">'2.3.'!A14</f>
        <v>#REF!</v>
      </c>
      <c r="B54" s="92" t="str">
        <f t="shared" si="32"/>
        <v>#REF!</v>
      </c>
      <c r="C54" s="92" t="str">
        <f t="shared" si="32"/>
        <v>#REF!</v>
      </c>
      <c r="D54" s="219" t="str">
        <f t="shared" si="32"/>
        <v>#REF!</v>
      </c>
      <c r="E54" s="219" t="str">
        <f t="shared" si="32"/>
        <v>#REF!</v>
      </c>
      <c r="F54" s="221" t="str">
        <f t="shared" si="32"/>
        <v>#REF!</v>
      </c>
      <c r="G54" s="252" t="str">
        <f t="shared" si="32"/>
        <v>#REF!</v>
      </c>
      <c r="H54" s="150" t="str">
        <f t="shared" si="32"/>
        <v>#REF!</v>
      </c>
      <c r="I54" s="150" t="str">
        <f t="shared" si="32"/>
        <v>#REF!</v>
      </c>
    </row>
    <row r="55" ht="14.25" customHeight="1">
      <c r="A55" s="219" t="str">
        <f t="shared" ref="A55:I55" si="33">'2.3.'!A15</f>
        <v>#REF!</v>
      </c>
      <c r="B55" s="92" t="str">
        <f t="shared" si="33"/>
        <v>#REF!</v>
      </c>
      <c r="C55" s="92" t="str">
        <f t="shared" si="33"/>
        <v>#REF!</v>
      </c>
      <c r="D55" s="219" t="str">
        <f t="shared" si="33"/>
        <v>#REF!</v>
      </c>
      <c r="E55" s="219" t="str">
        <f t="shared" si="33"/>
        <v>#REF!</v>
      </c>
      <c r="F55" s="221" t="str">
        <f t="shared" si="33"/>
        <v>#REF!</v>
      </c>
      <c r="G55" s="252" t="str">
        <f t="shared" si="33"/>
        <v>#REF!</v>
      </c>
      <c r="H55" s="150" t="str">
        <f t="shared" si="33"/>
        <v>#REF!</v>
      </c>
      <c r="I55" s="150" t="str">
        <f t="shared" si="33"/>
        <v>#REF!</v>
      </c>
    </row>
    <row r="56" ht="14.25" customHeight="1">
      <c r="A56" s="219" t="str">
        <f t="shared" ref="A56:I56" si="34">'2.3.'!A16</f>
        <v>#REF!</v>
      </c>
      <c r="B56" s="92" t="str">
        <f t="shared" si="34"/>
        <v>#REF!</v>
      </c>
      <c r="C56" s="92" t="str">
        <f t="shared" si="34"/>
        <v>#REF!</v>
      </c>
      <c r="D56" s="219" t="str">
        <f t="shared" si="34"/>
        <v>#REF!</v>
      </c>
      <c r="E56" s="219" t="str">
        <f t="shared" si="34"/>
        <v>#REF!</v>
      </c>
      <c r="F56" s="221" t="str">
        <f t="shared" si="34"/>
        <v>#REF!</v>
      </c>
      <c r="G56" s="252" t="str">
        <f t="shared" si="34"/>
        <v>#REF!</v>
      </c>
      <c r="H56" s="150" t="str">
        <f t="shared" si="34"/>
        <v>#REF!</v>
      </c>
      <c r="I56" s="150" t="str">
        <f t="shared" si="34"/>
        <v>#REF!</v>
      </c>
    </row>
    <row r="57" ht="14.25" customHeight="1">
      <c r="A57" s="219" t="str">
        <f t="shared" ref="A57:I57" si="35">'2.3.'!A17</f>
        <v>#REF!</v>
      </c>
      <c r="B57" s="92" t="str">
        <f t="shared" si="35"/>
        <v>#REF!</v>
      </c>
      <c r="C57" s="92" t="str">
        <f t="shared" si="35"/>
        <v>#REF!</v>
      </c>
      <c r="D57" s="219" t="str">
        <f t="shared" si="35"/>
        <v>#REF!</v>
      </c>
      <c r="E57" s="219" t="str">
        <f t="shared" si="35"/>
        <v>#REF!</v>
      </c>
      <c r="F57" s="221" t="str">
        <f t="shared" si="35"/>
        <v>#REF!</v>
      </c>
      <c r="G57" s="252" t="str">
        <f t="shared" si="35"/>
        <v>#REF!</v>
      </c>
      <c r="H57" s="150" t="str">
        <f t="shared" si="35"/>
        <v>#REF!</v>
      </c>
      <c r="I57" s="150" t="str">
        <f t="shared" si="35"/>
        <v>#REF!</v>
      </c>
    </row>
    <row r="58" ht="14.25" customHeight="1">
      <c r="A58" s="219" t="str">
        <f t="shared" ref="A58:I58" si="36">'2.3.'!A18</f>
        <v>#REF!</v>
      </c>
      <c r="B58" s="92" t="str">
        <f t="shared" si="36"/>
        <v>#REF!</v>
      </c>
      <c r="C58" s="92" t="str">
        <f t="shared" si="36"/>
        <v>#REF!</v>
      </c>
      <c r="D58" s="219" t="str">
        <f t="shared" si="36"/>
        <v>#REF!</v>
      </c>
      <c r="E58" s="219" t="str">
        <f t="shared" si="36"/>
        <v>#REF!</v>
      </c>
      <c r="F58" s="221" t="str">
        <f t="shared" si="36"/>
        <v>#REF!</v>
      </c>
      <c r="G58" s="252" t="str">
        <f t="shared" si="36"/>
        <v>#REF!</v>
      </c>
      <c r="H58" s="150" t="str">
        <f t="shared" si="36"/>
        <v>#REF!</v>
      </c>
      <c r="I58" s="150" t="str">
        <f t="shared" si="36"/>
        <v>#REF!</v>
      </c>
    </row>
    <row r="59" ht="14.25" customHeight="1">
      <c r="A59" s="90" t="str">
        <f t="shared" ref="A59:I59" si="37">'2.3.'!A19</f>
        <v>#REF!</v>
      </c>
      <c r="B59" s="90" t="str">
        <f t="shared" si="37"/>
        <v>#REF!</v>
      </c>
      <c r="C59" s="90" t="str">
        <f t="shared" si="37"/>
        <v>#REF!</v>
      </c>
      <c r="D59" s="90" t="str">
        <f t="shared" si="37"/>
        <v>#REF!</v>
      </c>
      <c r="E59" s="90" t="str">
        <f t="shared" si="37"/>
        <v>#REF!</v>
      </c>
      <c r="F59" s="154" t="str">
        <f t="shared" si="37"/>
        <v>#REF!</v>
      </c>
      <c r="G59" s="3" t="str">
        <f t="shared" si="37"/>
        <v>#REF!</v>
      </c>
      <c r="H59" s="150" t="str">
        <f t="shared" si="37"/>
        <v>#REF!</v>
      </c>
      <c r="I59" s="150" t="str">
        <f t="shared" si="37"/>
        <v>#REF!</v>
      </c>
    </row>
    <row r="60" ht="14.25" customHeight="1">
      <c r="A60" s="253" t="str">
        <f t="shared" ref="A60:I60" si="38">'2.3.'!A20</f>
        <v>#REF!</v>
      </c>
      <c r="B60" s="254" t="str">
        <f t="shared" si="38"/>
        <v>#REF!</v>
      </c>
      <c r="C60" s="254" t="str">
        <f t="shared" si="38"/>
        <v>#REF!</v>
      </c>
      <c r="D60" s="254" t="str">
        <f t="shared" si="38"/>
        <v>#REF!</v>
      </c>
      <c r="E60" s="254" t="str">
        <f t="shared" si="38"/>
        <v>#REF!</v>
      </c>
      <c r="F60" s="254" t="str">
        <f t="shared" si="38"/>
        <v>#REF!</v>
      </c>
      <c r="G60" s="198" t="str">
        <f t="shared" si="38"/>
        <v>#REF!</v>
      </c>
      <c r="H60" s="254" t="str">
        <f t="shared" si="38"/>
        <v>#REF!</v>
      </c>
      <c r="I60" s="255" t="str">
        <f t="shared" si="38"/>
        <v>#REF!</v>
      </c>
    </row>
    <row r="61" ht="14.25" customHeight="1">
      <c r="F61" s="154"/>
      <c r="G61" s="3"/>
      <c r="H61" s="150"/>
      <c r="I61" s="150"/>
    </row>
    <row r="62" ht="14.25" customHeight="1">
      <c r="A62" s="256"/>
      <c r="B62" s="92"/>
      <c r="C62" s="92"/>
      <c r="D62" s="92"/>
      <c r="E62" s="92"/>
      <c r="F62" s="92"/>
      <c r="G62" s="3"/>
      <c r="H62" s="92"/>
      <c r="I62" s="258"/>
    </row>
    <row r="63">
      <c r="A63" s="210" t="str">
        <f t="shared" ref="A63:B63" si="39">'2.4.'!A3</f>
        <v>#REF!</v>
      </c>
      <c r="B63" s="211" t="str">
        <f t="shared" si="39"/>
        <v>#REF!</v>
      </c>
      <c r="C63" s="212"/>
      <c r="D63" s="212"/>
      <c r="E63" s="212"/>
      <c r="F63" s="212"/>
      <c r="G63" s="213" t="str">
        <f t="shared" ref="G63:I63" si="40">'2.4.'!G3</f>
        <v>#REF!</v>
      </c>
      <c r="H63" s="214" t="str">
        <f t="shared" si="40"/>
        <v>#REF!</v>
      </c>
      <c r="I63" s="215" t="str">
        <f t="shared" si="40"/>
        <v>#REF!</v>
      </c>
      <c r="J63" s="92"/>
      <c r="K63" s="92"/>
      <c r="L63" s="92"/>
    </row>
    <row r="64" ht="14.25" customHeight="1">
      <c r="A64" s="90" t="str">
        <f t="shared" ref="A64:I64" si="41">'2.4.'!A4</f>
        <v>#REF!</v>
      </c>
      <c r="B64" s="90" t="str">
        <f t="shared" si="41"/>
        <v>#REF!</v>
      </c>
      <c r="C64" s="90" t="str">
        <f t="shared" si="41"/>
        <v>#REF!</v>
      </c>
      <c r="D64" s="90" t="str">
        <f t="shared" si="41"/>
        <v>#REF!</v>
      </c>
      <c r="E64" s="90" t="str">
        <f t="shared" si="41"/>
        <v>#REF!</v>
      </c>
      <c r="F64" s="90" t="str">
        <f t="shared" si="41"/>
        <v>#REF!</v>
      </c>
      <c r="G64" s="3" t="str">
        <f t="shared" si="41"/>
        <v>#REF!</v>
      </c>
      <c r="H64" s="90" t="str">
        <f t="shared" si="41"/>
        <v>#REF!</v>
      </c>
      <c r="I64" s="90" t="str">
        <f t="shared" si="41"/>
        <v>#REF!</v>
      </c>
      <c r="J64" s="92"/>
      <c r="K64" s="92"/>
      <c r="L64" s="92"/>
    </row>
    <row r="65" ht="14.25" customHeight="1">
      <c r="A65" s="216" t="str">
        <f t="shared" ref="A65:I65" si="42">'2.4.'!A5</f>
        <v>#REF!</v>
      </c>
      <c r="B65" s="94" t="str">
        <f t="shared" si="42"/>
        <v>#REF!</v>
      </c>
      <c r="C65" s="94" t="str">
        <f t="shared" si="42"/>
        <v>#REF!</v>
      </c>
      <c r="D65" s="94" t="str">
        <f t="shared" si="42"/>
        <v>#REF!</v>
      </c>
      <c r="E65" s="94" t="str">
        <f t="shared" si="42"/>
        <v>#REF!</v>
      </c>
      <c r="F65" s="94" t="str">
        <f t="shared" si="42"/>
        <v>#REF!</v>
      </c>
      <c r="G65" s="2" t="str">
        <f t="shared" si="42"/>
        <v>#REF!</v>
      </c>
      <c r="H65" s="94" t="str">
        <f t="shared" si="42"/>
        <v>#REF!</v>
      </c>
      <c r="I65" s="94" t="str">
        <f t="shared" si="42"/>
        <v>#REF!</v>
      </c>
    </row>
    <row r="66" ht="14.25" customHeight="1">
      <c r="A66" s="217" t="str">
        <f t="shared" ref="A66:D66" si="43">'2.4.'!A6</f>
        <v>#REF!</v>
      </c>
      <c r="B66" s="217" t="str">
        <f t="shared" si="43"/>
        <v>#REF!</v>
      </c>
      <c r="C66" s="217" t="str">
        <f t="shared" si="43"/>
        <v>#REF!</v>
      </c>
      <c r="D66" s="218" t="str">
        <f t="shared" si="43"/>
        <v>#REF!</v>
      </c>
      <c r="E66" s="212"/>
      <c r="F66" s="217" t="str">
        <f t="shared" ref="F66:I66" si="44">'2.4.'!F6</f>
        <v>#REF!</v>
      </c>
      <c r="G66" s="4" t="str">
        <f t="shared" si="44"/>
        <v>#REF!</v>
      </c>
      <c r="H66" s="217" t="str">
        <f t="shared" si="44"/>
        <v>#REF!</v>
      </c>
      <c r="I66" s="217" t="str">
        <f t="shared" si="44"/>
        <v>#REF!</v>
      </c>
    </row>
    <row r="67" ht="14.25" customHeight="1">
      <c r="A67" s="219" t="str">
        <f t="shared" ref="A67:I67" si="45">'2.4.'!A7</f>
        <v>#REF!</v>
      </c>
      <c r="B67" s="92" t="str">
        <f t="shared" si="45"/>
        <v>#REF!</v>
      </c>
      <c r="C67" s="92" t="str">
        <f t="shared" si="45"/>
        <v>#REF!</v>
      </c>
      <c r="D67" s="219" t="str">
        <f t="shared" si="45"/>
        <v>#REF!</v>
      </c>
      <c r="E67" s="219" t="str">
        <f t="shared" si="45"/>
        <v>#REF!</v>
      </c>
      <c r="F67" s="221" t="str">
        <f t="shared" si="45"/>
        <v>#REF!</v>
      </c>
      <c r="G67" s="252" t="str">
        <f t="shared" si="45"/>
        <v>#REF!</v>
      </c>
      <c r="H67" s="150" t="str">
        <f t="shared" si="45"/>
        <v>#REF!</v>
      </c>
      <c r="I67" s="150" t="str">
        <f t="shared" si="45"/>
        <v>#REF!</v>
      </c>
    </row>
    <row r="68" ht="14.25" customHeight="1">
      <c r="A68" s="219" t="str">
        <f t="shared" ref="A68:I68" si="46">'2.4.'!A8</f>
        <v>#REF!</v>
      </c>
      <c r="B68" s="92" t="str">
        <f t="shared" si="46"/>
        <v>#REF!</v>
      </c>
      <c r="C68" s="92" t="str">
        <f t="shared" si="46"/>
        <v>#REF!</v>
      </c>
      <c r="D68" s="219" t="str">
        <f t="shared" si="46"/>
        <v>#REF!</v>
      </c>
      <c r="E68" s="219" t="str">
        <f t="shared" si="46"/>
        <v>#REF!</v>
      </c>
      <c r="F68" s="221" t="str">
        <f t="shared" si="46"/>
        <v>#REF!</v>
      </c>
      <c r="G68" s="252" t="str">
        <f t="shared" si="46"/>
        <v>#REF!</v>
      </c>
      <c r="H68" s="150" t="str">
        <f t="shared" si="46"/>
        <v>#REF!</v>
      </c>
      <c r="I68" s="150" t="str">
        <f t="shared" si="46"/>
        <v>#REF!</v>
      </c>
    </row>
    <row r="69" ht="14.25" customHeight="1">
      <c r="A69" s="219" t="str">
        <f t="shared" ref="A69:I69" si="47">'2.4.'!A9</f>
        <v>#REF!</v>
      </c>
      <c r="B69" s="92" t="str">
        <f t="shared" si="47"/>
        <v>#REF!</v>
      </c>
      <c r="C69" s="92" t="str">
        <f t="shared" si="47"/>
        <v>#REF!</v>
      </c>
      <c r="D69" s="219" t="str">
        <f t="shared" si="47"/>
        <v>#REF!</v>
      </c>
      <c r="E69" s="219" t="str">
        <f t="shared" si="47"/>
        <v>#REF!</v>
      </c>
      <c r="F69" s="221" t="str">
        <f t="shared" si="47"/>
        <v>#REF!</v>
      </c>
      <c r="G69" s="252" t="str">
        <f t="shared" si="47"/>
        <v>#REF!</v>
      </c>
      <c r="H69" s="150" t="str">
        <f t="shared" si="47"/>
        <v>#REF!</v>
      </c>
      <c r="I69" s="150" t="str">
        <f t="shared" si="47"/>
        <v>#REF!</v>
      </c>
    </row>
    <row r="70" ht="14.25" customHeight="1">
      <c r="A70" s="219" t="str">
        <f t="shared" ref="A70:I70" si="48">'2.4.'!A10</f>
        <v>#REF!</v>
      </c>
      <c r="B70" s="92" t="str">
        <f t="shared" si="48"/>
        <v>#REF!</v>
      </c>
      <c r="C70" s="92" t="str">
        <f t="shared" si="48"/>
        <v>#REF!</v>
      </c>
      <c r="D70" s="219" t="str">
        <f t="shared" si="48"/>
        <v>#REF!</v>
      </c>
      <c r="E70" s="219" t="str">
        <f t="shared" si="48"/>
        <v>#REF!</v>
      </c>
      <c r="F70" s="221" t="str">
        <f t="shared" si="48"/>
        <v>#REF!</v>
      </c>
      <c r="G70" s="252" t="str">
        <f t="shared" si="48"/>
        <v>#REF!</v>
      </c>
      <c r="H70" s="150" t="str">
        <f t="shared" si="48"/>
        <v>#REF!</v>
      </c>
      <c r="I70" s="150" t="str">
        <f t="shared" si="48"/>
        <v>#REF!</v>
      </c>
    </row>
    <row r="71" ht="14.25" customHeight="1">
      <c r="A71" s="219" t="str">
        <f t="shared" ref="A71:I71" si="49">'2.4.'!A11</f>
        <v>#REF!</v>
      </c>
      <c r="B71" s="92" t="str">
        <f t="shared" si="49"/>
        <v>#REF!</v>
      </c>
      <c r="C71" s="92" t="str">
        <f t="shared" si="49"/>
        <v>#REF!</v>
      </c>
      <c r="D71" s="219" t="str">
        <f t="shared" si="49"/>
        <v>#REF!</v>
      </c>
      <c r="E71" s="219" t="str">
        <f t="shared" si="49"/>
        <v>#REF!</v>
      </c>
      <c r="F71" s="221" t="str">
        <f t="shared" si="49"/>
        <v>#REF!</v>
      </c>
      <c r="G71" s="252" t="str">
        <f t="shared" si="49"/>
        <v>#REF!</v>
      </c>
      <c r="H71" s="150" t="str">
        <f t="shared" si="49"/>
        <v>#REF!</v>
      </c>
      <c r="I71" s="150" t="str">
        <f t="shared" si="49"/>
        <v>#REF!</v>
      </c>
    </row>
    <row r="72" ht="14.25" customHeight="1">
      <c r="A72" s="219" t="str">
        <f t="shared" ref="A72:I72" si="50">'2.4.'!A12</f>
        <v>#REF!</v>
      </c>
      <c r="B72" s="92" t="str">
        <f t="shared" si="50"/>
        <v>#REF!</v>
      </c>
      <c r="C72" s="92" t="str">
        <f t="shared" si="50"/>
        <v>#REF!</v>
      </c>
      <c r="D72" s="219" t="str">
        <f t="shared" si="50"/>
        <v>#REF!</v>
      </c>
      <c r="E72" s="219" t="str">
        <f t="shared" si="50"/>
        <v>#REF!</v>
      </c>
      <c r="F72" s="221" t="str">
        <f t="shared" si="50"/>
        <v>#REF!</v>
      </c>
      <c r="G72" s="252" t="str">
        <f t="shared" si="50"/>
        <v>#REF!</v>
      </c>
      <c r="H72" s="150" t="str">
        <f t="shared" si="50"/>
        <v>#REF!</v>
      </c>
      <c r="I72" s="150" t="str">
        <f t="shared" si="50"/>
        <v>#REF!</v>
      </c>
    </row>
    <row r="73" ht="14.25" customHeight="1">
      <c r="A73" s="219" t="str">
        <f t="shared" ref="A73:I73" si="51">'2.4.'!A13</f>
        <v>#REF!</v>
      </c>
      <c r="B73" s="92" t="str">
        <f t="shared" si="51"/>
        <v>#REF!</v>
      </c>
      <c r="C73" s="92" t="str">
        <f t="shared" si="51"/>
        <v>#REF!</v>
      </c>
      <c r="D73" s="219" t="str">
        <f t="shared" si="51"/>
        <v>#REF!</v>
      </c>
      <c r="E73" s="219" t="str">
        <f t="shared" si="51"/>
        <v>#REF!</v>
      </c>
      <c r="F73" s="221" t="str">
        <f t="shared" si="51"/>
        <v>#REF!</v>
      </c>
      <c r="G73" s="252" t="str">
        <f t="shared" si="51"/>
        <v>#REF!</v>
      </c>
      <c r="H73" s="150" t="str">
        <f t="shared" si="51"/>
        <v>#REF!</v>
      </c>
      <c r="I73" s="150" t="str">
        <f t="shared" si="51"/>
        <v>#REF!</v>
      </c>
    </row>
    <row r="74" ht="14.25" customHeight="1">
      <c r="A74" s="219" t="str">
        <f t="shared" ref="A74:I74" si="52">'2.4.'!A14</f>
        <v>#REF!</v>
      </c>
      <c r="B74" s="92" t="str">
        <f t="shared" si="52"/>
        <v>#REF!</v>
      </c>
      <c r="C74" s="92" t="str">
        <f t="shared" si="52"/>
        <v>#REF!</v>
      </c>
      <c r="D74" s="219" t="str">
        <f t="shared" si="52"/>
        <v>#REF!</v>
      </c>
      <c r="E74" s="219" t="str">
        <f t="shared" si="52"/>
        <v>#REF!</v>
      </c>
      <c r="F74" s="221" t="str">
        <f t="shared" si="52"/>
        <v>#REF!</v>
      </c>
      <c r="G74" s="252" t="str">
        <f t="shared" si="52"/>
        <v>#REF!</v>
      </c>
      <c r="H74" s="150" t="str">
        <f t="shared" si="52"/>
        <v>#REF!</v>
      </c>
      <c r="I74" s="150" t="str">
        <f t="shared" si="52"/>
        <v>#REF!</v>
      </c>
    </row>
    <row r="75" ht="14.25" customHeight="1">
      <c r="A75" s="219" t="str">
        <f t="shared" ref="A75:I75" si="53">'2.4.'!A15</f>
        <v>#REF!</v>
      </c>
      <c r="B75" s="92" t="str">
        <f t="shared" si="53"/>
        <v>#REF!</v>
      </c>
      <c r="C75" s="92" t="str">
        <f t="shared" si="53"/>
        <v>#REF!</v>
      </c>
      <c r="D75" s="219" t="str">
        <f t="shared" si="53"/>
        <v>#REF!</v>
      </c>
      <c r="E75" s="219" t="str">
        <f t="shared" si="53"/>
        <v>#REF!</v>
      </c>
      <c r="F75" s="221" t="str">
        <f t="shared" si="53"/>
        <v>#REF!</v>
      </c>
      <c r="G75" s="252" t="str">
        <f t="shared" si="53"/>
        <v>#REF!</v>
      </c>
      <c r="H75" s="150" t="str">
        <f t="shared" si="53"/>
        <v>#REF!</v>
      </c>
      <c r="I75" s="150" t="str">
        <f t="shared" si="53"/>
        <v>#REF!</v>
      </c>
    </row>
    <row r="76" ht="14.25" customHeight="1">
      <c r="A76" s="219" t="str">
        <f t="shared" ref="A76:I76" si="54">'2.4.'!A16</f>
        <v>#REF!</v>
      </c>
      <c r="B76" s="92" t="str">
        <f t="shared" si="54"/>
        <v>#REF!</v>
      </c>
      <c r="C76" s="92" t="str">
        <f t="shared" si="54"/>
        <v>#REF!</v>
      </c>
      <c r="D76" s="219" t="str">
        <f t="shared" si="54"/>
        <v>#REF!</v>
      </c>
      <c r="E76" s="219" t="str">
        <f t="shared" si="54"/>
        <v>#REF!</v>
      </c>
      <c r="F76" s="221" t="str">
        <f t="shared" si="54"/>
        <v>#REF!</v>
      </c>
      <c r="G76" s="252" t="str">
        <f t="shared" si="54"/>
        <v>#REF!</v>
      </c>
      <c r="H76" s="150" t="str">
        <f t="shared" si="54"/>
        <v>#REF!</v>
      </c>
      <c r="I76" s="150" t="str">
        <f t="shared" si="54"/>
        <v>#REF!</v>
      </c>
    </row>
    <row r="77" ht="14.25" customHeight="1">
      <c r="A77" s="219" t="str">
        <f t="shared" ref="A77:I77" si="55">'2.4.'!A17</f>
        <v>#REF!</v>
      </c>
      <c r="B77" s="92" t="str">
        <f t="shared" si="55"/>
        <v>#REF!</v>
      </c>
      <c r="C77" s="92" t="str">
        <f t="shared" si="55"/>
        <v>#REF!</v>
      </c>
      <c r="D77" s="219" t="str">
        <f t="shared" si="55"/>
        <v>#REF!</v>
      </c>
      <c r="E77" s="219" t="str">
        <f t="shared" si="55"/>
        <v>#REF!</v>
      </c>
      <c r="F77" s="221" t="str">
        <f t="shared" si="55"/>
        <v>#REF!</v>
      </c>
      <c r="G77" s="252" t="str">
        <f t="shared" si="55"/>
        <v>#REF!</v>
      </c>
      <c r="H77" s="150" t="str">
        <f t="shared" si="55"/>
        <v>#REF!</v>
      </c>
      <c r="I77" s="150" t="str">
        <f t="shared" si="55"/>
        <v>#REF!</v>
      </c>
      <c r="J77" s="92"/>
      <c r="K77" s="92"/>
      <c r="L77" s="92"/>
    </row>
    <row r="78" ht="14.25" customHeight="1">
      <c r="A78" s="219" t="str">
        <f t="shared" ref="A78:I78" si="56">'2.4.'!A18</f>
        <v>#REF!</v>
      </c>
      <c r="B78" s="92" t="str">
        <f t="shared" si="56"/>
        <v>#REF!</v>
      </c>
      <c r="C78" s="92" t="str">
        <f t="shared" si="56"/>
        <v>#REF!</v>
      </c>
      <c r="D78" s="219" t="str">
        <f t="shared" si="56"/>
        <v>#REF!</v>
      </c>
      <c r="E78" s="219" t="str">
        <f t="shared" si="56"/>
        <v>#REF!</v>
      </c>
      <c r="F78" s="221" t="str">
        <f t="shared" si="56"/>
        <v>#REF!</v>
      </c>
      <c r="G78" s="252" t="str">
        <f t="shared" si="56"/>
        <v>#REF!</v>
      </c>
      <c r="H78" s="150" t="str">
        <f t="shared" si="56"/>
        <v>#REF!</v>
      </c>
      <c r="I78" s="150" t="str">
        <f t="shared" si="56"/>
        <v>#REF!</v>
      </c>
      <c r="J78" s="92"/>
      <c r="K78" s="92"/>
      <c r="L78" s="92"/>
    </row>
    <row r="79" ht="14.25" customHeight="1">
      <c r="A79" s="90" t="str">
        <f t="shared" ref="A79:I79" si="57">'2.4.'!A19</f>
        <v>#REF!</v>
      </c>
      <c r="B79" s="90" t="str">
        <f t="shared" si="57"/>
        <v>#REF!</v>
      </c>
      <c r="C79" s="90" t="str">
        <f t="shared" si="57"/>
        <v>#REF!</v>
      </c>
      <c r="D79" s="90" t="str">
        <f t="shared" si="57"/>
        <v>#REF!</v>
      </c>
      <c r="E79" s="90" t="str">
        <f t="shared" si="57"/>
        <v>#REF!</v>
      </c>
      <c r="F79" s="154" t="str">
        <f t="shared" si="57"/>
        <v>#REF!</v>
      </c>
      <c r="G79" s="3" t="str">
        <f t="shared" si="57"/>
        <v>#REF!</v>
      </c>
      <c r="H79" s="150" t="str">
        <f t="shared" si="57"/>
        <v>#REF!</v>
      </c>
      <c r="I79" s="150" t="str">
        <f t="shared" si="57"/>
        <v>#REF!</v>
      </c>
    </row>
    <row r="80" ht="14.25" customHeight="1">
      <c r="A80" s="253" t="str">
        <f t="shared" ref="A80:I80" si="58">'2.4.'!A20</f>
        <v>#REF!</v>
      </c>
      <c r="B80" s="254" t="str">
        <f t="shared" si="58"/>
        <v>#REF!</v>
      </c>
      <c r="C80" s="254" t="str">
        <f t="shared" si="58"/>
        <v>#REF!</v>
      </c>
      <c r="D80" s="254" t="str">
        <f t="shared" si="58"/>
        <v>#REF!</v>
      </c>
      <c r="E80" s="254" t="str">
        <f t="shared" si="58"/>
        <v>#REF!</v>
      </c>
      <c r="F80" s="254" t="str">
        <f t="shared" si="58"/>
        <v>#REF!</v>
      </c>
      <c r="G80" s="198" t="str">
        <f t="shared" si="58"/>
        <v>#REF!</v>
      </c>
      <c r="H80" s="254" t="str">
        <f t="shared" si="58"/>
        <v>#REF!</v>
      </c>
      <c r="I80" s="255" t="str">
        <f t="shared" si="58"/>
        <v>#REF!</v>
      </c>
    </row>
    <row r="81" ht="14.25" customHeight="1">
      <c r="G81" s="3"/>
    </row>
    <row r="82" ht="14.25" customHeight="1">
      <c r="A82" s="233"/>
      <c r="B82" s="234"/>
      <c r="C82" s="234"/>
      <c r="D82" s="234"/>
      <c r="E82" s="234"/>
      <c r="F82" s="234"/>
      <c r="G82" s="3"/>
      <c r="H82" s="234"/>
      <c r="I82" s="234"/>
    </row>
    <row r="83">
      <c r="A83" s="210" t="str">
        <f t="shared" ref="A83:B83" si="59">'2.5.'!A3</f>
        <v>#REF!</v>
      </c>
      <c r="B83" s="211" t="str">
        <f t="shared" si="59"/>
        <v>#REF!</v>
      </c>
      <c r="C83" s="212"/>
      <c r="D83" s="212"/>
      <c r="E83" s="212"/>
      <c r="F83" s="212"/>
      <c r="G83" s="213" t="str">
        <f t="shared" ref="G83:I83" si="60">'2.5.'!G3</f>
        <v>#REF!</v>
      </c>
      <c r="H83" s="214" t="str">
        <f t="shared" si="60"/>
        <v>#REF!</v>
      </c>
      <c r="I83" s="215" t="str">
        <f t="shared" si="60"/>
        <v>#REF!</v>
      </c>
    </row>
    <row r="84" ht="14.25" customHeight="1">
      <c r="A84" s="90" t="str">
        <f t="shared" ref="A84:I84" si="61">'2.5.'!A4</f>
        <v>#REF!</v>
      </c>
      <c r="B84" s="90" t="str">
        <f t="shared" si="61"/>
        <v>#REF!</v>
      </c>
      <c r="C84" s="90" t="str">
        <f t="shared" si="61"/>
        <v>#REF!</v>
      </c>
      <c r="D84" s="90" t="str">
        <f t="shared" si="61"/>
        <v>#REF!</v>
      </c>
      <c r="E84" s="90" t="str">
        <f t="shared" si="61"/>
        <v>#REF!</v>
      </c>
      <c r="F84" s="90" t="str">
        <f t="shared" si="61"/>
        <v>#REF!</v>
      </c>
      <c r="G84" s="3" t="str">
        <f t="shared" si="61"/>
        <v>#REF!</v>
      </c>
      <c r="H84" s="90" t="str">
        <f t="shared" si="61"/>
        <v>#REF!</v>
      </c>
      <c r="I84" s="90" t="str">
        <f t="shared" si="61"/>
        <v>#REF!</v>
      </c>
    </row>
    <row r="85" ht="14.25" customHeight="1">
      <c r="A85" s="216" t="str">
        <f t="shared" ref="A85:I85" si="62">'2.5.'!A5</f>
        <v>#REF!</v>
      </c>
      <c r="B85" s="94" t="str">
        <f t="shared" si="62"/>
        <v>#REF!</v>
      </c>
      <c r="C85" s="94" t="str">
        <f t="shared" si="62"/>
        <v>#REF!</v>
      </c>
      <c r="D85" s="94" t="str">
        <f t="shared" si="62"/>
        <v>#REF!</v>
      </c>
      <c r="E85" s="94" t="str">
        <f t="shared" si="62"/>
        <v>#REF!</v>
      </c>
      <c r="F85" s="94" t="str">
        <f t="shared" si="62"/>
        <v>#REF!</v>
      </c>
      <c r="G85" s="2" t="str">
        <f t="shared" si="62"/>
        <v>#REF!</v>
      </c>
      <c r="H85" s="94" t="str">
        <f t="shared" si="62"/>
        <v>#REF!</v>
      </c>
      <c r="I85" s="94" t="str">
        <f t="shared" si="62"/>
        <v>#REF!</v>
      </c>
    </row>
    <row r="86" ht="14.25" customHeight="1">
      <c r="A86" s="217" t="str">
        <f t="shared" ref="A86:D86" si="63">'2.5.'!A6</f>
        <v>#REF!</v>
      </c>
      <c r="B86" s="217" t="str">
        <f t="shared" si="63"/>
        <v>#REF!</v>
      </c>
      <c r="C86" s="217" t="str">
        <f t="shared" si="63"/>
        <v>#REF!</v>
      </c>
      <c r="D86" s="218" t="str">
        <f t="shared" si="63"/>
        <v>#REF!</v>
      </c>
      <c r="E86" s="212"/>
      <c r="F86" s="217" t="str">
        <f t="shared" ref="F86:I86" si="64">'2.5.'!F6</f>
        <v>#REF!</v>
      </c>
      <c r="G86" s="4" t="str">
        <f t="shared" si="64"/>
        <v>#REF!</v>
      </c>
      <c r="H86" s="217" t="str">
        <f t="shared" si="64"/>
        <v>#REF!</v>
      </c>
      <c r="I86" s="217" t="str">
        <f t="shared" si="64"/>
        <v>#REF!</v>
      </c>
    </row>
    <row r="87" ht="14.25" customHeight="1">
      <c r="A87" s="219" t="str">
        <f t="shared" ref="A87:I87" si="65">'2.5.'!A7</f>
        <v>#REF!</v>
      </c>
      <c r="B87" s="92" t="str">
        <f t="shared" si="65"/>
        <v>#REF!</v>
      </c>
      <c r="C87" s="92" t="str">
        <f t="shared" si="65"/>
        <v>#REF!</v>
      </c>
      <c r="D87" s="219" t="str">
        <f t="shared" si="65"/>
        <v>#REF!</v>
      </c>
      <c r="E87" s="219" t="str">
        <f t="shared" si="65"/>
        <v>#REF!</v>
      </c>
      <c r="F87" s="221" t="str">
        <f t="shared" si="65"/>
        <v>#REF!</v>
      </c>
      <c r="G87" s="252" t="str">
        <f t="shared" si="65"/>
        <v>#REF!</v>
      </c>
      <c r="H87" s="150" t="str">
        <f t="shared" si="65"/>
        <v>#REF!</v>
      </c>
      <c r="I87" s="150" t="str">
        <f t="shared" si="65"/>
        <v>#REF!</v>
      </c>
    </row>
    <row r="88" ht="14.25" customHeight="1">
      <c r="A88" s="219" t="str">
        <f t="shared" ref="A88:I88" si="66">'2.5.'!A8</f>
        <v>#REF!</v>
      </c>
      <c r="B88" s="92" t="str">
        <f t="shared" si="66"/>
        <v>#REF!</v>
      </c>
      <c r="C88" s="92" t="str">
        <f t="shared" si="66"/>
        <v>#REF!</v>
      </c>
      <c r="D88" s="219" t="str">
        <f t="shared" si="66"/>
        <v>#REF!</v>
      </c>
      <c r="E88" s="219" t="str">
        <f t="shared" si="66"/>
        <v>#REF!</v>
      </c>
      <c r="F88" s="221" t="str">
        <f t="shared" si="66"/>
        <v>#REF!</v>
      </c>
      <c r="G88" s="252" t="str">
        <f t="shared" si="66"/>
        <v>#REF!</v>
      </c>
      <c r="H88" s="150" t="str">
        <f t="shared" si="66"/>
        <v>#REF!</v>
      </c>
      <c r="I88" s="150" t="str">
        <f t="shared" si="66"/>
        <v>#REF!</v>
      </c>
    </row>
    <row r="89" ht="14.25" customHeight="1">
      <c r="A89" s="219" t="str">
        <f t="shared" ref="A89:I89" si="67">'2.5.'!A9</f>
        <v>#REF!</v>
      </c>
      <c r="B89" s="92" t="str">
        <f t="shared" si="67"/>
        <v>#REF!</v>
      </c>
      <c r="C89" s="92" t="str">
        <f t="shared" si="67"/>
        <v>#REF!</v>
      </c>
      <c r="D89" s="219" t="str">
        <f t="shared" si="67"/>
        <v>#REF!</v>
      </c>
      <c r="E89" s="219" t="str">
        <f t="shared" si="67"/>
        <v>#REF!</v>
      </c>
      <c r="F89" s="221" t="str">
        <f t="shared" si="67"/>
        <v>#REF!</v>
      </c>
      <c r="G89" s="252" t="str">
        <f t="shared" si="67"/>
        <v>#REF!</v>
      </c>
      <c r="H89" s="150" t="str">
        <f t="shared" si="67"/>
        <v>#REF!</v>
      </c>
      <c r="I89" s="150" t="str">
        <f t="shared" si="67"/>
        <v>#REF!</v>
      </c>
    </row>
    <row r="90" ht="14.25" customHeight="1">
      <c r="A90" s="219" t="str">
        <f t="shared" ref="A90:I90" si="68">'2.5.'!A10</f>
        <v>#REF!</v>
      </c>
      <c r="B90" s="92" t="str">
        <f t="shared" si="68"/>
        <v>#REF!</v>
      </c>
      <c r="C90" s="92" t="str">
        <f t="shared" si="68"/>
        <v>#REF!</v>
      </c>
      <c r="D90" s="219" t="str">
        <f t="shared" si="68"/>
        <v>#REF!</v>
      </c>
      <c r="E90" s="219" t="str">
        <f t="shared" si="68"/>
        <v>#REF!</v>
      </c>
      <c r="F90" s="221" t="str">
        <f t="shared" si="68"/>
        <v>#REF!</v>
      </c>
      <c r="G90" s="252" t="str">
        <f t="shared" si="68"/>
        <v>#REF!</v>
      </c>
      <c r="H90" s="150" t="str">
        <f t="shared" si="68"/>
        <v>#REF!</v>
      </c>
      <c r="I90" s="150" t="str">
        <f t="shared" si="68"/>
        <v>#REF!</v>
      </c>
    </row>
    <row r="91" ht="14.25" customHeight="1">
      <c r="A91" s="219" t="str">
        <f t="shared" ref="A91:I91" si="69">'2.5.'!A11</f>
        <v>#REF!</v>
      </c>
      <c r="B91" s="92" t="str">
        <f t="shared" si="69"/>
        <v>#REF!</v>
      </c>
      <c r="C91" s="92" t="str">
        <f t="shared" si="69"/>
        <v>#REF!</v>
      </c>
      <c r="D91" s="219" t="str">
        <f t="shared" si="69"/>
        <v>#REF!</v>
      </c>
      <c r="E91" s="219" t="str">
        <f t="shared" si="69"/>
        <v>#REF!</v>
      </c>
      <c r="F91" s="221" t="str">
        <f t="shared" si="69"/>
        <v>#REF!</v>
      </c>
      <c r="G91" s="252" t="str">
        <f t="shared" si="69"/>
        <v>#REF!</v>
      </c>
      <c r="H91" s="150" t="str">
        <f t="shared" si="69"/>
        <v>#REF!</v>
      </c>
      <c r="I91" s="150" t="str">
        <f t="shared" si="69"/>
        <v>#REF!</v>
      </c>
    </row>
    <row r="92" ht="14.25" customHeight="1">
      <c r="A92" s="219" t="str">
        <f t="shared" ref="A92:I92" si="70">'2.5.'!A12</f>
        <v>#REF!</v>
      </c>
      <c r="B92" s="92" t="str">
        <f t="shared" si="70"/>
        <v>#REF!</v>
      </c>
      <c r="C92" s="92" t="str">
        <f t="shared" si="70"/>
        <v>#REF!</v>
      </c>
      <c r="D92" s="219" t="str">
        <f t="shared" si="70"/>
        <v>#REF!</v>
      </c>
      <c r="E92" s="219" t="str">
        <f t="shared" si="70"/>
        <v>#REF!</v>
      </c>
      <c r="F92" s="221" t="str">
        <f t="shared" si="70"/>
        <v>#REF!</v>
      </c>
      <c r="G92" s="252" t="str">
        <f t="shared" si="70"/>
        <v>#REF!</v>
      </c>
      <c r="H92" s="150" t="str">
        <f t="shared" si="70"/>
        <v>#REF!</v>
      </c>
      <c r="I92" s="150" t="str">
        <f t="shared" si="70"/>
        <v>#REF!</v>
      </c>
    </row>
    <row r="93" ht="14.25" customHeight="1">
      <c r="A93" s="219" t="str">
        <f t="shared" ref="A93:I93" si="71">'2.5.'!A13</f>
        <v>#REF!</v>
      </c>
      <c r="B93" s="92" t="str">
        <f t="shared" si="71"/>
        <v>#REF!</v>
      </c>
      <c r="C93" s="92" t="str">
        <f t="shared" si="71"/>
        <v>#REF!</v>
      </c>
      <c r="D93" s="219" t="str">
        <f t="shared" si="71"/>
        <v>#REF!</v>
      </c>
      <c r="E93" s="219" t="str">
        <f t="shared" si="71"/>
        <v>#REF!</v>
      </c>
      <c r="F93" s="221" t="str">
        <f t="shared" si="71"/>
        <v>#REF!</v>
      </c>
      <c r="G93" s="252" t="str">
        <f t="shared" si="71"/>
        <v>#REF!</v>
      </c>
      <c r="H93" s="150" t="str">
        <f t="shared" si="71"/>
        <v>#REF!</v>
      </c>
      <c r="I93" s="150" t="str">
        <f t="shared" si="71"/>
        <v>#REF!</v>
      </c>
    </row>
    <row r="94" ht="14.25" customHeight="1">
      <c r="A94" s="219" t="str">
        <f t="shared" ref="A94:I94" si="72">'2.5.'!A14</f>
        <v>#REF!</v>
      </c>
      <c r="B94" s="92" t="str">
        <f t="shared" si="72"/>
        <v>#REF!</v>
      </c>
      <c r="C94" s="92" t="str">
        <f t="shared" si="72"/>
        <v>#REF!</v>
      </c>
      <c r="D94" s="219" t="str">
        <f t="shared" si="72"/>
        <v>#REF!</v>
      </c>
      <c r="E94" s="219" t="str">
        <f t="shared" si="72"/>
        <v>#REF!</v>
      </c>
      <c r="F94" s="221" t="str">
        <f t="shared" si="72"/>
        <v>#REF!</v>
      </c>
      <c r="G94" s="252" t="str">
        <f t="shared" si="72"/>
        <v>#REF!</v>
      </c>
      <c r="H94" s="150" t="str">
        <f t="shared" si="72"/>
        <v>#REF!</v>
      </c>
      <c r="I94" s="150" t="str">
        <f t="shared" si="72"/>
        <v>#REF!</v>
      </c>
    </row>
    <row r="95" ht="14.25" customHeight="1">
      <c r="A95" s="219" t="str">
        <f t="shared" ref="A95:I95" si="73">'2.5.'!A15</f>
        <v>#REF!</v>
      </c>
      <c r="B95" s="92" t="str">
        <f t="shared" si="73"/>
        <v>#REF!</v>
      </c>
      <c r="C95" s="92" t="str">
        <f t="shared" si="73"/>
        <v>#REF!</v>
      </c>
      <c r="D95" s="219" t="str">
        <f t="shared" si="73"/>
        <v>#REF!</v>
      </c>
      <c r="E95" s="219" t="str">
        <f t="shared" si="73"/>
        <v>#REF!</v>
      </c>
      <c r="F95" s="221" t="str">
        <f t="shared" si="73"/>
        <v>#REF!</v>
      </c>
      <c r="G95" s="252" t="str">
        <f t="shared" si="73"/>
        <v>#REF!</v>
      </c>
      <c r="H95" s="150" t="str">
        <f t="shared" si="73"/>
        <v>#REF!</v>
      </c>
      <c r="I95" s="150" t="str">
        <f t="shared" si="73"/>
        <v>#REF!</v>
      </c>
    </row>
    <row r="96" ht="14.25" customHeight="1">
      <c r="A96" s="219" t="str">
        <f t="shared" ref="A96:I96" si="74">'2.5.'!A16</f>
        <v>#REF!</v>
      </c>
      <c r="B96" s="92" t="str">
        <f t="shared" si="74"/>
        <v>#REF!</v>
      </c>
      <c r="C96" s="92" t="str">
        <f t="shared" si="74"/>
        <v>#REF!</v>
      </c>
      <c r="D96" s="219" t="str">
        <f t="shared" si="74"/>
        <v>#REF!</v>
      </c>
      <c r="E96" s="219" t="str">
        <f t="shared" si="74"/>
        <v>#REF!</v>
      </c>
      <c r="F96" s="221" t="str">
        <f t="shared" si="74"/>
        <v>#REF!</v>
      </c>
      <c r="G96" s="252" t="str">
        <f t="shared" si="74"/>
        <v>#REF!</v>
      </c>
      <c r="H96" s="150" t="str">
        <f t="shared" si="74"/>
        <v>#REF!</v>
      </c>
      <c r="I96" s="150" t="str">
        <f t="shared" si="74"/>
        <v>#REF!</v>
      </c>
    </row>
    <row r="97" ht="14.25" customHeight="1">
      <c r="A97" s="219" t="str">
        <f t="shared" ref="A97:I97" si="75">'2.5.'!A17</f>
        <v>#REF!</v>
      </c>
      <c r="B97" s="92" t="str">
        <f t="shared" si="75"/>
        <v>#REF!</v>
      </c>
      <c r="C97" s="92" t="str">
        <f t="shared" si="75"/>
        <v>#REF!</v>
      </c>
      <c r="D97" s="219" t="str">
        <f t="shared" si="75"/>
        <v>#REF!</v>
      </c>
      <c r="E97" s="219" t="str">
        <f t="shared" si="75"/>
        <v>#REF!</v>
      </c>
      <c r="F97" s="221" t="str">
        <f t="shared" si="75"/>
        <v>#REF!</v>
      </c>
      <c r="G97" s="252" t="str">
        <f t="shared" si="75"/>
        <v>#REF!</v>
      </c>
      <c r="H97" s="150" t="str">
        <f t="shared" si="75"/>
        <v>#REF!</v>
      </c>
      <c r="I97" s="150" t="str">
        <f t="shared" si="75"/>
        <v>#REF!</v>
      </c>
    </row>
    <row r="98" ht="14.25" customHeight="1">
      <c r="A98" s="219" t="str">
        <f t="shared" ref="A98:I98" si="76">'2.5.'!A18</f>
        <v>#REF!</v>
      </c>
      <c r="B98" s="92" t="str">
        <f t="shared" si="76"/>
        <v>#REF!</v>
      </c>
      <c r="C98" s="92" t="str">
        <f t="shared" si="76"/>
        <v>#REF!</v>
      </c>
      <c r="D98" s="219" t="str">
        <f t="shared" si="76"/>
        <v>#REF!</v>
      </c>
      <c r="E98" s="219" t="str">
        <f t="shared" si="76"/>
        <v>#REF!</v>
      </c>
      <c r="F98" s="221" t="str">
        <f t="shared" si="76"/>
        <v>#REF!</v>
      </c>
      <c r="G98" s="252" t="str">
        <f t="shared" si="76"/>
        <v>#REF!</v>
      </c>
      <c r="H98" s="150" t="str">
        <f t="shared" si="76"/>
        <v>#REF!</v>
      </c>
      <c r="I98" s="150" t="str">
        <f t="shared" si="76"/>
        <v>#REF!</v>
      </c>
    </row>
    <row r="99" ht="14.25" customHeight="1">
      <c r="A99" s="90" t="str">
        <f t="shared" ref="A99:I99" si="77">'2.5.'!A19</f>
        <v>#REF!</v>
      </c>
      <c r="B99" s="90" t="str">
        <f t="shared" si="77"/>
        <v>#REF!</v>
      </c>
      <c r="C99" s="90" t="str">
        <f t="shared" si="77"/>
        <v>#REF!</v>
      </c>
      <c r="D99" s="90" t="str">
        <f t="shared" si="77"/>
        <v>#REF!</v>
      </c>
      <c r="E99" s="90" t="str">
        <f t="shared" si="77"/>
        <v>#REF!</v>
      </c>
      <c r="F99" s="154" t="str">
        <f t="shared" si="77"/>
        <v>#REF!</v>
      </c>
      <c r="G99" s="3" t="str">
        <f t="shared" si="77"/>
        <v>#REF!</v>
      </c>
      <c r="H99" s="150" t="str">
        <f t="shared" si="77"/>
        <v>#REF!</v>
      </c>
      <c r="I99" s="150" t="str">
        <f t="shared" si="77"/>
        <v>#REF!</v>
      </c>
    </row>
    <row r="100" ht="14.25" customHeight="1">
      <c r="A100" s="253" t="str">
        <f t="shared" ref="A100:I100" si="78">'2.5.'!A20</f>
        <v>#REF!</v>
      </c>
      <c r="B100" s="254" t="str">
        <f t="shared" si="78"/>
        <v>#REF!</v>
      </c>
      <c r="C100" s="254" t="str">
        <f t="shared" si="78"/>
        <v>#REF!</v>
      </c>
      <c r="D100" s="254" t="str">
        <f t="shared" si="78"/>
        <v>#REF!</v>
      </c>
      <c r="E100" s="254" t="str">
        <f t="shared" si="78"/>
        <v>#REF!</v>
      </c>
      <c r="F100" s="254" t="str">
        <f t="shared" si="78"/>
        <v>#REF!</v>
      </c>
      <c r="G100" s="198" t="str">
        <f t="shared" si="78"/>
        <v>#REF!</v>
      </c>
      <c r="H100" s="254" t="str">
        <f t="shared" si="78"/>
        <v>#REF!</v>
      </c>
      <c r="I100" s="255" t="str">
        <f t="shared" si="78"/>
        <v>#REF!</v>
      </c>
    </row>
    <row r="101" ht="14.25" customHeight="1">
      <c r="G101" s="3"/>
    </row>
    <row r="102" ht="14.25" customHeight="1">
      <c r="G102" s="3"/>
    </row>
    <row r="103">
      <c r="A103" s="210" t="str">
        <f t="shared" ref="A103:B103" si="79">'2.6.'!A3</f>
        <v>#REF!</v>
      </c>
      <c r="B103" s="211" t="str">
        <f t="shared" si="79"/>
        <v>#REF!</v>
      </c>
      <c r="C103" s="212"/>
      <c r="D103" s="212"/>
      <c r="E103" s="212"/>
      <c r="F103" s="212"/>
      <c r="G103" s="213" t="str">
        <f t="shared" ref="G103:I103" si="80">'2.6.'!G3</f>
        <v>#REF!</v>
      </c>
      <c r="H103" s="214" t="str">
        <f t="shared" si="80"/>
        <v>#REF!</v>
      </c>
      <c r="I103" s="215" t="str">
        <f t="shared" si="80"/>
        <v>#REF!</v>
      </c>
    </row>
    <row r="104" ht="14.25" customHeight="1">
      <c r="A104" s="90" t="str">
        <f t="shared" ref="A104:I104" si="81">'2.6.'!A4</f>
        <v>#REF!</v>
      </c>
      <c r="B104" s="90" t="str">
        <f t="shared" si="81"/>
        <v>#REF!</v>
      </c>
      <c r="C104" s="90" t="str">
        <f t="shared" si="81"/>
        <v>#REF!</v>
      </c>
      <c r="D104" s="90" t="str">
        <f t="shared" si="81"/>
        <v>#REF!</v>
      </c>
      <c r="E104" s="90" t="str">
        <f t="shared" si="81"/>
        <v>#REF!</v>
      </c>
      <c r="F104" s="90" t="str">
        <f t="shared" si="81"/>
        <v>#REF!</v>
      </c>
      <c r="G104" s="3" t="str">
        <f t="shared" si="81"/>
        <v>#REF!</v>
      </c>
      <c r="H104" s="90" t="str">
        <f t="shared" si="81"/>
        <v>#REF!</v>
      </c>
      <c r="I104" s="90" t="str">
        <f t="shared" si="81"/>
        <v>#REF!</v>
      </c>
    </row>
    <row r="105" ht="14.25" customHeight="1">
      <c r="A105" s="216" t="str">
        <f t="shared" ref="A105:I105" si="82">'2.6.'!A5</f>
        <v>#REF!</v>
      </c>
      <c r="B105" s="94" t="str">
        <f t="shared" si="82"/>
        <v>#REF!</v>
      </c>
      <c r="C105" s="94" t="str">
        <f t="shared" si="82"/>
        <v>#REF!</v>
      </c>
      <c r="D105" s="94" t="str">
        <f t="shared" si="82"/>
        <v>#REF!</v>
      </c>
      <c r="E105" s="94" t="str">
        <f t="shared" si="82"/>
        <v>#REF!</v>
      </c>
      <c r="F105" s="94" t="str">
        <f t="shared" si="82"/>
        <v>#REF!</v>
      </c>
      <c r="G105" s="2" t="str">
        <f t="shared" si="82"/>
        <v>#REF!</v>
      </c>
      <c r="H105" s="94" t="str">
        <f t="shared" si="82"/>
        <v>#REF!</v>
      </c>
      <c r="I105" s="94" t="str">
        <f t="shared" si="82"/>
        <v>#REF!</v>
      </c>
    </row>
    <row r="106" ht="14.25" customHeight="1">
      <c r="A106" s="217" t="str">
        <f t="shared" ref="A106:D106" si="83">'2.6.'!A6</f>
        <v>#REF!</v>
      </c>
      <c r="B106" s="217" t="str">
        <f t="shared" si="83"/>
        <v>#REF!</v>
      </c>
      <c r="C106" s="217" t="str">
        <f t="shared" si="83"/>
        <v>#REF!</v>
      </c>
      <c r="D106" s="218" t="str">
        <f t="shared" si="83"/>
        <v>#REF!</v>
      </c>
      <c r="E106" s="212"/>
      <c r="F106" s="217" t="str">
        <f t="shared" ref="F106:I106" si="84">'2.6.'!F6</f>
        <v>#REF!</v>
      </c>
      <c r="G106" s="4" t="str">
        <f t="shared" si="84"/>
        <v>#REF!</v>
      </c>
      <c r="H106" s="217" t="str">
        <f t="shared" si="84"/>
        <v>#REF!</v>
      </c>
      <c r="I106" s="217" t="str">
        <f t="shared" si="84"/>
        <v>#REF!</v>
      </c>
    </row>
    <row r="107" ht="14.25" customHeight="1">
      <c r="A107" s="219" t="str">
        <f t="shared" ref="A107:I107" si="85">'2.6.'!A7</f>
        <v>#REF!</v>
      </c>
      <c r="B107" s="92" t="str">
        <f t="shared" si="85"/>
        <v>#REF!</v>
      </c>
      <c r="C107" s="92" t="str">
        <f t="shared" si="85"/>
        <v>#REF!</v>
      </c>
      <c r="D107" s="219" t="str">
        <f t="shared" si="85"/>
        <v>#REF!</v>
      </c>
      <c r="E107" s="219" t="str">
        <f t="shared" si="85"/>
        <v>#REF!</v>
      </c>
      <c r="F107" s="221" t="str">
        <f t="shared" si="85"/>
        <v>#REF!</v>
      </c>
      <c r="G107" s="252" t="str">
        <f t="shared" si="85"/>
        <v>#REF!</v>
      </c>
      <c r="H107" s="150" t="str">
        <f t="shared" si="85"/>
        <v>#REF!</v>
      </c>
      <c r="I107" s="150" t="str">
        <f t="shared" si="85"/>
        <v>#REF!</v>
      </c>
    </row>
    <row r="108" ht="14.25" customHeight="1">
      <c r="A108" s="219" t="str">
        <f t="shared" ref="A108:I108" si="86">'2.6.'!A8</f>
        <v>#REF!</v>
      </c>
      <c r="B108" s="92" t="str">
        <f t="shared" si="86"/>
        <v>#REF!</v>
      </c>
      <c r="C108" s="92" t="str">
        <f t="shared" si="86"/>
        <v>#REF!</v>
      </c>
      <c r="D108" s="219" t="str">
        <f t="shared" si="86"/>
        <v>#REF!</v>
      </c>
      <c r="E108" s="219" t="str">
        <f t="shared" si="86"/>
        <v>#REF!</v>
      </c>
      <c r="F108" s="221" t="str">
        <f t="shared" si="86"/>
        <v>#REF!</v>
      </c>
      <c r="G108" s="252" t="str">
        <f t="shared" si="86"/>
        <v>#REF!</v>
      </c>
      <c r="H108" s="150" t="str">
        <f t="shared" si="86"/>
        <v>#REF!</v>
      </c>
      <c r="I108" s="150" t="str">
        <f t="shared" si="86"/>
        <v>#REF!</v>
      </c>
    </row>
    <row r="109" ht="14.25" customHeight="1">
      <c r="A109" s="219" t="str">
        <f t="shared" ref="A109:I109" si="87">'2.6.'!A9</f>
        <v>#REF!</v>
      </c>
      <c r="B109" s="92" t="str">
        <f t="shared" si="87"/>
        <v>#REF!</v>
      </c>
      <c r="C109" s="92" t="str">
        <f t="shared" si="87"/>
        <v>#REF!</v>
      </c>
      <c r="D109" s="219" t="str">
        <f t="shared" si="87"/>
        <v>#REF!</v>
      </c>
      <c r="E109" s="219" t="str">
        <f t="shared" si="87"/>
        <v>#REF!</v>
      </c>
      <c r="F109" s="221" t="str">
        <f t="shared" si="87"/>
        <v>#REF!</v>
      </c>
      <c r="G109" s="252" t="str">
        <f t="shared" si="87"/>
        <v>#REF!</v>
      </c>
      <c r="H109" s="150" t="str">
        <f t="shared" si="87"/>
        <v>#REF!</v>
      </c>
      <c r="I109" s="150" t="str">
        <f t="shared" si="87"/>
        <v>#REF!</v>
      </c>
    </row>
    <row r="110" ht="14.25" customHeight="1">
      <c r="A110" s="219" t="str">
        <f t="shared" ref="A110:I110" si="88">'2.6.'!A10</f>
        <v>#REF!</v>
      </c>
      <c r="B110" s="92" t="str">
        <f t="shared" si="88"/>
        <v>#REF!</v>
      </c>
      <c r="C110" s="92" t="str">
        <f t="shared" si="88"/>
        <v>#REF!</v>
      </c>
      <c r="D110" s="219" t="str">
        <f t="shared" si="88"/>
        <v>#REF!</v>
      </c>
      <c r="E110" s="219" t="str">
        <f t="shared" si="88"/>
        <v>#REF!</v>
      </c>
      <c r="F110" s="221" t="str">
        <f t="shared" si="88"/>
        <v>#REF!</v>
      </c>
      <c r="G110" s="252" t="str">
        <f t="shared" si="88"/>
        <v>#REF!</v>
      </c>
      <c r="H110" s="150" t="str">
        <f t="shared" si="88"/>
        <v>#REF!</v>
      </c>
      <c r="I110" s="150" t="str">
        <f t="shared" si="88"/>
        <v>#REF!</v>
      </c>
    </row>
    <row r="111" ht="14.25" customHeight="1">
      <c r="A111" s="219" t="str">
        <f t="shared" ref="A111:I111" si="89">'2.6.'!A11</f>
        <v>#REF!</v>
      </c>
      <c r="B111" s="92" t="str">
        <f t="shared" si="89"/>
        <v>#REF!</v>
      </c>
      <c r="C111" s="92" t="str">
        <f t="shared" si="89"/>
        <v>#REF!</v>
      </c>
      <c r="D111" s="219" t="str">
        <f t="shared" si="89"/>
        <v>#REF!</v>
      </c>
      <c r="E111" s="219" t="str">
        <f t="shared" si="89"/>
        <v>#REF!</v>
      </c>
      <c r="F111" s="221" t="str">
        <f t="shared" si="89"/>
        <v>#REF!</v>
      </c>
      <c r="G111" s="252" t="str">
        <f t="shared" si="89"/>
        <v>#REF!</v>
      </c>
      <c r="H111" s="150" t="str">
        <f t="shared" si="89"/>
        <v>#REF!</v>
      </c>
      <c r="I111" s="150" t="str">
        <f t="shared" si="89"/>
        <v>#REF!</v>
      </c>
    </row>
    <row r="112" ht="14.25" customHeight="1">
      <c r="A112" s="219" t="str">
        <f t="shared" ref="A112:I112" si="90">'2.6.'!A12</f>
        <v>#REF!</v>
      </c>
      <c r="B112" s="92" t="str">
        <f t="shared" si="90"/>
        <v>#REF!</v>
      </c>
      <c r="C112" s="92" t="str">
        <f t="shared" si="90"/>
        <v>#REF!</v>
      </c>
      <c r="D112" s="219" t="str">
        <f t="shared" si="90"/>
        <v>#REF!</v>
      </c>
      <c r="E112" s="219" t="str">
        <f t="shared" si="90"/>
        <v>#REF!</v>
      </c>
      <c r="F112" s="221" t="str">
        <f t="shared" si="90"/>
        <v>#REF!</v>
      </c>
      <c r="G112" s="252" t="str">
        <f t="shared" si="90"/>
        <v>#REF!</v>
      </c>
      <c r="H112" s="150" t="str">
        <f t="shared" si="90"/>
        <v>#REF!</v>
      </c>
      <c r="I112" s="150" t="str">
        <f t="shared" si="90"/>
        <v>#REF!</v>
      </c>
    </row>
    <row r="113" ht="14.25" customHeight="1">
      <c r="A113" s="219" t="str">
        <f t="shared" ref="A113:I113" si="91">'2.6.'!A13</f>
        <v>#REF!</v>
      </c>
      <c r="B113" s="92" t="str">
        <f t="shared" si="91"/>
        <v>#REF!</v>
      </c>
      <c r="C113" s="92" t="str">
        <f t="shared" si="91"/>
        <v>#REF!</v>
      </c>
      <c r="D113" s="219" t="str">
        <f t="shared" si="91"/>
        <v>#REF!</v>
      </c>
      <c r="E113" s="219" t="str">
        <f t="shared" si="91"/>
        <v>#REF!</v>
      </c>
      <c r="F113" s="221" t="str">
        <f t="shared" si="91"/>
        <v>#REF!</v>
      </c>
      <c r="G113" s="252" t="str">
        <f t="shared" si="91"/>
        <v>#REF!</v>
      </c>
      <c r="H113" s="150" t="str">
        <f t="shared" si="91"/>
        <v>#REF!</v>
      </c>
      <c r="I113" s="150" t="str">
        <f t="shared" si="91"/>
        <v>#REF!</v>
      </c>
    </row>
    <row r="114" ht="14.25" customHeight="1">
      <c r="A114" s="219" t="str">
        <f t="shared" ref="A114:I114" si="92">'2.6.'!A14</f>
        <v>#REF!</v>
      </c>
      <c r="B114" s="92" t="str">
        <f t="shared" si="92"/>
        <v>#REF!</v>
      </c>
      <c r="C114" s="92" t="str">
        <f t="shared" si="92"/>
        <v>#REF!</v>
      </c>
      <c r="D114" s="219" t="str">
        <f t="shared" si="92"/>
        <v>#REF!</v>
      </c>
      <c r="E114" s="219" t="str">
        <f t="shared" si="92"/>
        <v>#REF!</v>
      </c>
      <c r="F114" s="221" t="str">
        <f t="shared" si="92"/>
        <v>#REF!</v>
      </c>
      <c r="G114" s="252" t="str">
        <f t="shared" si="92"/>
        <v>#REF!</v>
      </c>
      <c r="H114" s="150" t="str">
        <f t="shared" si="92"/>
        <v>#REF!</v>
      </c>
      <c r="I114" s="150" t="str">
        <f t="shared" si="92"/>
        <v>#REF!</v>
      </c>
    </row>
    <row r="115" ht="14.25" customHeight="1">
      <c r="A115" s="219" t="str">
        <f t="shared" ref="A115:I115" si="93">'2.6.'!A15</f>
        <v>#REF!</v>
      </c>
      <c r="B115" s="92" t="str">
        <f t="shared" si="93"/>
        <v>#REF!</v>
      </c>
      <c r="C115" s="92" t="str">
        <f t="shared" si="93"/>
        <v>#REF!</v>
      </c>
      <c r="D115" s="219" t="str">
        <f t="shared" si="93"/>
        <v>#REF!</v>
      </c>
      <c r="E115" s="219" t="str">
        <f t="shared" si="93"/>
        <v>#REF!</v>
      </c>
      <c r="F115" s="221" t="str">
        <f t="shared" si="93"/>
        <v>#REF!</v>
      </c>
      <c r="G115" s="252" t="str">
        <f t="shared" si="93"/>
        <v>#REF!</v>
      </c>
      <c r="H115" s="150" t="str">
        <f t="shared" si="93"/>
        <v>#REF!</v>
      </c>
      <c r="I115" s="150" t="str">
        <f t="shared" si="93"/>
        <v>#REF!</v>
      </c>
    </row>
    <row r="116" ht="14.25" customHeight="1">
      <c r="A116" s="219" t="str">
        <f t="shared" ref="A116:I116" si="94">'2.6.'!A16</f>
        <v>#REF!</v>
      </c>
      <c r="B116" s="92" t="str">
        <f t="shared" si="94"/>
        <v>#REF!</v>
      </c>
      <c r="C116" s="92" t="str">
        <f t="shared" si="94"/>
        <v>#REF!</v>
      </c>
      <c r="D116" s="219" t="str">
        <f t="shared" si="94"/>
        <v>#REF!</v>
      </c>
      <c r="E116" s="219" t="str">
        <f t="shared" si="94"/>
        <v>#REF!</v>
      </c>
      <c r="F116" s="221" t="str">
        <f t="shared" si="94"/>
        <v>#REF!</v>
      </c>
      <c r="G116" s="252" t="str">
        <f t="shared" si="94"/>
        <v>#REF!</v>
      </c>
      <c r="H116" s="150" t="str">
        <f t="shared" si="94"/>
        <v>#REF!</v>
      </c>
      <c r="I116" s="150" t="str">
        <f t="shared" si="94"/>
        <v>#REF!</v>
      </c>
    </row>
    <row r="117" ht="14.25" customHeight="1">
      <c r="A117" s="219" t="str">
        <f t="shared" ref="A117:I117" si="95">'2.6.'!A17</f>
        <v>#REF!</v>
      </c>
      <c r="B117" s="92" t="str">
        <f t="shared" si="95"/>
        <v>#REF!</v>
      </c>
      <c r="C117" s="92" t="str">
        <f t="shared" si="95"/>
        <v>#REF!</v>
      </c>
      <c r="D117" s="219" t="str">
        <f t="shared" si="95"/>
        <v>#REF!</v>
      </c>
      <c r="E117" s="219" t="str">
        <f t="shared" si="95"/>
        <v>#REF!</v>
      </c>
      <c r="F117" s="221" t="str">
        <f t="shared" si="95"/>
        <v>#REF!</v>
      </c>
      <c r="G117" s="252" t="str">
        <f t="shared" si="95"/>
        <v>#REF!</v>
      </c>
      <c r="H117" s="150" t="str">
        <f t="shared" si="95"/>
        <v>#REF!</v>
      </c>
      <c r="I117" s="150" t="str">
        <f t="shared" si="95"/>
        <v>#REF!</v>
      </c>
    </row>
    <row r="118" ht="14.25" customHeight="1">
      <c r="A118" s="219" t="str">
        <f t="shared" ref="A118:I118" si="96">'2.6.'!A18</f>
        <v>#REF!</v>
      </c>
      <c r="B118" s="92" t="str">
        <f t="shared" si="96"/>
        <v>#REF!</v>
      </c>
      <c r="C118" s="92" t="str">
        <f t="shared" si="96"/>
        <v>#REF!</v>
      </c>
      <c r="D118" s="219" t="str">
        <f t="shared" si="96"/>
        <v>#REF!</v>
      </c>
      <c r="E118" s="219" t="str">
        <f t="shared" si="96"/>
        <v>#REF!</v>
      </c>
      <c r="F118" s="221" t="str">
        <f t="shared" si="96"/>
        <v>#REF!</v>
      </c>
      <c r="G118" s="252" t="str">
        <f t="shared" si="96"/>
        <v>#REF!</v>
      </c>
      <c r="H118" s="150" t="str">
        <f t="shared" si="96"/>
        <v>#REF!</v>
      </c>
      <c r="I118" s="150" t="str">
        <f t="shared" si="96"/>
        <v>#REF!</v>
      </c>
    </row>
    <row r="119" ht="14.25" customHeight="1">
      <c r="A119" s="90" t="str">
        <f t="shared" ref="A119:I119" si="97">'2.6.'!A19</f>
        <v>#REF!</v>
      </c>
      <c r="B119" s="90" t="str">
        <f t="shared" si="97"/>
        <v>#REF!</v>
      </c>
      <c r="C119" s="90" t="str">
        <f t="shared" si="97"/>
        <v>#REF!</v>
      </c>
      <c r="D119" s="90" t="str">
        <f t="shared" si="97"/>
        <v>#REF!</v>
      </c>
      <c r="E119" s="90" t="str">
        <f t="shared" si="97"/>
        <v>#REF!</v>
      </c>
      <c r="F119" s="154" t="str">
        <f t="shared" si="97"/>
        <v>#REF!</v>
      </c>
      <c r="G119" s="3" t="str">
        <f t="shared" si="97"/>
        <v>#REF!</v>
      </c>
      <c r="H119" s="150" t="str">
        <f t="shared" si="97"/>
        <v>#REF!</v>
      </c>
      <c r="I119" s="150" t="str">
        <f t="shared" si="97"/>
        <v>#REF!</v>
      </c>
    </row>
    <row r="120" ht="14.25" customHeight="1">
      <c r="A120" s="253" t="str">
        <f t="shared" ref="A120:I120" si="98">'2.6.'!A20</f>
        <v>#REF!</v>
      </c>
      <c r="B120" s="254" t="str">
        <f t="shared" si="98"/>
        <v>#REF!</v>
      </c>
      <c r="C120" s="254" t="str">
        <f t="shared" si="98"/>
        <v>#REF!</v>
      </c>
      <c r="D120" s="254" t="str">
        <f t="shared" si="98"/>
        <v>#REF!</v>
      </c>
      <c r="E120" s="254" t="str">
        <f t="shared" si="98"/>
        <v>#REF!</v>
      </c>
      <c r="F120" s="254" t="str">
        <f t="shared" si="98"/>
        <v>#REF!</v>
      </c>
      <c r="G120" s="198" t="str">
        <f t="shared" si="98"/>
        <v>#REF!</v>
      </c>
      <c r="H120" s="254" t="str">
        <f t="shared" si="98"/>
        <v>#REF!</v>
      </c>
      <c r="I120" s="255" t="str">
        <f t="shared" si="98"/>
        <v>#REF!</v>
      </c>
    </row>
    <row r="121" ht="14.25" customHeight="1">
      <c r="G121" s="3"/>
    </row>
    <row r="122" ht="14.25" customHeight="1">
      <c r="G122" s="3"/>
    </row>
    <row r="123">
      <c r="A123" s="210" t="str">
        <f t="shared" ref="A123:B123" si="99">'2.7.'!A3</f>
        <v>#REF!</v>
      </c>
      <c r="B123" s="211" t="str">
        <f t="shared" si="99"/>
        <v>#REF!</v>
      </c>
      <c r="C123" s="212"/>
      <c r="D123" s="212"/>
      <c r="E123" s="212"/>
      <c r="F123" s="212"/>
      <c r="G123" s="213" t="str">
        <f t="shared" ref="G123:I123" si="100">'2.7.'!G3</f>
        <v>#REF!</v>
      </c>
      <c r="H123" s="214" t="str">
        <f t="shared" si="100"/>
        <v>#REF!</v>
      </c>
      <c r="I123" s="215" t="str">
        <f t="shared" si="100"/>
        <v>#REF!</v>
      </c>
    </row>
    <row r="124" ht="14.25" customHeight="1">
      <c r="A124" s="90" t="str">
        <f t="shared" ref="A124:I124" si="101">'2.7.'!A4</f>
        <v>#REF!</v>
      </c>
      <c r="B124" s="90" t="str">
        <f t="shared" si="101"/>
        <v>#REF!</v>
      </c>
      <c r="C124" s="90" t="str">
        <f t="shared" si="101"/>
        <v>#REF!</v>
      </c>
      <c r="D124" s="90" t="str">
        <f t="shared" si="101"/>
        <v>#REF!</v>
      </c>
      <c r="E124" s="90" t="str">
        <f t="shared" si="101"/>
        <v>#REF!</v>
      </c>
      <c r="F124" s="90" t="str">
        <f t="shared" si="101"/>
        <v>#REF!</v>
      </c>
      <c r="G124" s="3" t="str">
        <f t="shared" si="101"/>
        <v>#REF!</v>
      </c>
      <c r="H124" s="90" t="str">
        <f t="shared" si="101"/>
        <v>#REF!</v>
      </c>
      <c r="I124" s="90" t="str">
        <f t="shared" si="101"/>
        <v>#REF!</v>
      </c>
    </row>
    <row r="125" ht="14.25" customHeight="1">
      <c r="A125" s="216" t="str">
        <f t="shared" ref="A125:I125" si="102">'2.7.'!A5</f>
        <v>#REF!</v>
      </c>
      <c r="B125" s="94" t="str">
        <f t="shared" si="102"/>
        <v>#REF!</v>
      </c>
      <c r="C125" s="94" t="str">
        <f t="shared" si="102"/>
        <v>#REF!</v>
      </c>
      <c r="D125" s="94" t="str">
        <f t="shared" si="102"/>
        <v>#REF!</v>
      </c>
      <c r="E125" s="94" t="str">
        <f t="shared" si="102"/>
        <v>#REF!</v>
      </c>
      <c r="F125" s="94" t="str">
        <f t="shared" si="102"/>
        <v>#REF!</v>
      </c>
      <c r="G125" s="2" t="str">
        <f t="shared" si="102"/>
        <v>#REF!</v>
      </c>
      <c r="H125" s="94" t="str">
        <f t="shared" si="102"/>
        <v>#REF!</v>
      </c>
      <c r="I125" s="94" t="str">
        <f t="shared" si="102"/>
        <v>#REF!</v>
      </c>
    </row>
    <row r="126" ht="14.25" customHeight="1">
      <c r="A126" s="217" t="str">
        <f t="shared" ref="A126:D126" si="103">'2.7.'!A6</f>
        <v>#REF!</v>
      </c>
      <c r="B126" s="217" t="str">
        <f t="shared" si="103"/>
        <v>#REF!</v>
      </c>
      <c r="C126" s="217" t="str">
        <f t="shared" si="103"/>
        <v>#REF!</v>
      </c>
      <c r="D126" s="218" t="str">
        <f t="shared" si="103"/>
        <v>#REF!</v>
      </c>
      <c r="E126" s="212"/>
      <c r="F126" s="217" t="str">
        <f t="shared" ref="F126:I126" si="104">'2.7.'!F6</f>
        <v>#REF!</v>
      </c>
      <c r="G126" s="4" t="str">
        <f t="shared" si="104"/>
        <v>#REF!</v>
      </c>
      <c r="H126" s="217" t="str">
        <f t="shared" si="104"/>
        <v>#REF!</v>
      </c>
      <c r="I126" s="217" t="str">
        <f t="shared" si="104"/>
        <v>#REF!</v>
      </c>
    </row>
    <row r="127" ht="14.25" customHeight="1">
      <c r="A127" s="219" t="str">
        <f t="shared" ref="A127:I127" si="105">'2.7.'!A7</f>
        <v>#REF!</v>
      </c>
      <c r="B127" s="92" t="str">
        <f t="shared" si="105"/>
        <v>#REF!</v>
      </c>
      <c r="C127" s="92" t="str">
        <f t="shared" si="105"/>
        <v>#REF!</v>
      </c>
      <c r="D127" s="219" t="str">
        <f t="shared" si="105"/>
        <v>#REF!</v>
      </c>
      <c r="E127" s="219" t="str">
        <f t="shared" si="105"/>
        <v>#REF!</v>
      </c>
      <c r="F127" s="221" t="str">
        <f t="shared" si="105"/>
        <v>#REF!</v>
      </c>
      <c r="G127" s="252" t="str">
        <f t="shared" si="105"/>
        <v>#REF!</v>
      </c>
      <c r="H127" s="150" t="str">
        <f t="shared" si="105"/>
        <v>#REF!</v>
      </c>
      <c r="I127" s="150" t="str">
        <f t="shared" si="105"/>
        <v>#REF!</v>
      </c>
    </row>
    <row r="128" ht="14.25" customHeight="1">
      <c r="A128" s="219" t="str">
        <f t="shared" ref="A128:I128" si="106">'2.7.'!A8</f>
        <v>#REF!</v>
      </c>
      <c r="B128" s="92" t="str">
        <f t="shared" si="106"/>
        <v>#REF!</v>
      </c>
      <c r="C128" s="92" t="str">
        <f t="shared" si="106"/>
        <v>#REF!</v>
      </c>
      <c r="D128" s="219" t="str">
        <f t="shared" si="106"/>
        <v>#REF!</v>
      </c>
      <c r="E128" s="219" t="str">
        <f t="shared" si="106"/>
        <v>#REF!</v>
      </c>
      <c r="F128" s="221" t="str">
        <f t="shared" si="106"/>
        <v>#REF!</v>
      </c>
      <c r="G128" s="252" t="str">
        <f t="shared" si="106"/>
        <v>#REF!</v>
      </c>
      <c r="H128" s="150" t="str">
        <f t="shared" si="106"/>
        <v>#REF!</v>
      </c>
      <c r="I128" s="150" t="str">
        <f t="shared" si="106"/>
        <v>#REF!</v>
      </c>
    </row>
    <row r="129" ht="14.25" customHeight="1">
      <c r="A129" s="219" t="str">
        <f t="shared" ref="A129:I129" si="107">'2.7.'!A9</f>
        <v>#REF!</v>
      </c>
      <c r="B129" s="92" t="str">
        <f t="shared" si="107"/>
        <v>#REF!</v>
      </c>
      <c r="C129" s="92" t="str">
        <f t="shared" si="107"/>
        <v>#REF!</v>
      </c>
      <c r="D129" s="219" t="str">
        <f t="shared" si="107"/>
        <v>#REF!</v>
      </c>
      <c r="E129" s="219" t="str">
        <f t="shared" si="107"/>
        <v>#REF!</v>
      </c>
      <c r="F129" s="221" t="str">
        <f t="shared" si="107"/>
        <v>#REF!</v>
      </c>
      <c r="G129" s="252" t="str">
        <f t="shared" si="107"/>
        <v>#REF!</v>
      </c>
      <c r="H129" s="150" t="str">
        <f t="shared" si="107"/>
        <v>#REF!</v>
      </c>
      <c r="I129" s="150" t="str">
        <f t="shared" si="107"/>
        <v>#REF!</v>
      </c>
    </row>
    <row r="130" ht="14.25" customHeight="1">
      <c r="A130" s="219" t="str">
        <f t="shared" ref="A130:I130" si="108">'2.7.'!A10</f>
        <v>#REF!</v>
      </c>
      <c r="B130" s="92" t="str">
        <f t="shared" si="108"/>
        <v>#REF!</v>
      </c>
      <c r="C130" s="92" t="str">
        <f t="shared" si="108"/>
        <v>#REF!</v>
      </c>
      <c r="D130" s="219" t="str">
        <f t="shared" si="108"/>
        <v>#REF!</v>
      </c>
      <c r="E130" s="219" t="str">
        <f t="shared" si="108"/>
        <v>#REF!</v>
      </c>
      <c r="F130" s="221" t="str">
        <f t="shared" si="108"/>
        <v>#REF!</v>
      </c>
      <c r="G130" s="252" t="str">
        <f t="shared" si="108"/>
        <v>#REF!</v>
      </c>
      <c r="H130" s="150" t="str">
        <f t="shared" si="108"/>
        <v>#REF!</v>
      </c>
      <c r="I130" s="150" t="str">
        <f t="shared" si="108"/>
        <v>#REF!</v>
      </c>
    </row>
    <row r="131" ht="14.25" customHeight="1">
      <c r="A131" s="219" t="str">
        <f t="shared" ref="A131:I131" si="109">'2.7.'!A11</f>
        <v>#REF!</v>
      </c>
      <c r="B131" s="92" t="str">
        <f t="shared" si="109"/>
        <v>#REF!</v>
      </c>
      <c r="C131" s="92" t="str">
        <f t="shared" si="109"/>
        <v>#REF!</v>
      </c>
      <c r="D131" s="219" t="str">
        <f t="shared" si="109"/>
        <v>#REF!</v>
      </c>
      <c r="E131" s="219" t="str">
        <f t="shared" si="109"/>
        <v>#REF!</v>
      </c>
      <c r="F131" s="221" t="str">
        <f t="shared" si="109"/>
        <v>#REF!</v>
      </c>
      <c r="G131" s="252" t="str">
        <f t="shared" si="109"/>
        <v>#REF!</v>
      </c>
      <c r="H131" s="150" t="str">
        <f t="shared" si="109"/>
        <v>#REF!</v>
      </c>
      <c r="I131" s="150" t="str">
        <f t="shared" si="109"/>
        <v>#REF!</v>
      </c>
    </row>
    <row r="132" ht="14.25" customHeight="1">
      <c r="A132" s="219" t="str">
        <f t="shared" ref="A132:I132" si="110">'2.7.'!A12</f>
        <v>#REF!</v>
      </c>
      <c r="B132" s="92" t="str">
        <f t="shared" si="110"/>
        <v>#REF!</v>
      </c>
      <c r="C132" s="92" t="str">
        <f t="shared" si="110"/>
        <v>#REF!</v>
      </c>
      <c r="D132" s="219" t="str">
        <f t="shared" si="110"/>
        <v>#REF!</v>
      </c>
      <c r="E132" s="219" t="str">
        <f t="shared" si="110"/>
        <v>#REF!</v>
      </c>
      <c r="F132" s="221" t="str">
        <f t="shared" si="110"/>
        <v>#REF!</v>
      </c>
      <c r="G132" s="252" t="str">
        <f t="shared" si="110"/>
        <v>#REF!</v>
      </c>
      <c r="H132" s="150" t="str">
        <f t="shared" si="110"/>
        <v>#REF!</v>
      </c>
      <c r="I132" s="150" t="str">
        <f t="shared" si="110"/>
        <v>#REF!</v>
      </c>
    </row>
    <row r="133" ht="14.25" customHeight="1">
      <c r="A133" s="219" t="str">
        <f t="shared" ref="A133:I133" si="111">'2.7.'!A13</f>
        <v>#REF!</v>
      </c>
      <c r="B133" s="92" t="str">
        <f t="shared" si="111"/>
        <v>#REF!</v>
      </c>
      <c r="C133" s="92" t="str">
        <f t="shared" si="111"/>
        <v>#REF!</v>
      </c>
      <c r="D133" s="219" t="str">
        <f t="shared" si="111"/>
        <v>#REF!</v>
      </c>
      <c r="E133" s="219" t="str">
        <f t="shared" si="111"/>
        <v>#REF!</v>
      </c>
      <c r="F133" s="221" t="str">
        <f t="shared" si="111"/>
        <v>#REF!</v>
      </c>
      <c r="G133" s="252" t="str">
        <f t="shared" si="111"/>
        <v>#REF!</v>
      </c>
      <c r="H133" s="150" t="str">
        <f t="shared" si="111"/>
        <v>#REF!</v>
      </c>
      <c r="I133" s="150" t="str">
        <f t="shared" si="111"/>
        <v>#REF!</v>
      </c>
    </row>
    <row r="134" ht="14.25" customHeight="1">
      <c r="A134" s="219" t="str">
        <f t="shared" ref="A134:I134" si="112">'2.7.'!A14</f>
        <v>#REF!</v>
      </c>
      <c r="B134" s="92" t="str">
        <f t="shared" si="112"/>
        <v>#REF!</v>
      </c>
      <c r="C134" s="92" t="str">
        <f t="shared" si="112"/>
        <v>#REF!</v>
      </c>
      <c r="D134" s="219" t="str">
        <f t="shared" si="112"/>
        <v>#REF!</v>
      </c>
      <c r="E134" s="219" t="str">
        <f t="shared" si="112"/>
        <v>#REF!</v>
      </c>
      <c r="F134" s="221" t="str">
        <f t="shared" si="112"/>
        <v>#REF!</v>
      </c>
      <c r="G134" s="252" t="str">
        <f t="shared" si="112"/>
        <v>#REF!</v>
      </c>
      <c r="H134" s="150" t="str">
        <f t="shared" si="112"/>
        <v>#REF!</v>
      </c>
      <c r="I134" s="150" t="str">
        <f t="shared" si="112"/>
        <v>#REF!</v>
      </c>
    </row>
    <row r="135" ht="14.25" customHeight="1">
      <c r="A135" s="219" t="str">
        <f t="shared" ref="A135:I135" si="113">'2.7.'!A15</f>
        <v>#REF!</v>
      </c>
      <c r="B135" s="92" t="str">
        <f t="shared" si="113"/>
        <v>#REF!</v>
      </c>
      <c r="C135" s="92" t="str">
        <f t="shared" si="113"/>
        <v>#REF!</v>
      </c>
      <c r="D135" s="219" t="str">
        <f t="shared" si="113"/>
        <v>#REF!</v>
      </c>
      <c r="E135" s="219" t="str">
        <f t="shared" si="113"/>
        <v>#REF!</v>
      </c>
      <c r="F135" s="221" t="str">
        <f t="shared" si="113"/>
        <v>#REF!</v>
      </c>
      <c r="G135" s="252" t="str">
        <f t="shared" si="113"/>
        <v>#REF!</v>
      </c>
      <c r="H135" s="150" t="str">
        <f t="shared" si="113"/>
        <v>#REF!</v>
      </c>
      <c r="I135" s="150" t="str">
        <f t="shared" si="113"/>
        <v>#REF!</v>
      </c>
    </row>
    <row r="136" ht="14.25" customHeight="1">
      <c r="A136" s="219" t="str">
        <f t="shared" ref="A136:I136" si="114">'2.7.'!A16</f>
        <v>#REF!</v>
      </c>
      <c r="B136" s="92" t="str">
        <f t="shared" si="114"/>
        <v>#REF!</v>
      </c>
      <c r="C136" s="92" t="str">
        <f t="shared" si="114"/>
        <v>#REF!</v>
      </c>
      <c r="D136" s="219" t="str">
        <f t="shared" si="114"/>
        <v>#REF!</v>
      </c>
      <c r="E136" s="219" t="str">
        <f t="shared" si="114"/>
        <v>#REF!</v>
      </c>
      <c r="F136" s="221" t="str">
        <f t="shared" si="114"/>
        <v>#REF!</v>
      </c>
      <c r="G136" s="252" t="str">
        <f t="shared" si="114"/>
        <v>#REF!</v>
      </c>
      <c r="H136" s="150" t="str">
        <f t="shared" si="114"/>
        <v>#REF!</v>
      </c>
      <c r="I136" s="150" t="str">
        <f t="shared" si="114"/>
        <v>#REF!</v>
      </c>
    </row>
    <row r="137" ht="14.25" customHeight="1">
      <c r="A137" s="219" t="str">
        <f t="shared" ref="A137:I137" si="115">'2.7.'!A17</f>
        <v>#REF!</v>
      </c>
      <c r="B137" s="92" t="str">
        <f t="shared" si="115"/>
        <v>#REF!</v>
      </c>
      <c r="C137" s="92" t="str">
        <f t="shared" si="115"/>
        <v>#REF!</v>
      </c>
      <c r="D137" s="219" t="str">
        <f t="shared" si="115"/>
        <v>#REF!</v>
      </c>
      <c r="E137" s="219" t="str">
        <f t="shared" si="115"/>
        <v>#REF!</v>
      </c>
      <c r="F137" s="221" t="str">
        <f t="shared" si="115"/>
        <v>#REF!</v>
      </c>
      <c r="G137" s="252" t="str">
        <f t="shared" si="115"/>
        <v>#REF!</v>
      </c>
      <c r="H137" s="150" t="str">
        <f t="shared" si="115"/>
        <v>#REF!</v>
      </c>
      <c r="I137" s="150" t="str">
        <f t="shared" si="115"/>
        <v>#REF!</v>
      </c>
    </row>
    <row r="138" ht="14.25" customHeight="1">
      <c r="A138" s="219" t="str">
        <f t="shared" ref="A138:I138" si="116">'2.7.'!A18</f>
        <v>#REF!</v>
      </c>
      <c r="B138" s="92" t="str">
        <f t="shared" si="116"/>
        <v>#REF!</v>
      </c>
      <c r="C138" s="92" t="str">
        <f t="shared" si="116"/>
        <v>#REF!</v>
      </c>
      <c r="D138" s="219" t="str">
        <f t="shared" si="116"/>
        <v>#REF!</v>
      </c>
      <c r="E138" s="219" t="str">
        <f t="shared" si="116"/>
        <v>#REF!</v>
      </c>
      <c r="F138" s="221" t="str">
        <f t="shared" si="116"/>
        <v>#REF!</v>
      </c>
      <c r="G138" s="252" t="str">
        <f t="shared" si="116"/>
        <v>#REF!</v>
      </c>
      <c r="H138" s="150" t="str">
        <f t="shared" si="116"/>
        <v>#REF!</v>
      </c>
      <c r="I138" s="150" t="str">
        <f t="shared" si="116"/>
        <v>#REF!</v>
      </c>
    </row>
    <row r="139" ht="14.25" customHeight="1">
      <c r="A139" s="90" t="str">
        <f t="shared" ref="A139:I139" si="117">'2.7.'!A19</f>
        <v>#REF!</v>
      </c>
      <c r="B139" s="90" t="str">
        <f t="shared" si="117"/>
        <v>#REF!</v>
      </c>
      <c r="C139" s="90" t="str">
        <f t="shared" si="117"/>
        <v>#REF!</v>
      </c>
      <c r="D139" s="90" t="str">
        <f t="shared" si="117"/>
        <v>#REF!</v>
      </c>
      <c r="E139" s="90" t="str">
        <f t="shared" si="117"/>
        <v>#REF!</v>
      </c>
      <c r="F139" s="154" t="str">
        <f t="shared" si="117"/>
        <v>#REF!</v>
      </c>
      <c r="G139" s="3" t="str">
        <f t="shared" si="117"/>
        <v>#REF!</v>
      </c>
      <c r="H139" s="150" t="str">
        <f t="shared" si="117"/>
        <v>#REF!</v>
      </c>
      <c r="I139" s="150" t="str">
        <f t="shared" si="117"/>
        <v>#REF!</v>
      </c>
    </row>
    <row r="140" ht="14.25" customHeight="1">
      <c r="A140" s="253" t="str">
        <f t="shared" ref="A140:I140" si="118">'2.7.'!A20</f>
        <v>#REF!</v>
      </c>
      <c r="B140" s="254" t="str">
        <f t="shared" si="118"/>
        <v>#REF!</v>
      </c>
      <c r="C140" s="254" t="str">
        <f t="shared" si="118"/>
        <v>#REF!</v>
      </c>
      <c r="D140" s="254" t="str">
        <f t="shared" si="118"/>
        <v>#REF!</v>
      </c>
      <c r="E140" s="254" t="str">
        <f t="shared" si="118"/>
        <v>#REF!</v>
      </c>
      <c r="F140" s="254" t="str">
        <f t="shared" si="118"/>
        <v>#REF!</v>
      </c>
      <c r="G140" s="198" t="str">
        <f t="shared" si="118"/>
        <v>#REF!</v>
      </c>
      <c r="H140" s="254" t="str">
        <f t="shared" si="118"/>
        <v>#REF!</v>
      </c>
      <c r="I140" s="255" t="str">
        <f t="shared" si="118"/>
        <v>#REF!</v>
      </c>
    </row>
    <row r="141" ht="14.25" customHeight="1">
      <c r="G141" s="3"/>
    </row>
    <row r="142" ht="14.25" customHeight="1">
      <c r="G142" s="3"/>
    </row>
    <row r="143">
      <c r="A143" s="210" t="str">
        <f t="shared" ref="A143:B143" si="119">'2.8.'!A3</f>
        <v>#REF!</v>
      </c>
      <c r="B143" s="211" t="str">
        <f t="shared" si="119"/>
        <v>#REF!</v>
      </c>
      <c r="C143" s="212"/>
      <c r="D143" s="212"/>
      <c r="E143" s="212"/>
      <c r="F143" s="212"/>
      <c r="G143" s="213" t="str">
        <f t="shared" ref="G143:I143" si="120">'2.8.'!G3</f>
        <v>#REF!</v>
      </c>
      <c r="H143" s="214" t="str">
        <f t="shared" si="120"/>
        <v>#REF!</v>
      </c>
      <c r="I143" s="215" t="str">
        <f t="shared" si="120"/>
        <v>#REF!</v>
      </c>
    </row>
    <row r="144" ht="14.25" customHeight="1">
      <c r="A144" s="90" t="str">
        <f t="shared" ref="A144:I144" si="121">'2.8.'!A4</f>
        <v>#REF!</v>
      </c>
      <c r="B144" s="90" t="str">
        <f t="shared" si="121"/>
        <v>#REF!</v>
      </c>
      <c r="C144" s="90" t="str">
        <f t="shared" si="121"/>
        <v>#REF!</v>
      </c>
      <c r="D144" s="90" t="str">
        <f t="shared" si="121"/>
        <v>#REF!</v>
      </c>
      <c r="E144" s="90" t="str">
        <f t="shared" si="121"/>
        <v>#REF!</v>
      </c>
      <c r="F144" s="90" t="str">
        <f t="shared" si="121"/>
        <v>#REF!</v>
      </c>
      <c r="G144" s="3" t="str">
        <f t="shared" si="121"/>
        <v>#REF!</v>
      </c>
      <c r="H144" s="90" t="str">
        <f t="shared" si="121"/>
        <v>#REF!</v>
      </c>
      <c r="I144" s="90" t="str">
        <f t="shared" si="121"/>
        <v>#REF!</v>
      </c>
    </row>
    <row r="145" ht="14.25" customHeight="1">
      <c r="A145" s="216" t="str">
        <f t="shared" ref="A145:I145" si="122">'2.8.'!A5</f>
        <v>#REF!</v>
      </c>
      <c r="B145" s="94" t="str">
        <f t="shared" si="122"/>
        <v>#REF!</v>
      </c>
      <c r="C145" s="94" t="str">
        <f t="shared" si="122"/>
        <v>#REF!</v>
      </c>
      <c r="D145" s="94" t="str">
        <f t="shared" si="122"/>
        <v>#REF!</v>
      </c>
      <c r="E145" s="94" t="str">
        <f t="shared" si="122"/>
        <v>#REF!</v>
      </c>
      <c r="F145" s="94" t="str">
        <f t="shared" si="122"/>
        <v>#REF!</v>
      </c>
      <c r="G145" s="2" t="str">
        <f t="shared" si="122"/>
        <v>#REF!</v>
      </c>
      <c r="H145" s="94" t="str">
        <f t="shared" si="122"/>
        <v>#REF!</v>
      </c>
      <c r="I145" s="94" t="str">
        <f t="shared" si="122"/>
        <v>#REF!</v>
      </c>
    </row>
    <row r="146" ht="14.25" customHeight="1">
      <c r="A146" s="217" t="str">
        <f t="shared" ref="A146:D146" si="123">'2.8.'!A6</f>
        <v>#REF!</v>
      </c>
      <c r="B146" s="217" t="str">
        <f t="shared" si="123"/>
        <v>#REF!</v>
      </c>
      <c r="C146" s="217" t="str">
        <f t="shared" si="123"/>
        <v>#REF!</v>
      </c>
      <c r="D146" s="218" t="str">
        <f t="shared" si="123"/>
        <v>#REF!</v>
      </c>
      <c r="E146" s="212"/>
      <c r="F146" s="217" t="str">
        <f t="shared" ref="F146:I146" si="124">'2.8.'!F6</f>
        <v>#REF!</v>
      </c>
      <c r="G146" s="4" t="str">
        <f t="shared" si="124"/>
        <v>#REF!</v>
      </c>
      <c r="H146" s="217" t="str">
        <f t="shared" si="124"/>
        <v>#REF!</v>
      </c>
      <c r="I146" s="217" t="str">
        <f t="shared" si="124"/>
        <v>#REF!</v>
      </c>
    </row>
    <row r="147" ht="14.25" customHeight="1">
      <c r="A147" s="219" t="str">
        <f t="shared" ref="A147:I147" si="125">'2.8.'!A7</f>
        <v>#REF!</v>
      </c>
      <c r="B147" s="92" t="str">
        <f t="shared" si="125"/>
        <v>#REF!</v>
      </c>
      <c r="C147" s="92" t="str">
        <f t="shared" si="125"/>
        <v>#REF!</v>
      </c>
      <c r="D147" s="220" t="str">
        <f t="shared" si="125"/>
        <v>#REF!</v>
      </c>
      <c r="E147" s="219" t="str">
        <f t="shared" si="125"/>
        <v>#REF!</v>
      </c>
      <c r="F147" s="221" t="str">
        <f t="shared" si="125"/>
        <v>#REF!</v>
      </c>
      <c r="G147" s="252" t="str">
        <f t="shared" si="125"/>
        <v>#REF!</v>
      </c>
      <c r="H147" s="150" t="str">
        <f t="shared" si="125"/>
        <v>#REF!</v>
      </c>
      <c r="I147" s="150" t="str">
        <f t="shared" si="125"/>
        <v>#REF!</v>
      </c>
    </row>
    <row r="148" ht="14.25" customHeight="1">
      <c r="A148" s="219" t="str">
        <f t="shared" ref="A148:I148" si="126">'2.8.'!A8</f>
        <v>#REF!</v>
      </c>
      <c r="B148" s="92" t="str">
        <f t="shared" si="126"/>
        <v>#REF!</v>
      </c>
      <c r="C148" s="92" t="str">
        <f t="shared" si="126"/>
        <v>#REF!</v>
      </c>
      <c r="D148" s="220" t="str">
        <f t="shared" si="126"/>
        <v>#REF!</v>
      </c>
      <c r="E148" s="219" t="str">
        <f t="shared" si="126"/>
        <v>#REF!</v>
      </c>
      <c r="F148" s="221" t="str">
        <f t="shared" si="126"/>
        <v>#REF!</v>
      </c>
      <c r="G148" s="252" t="str">
        <f t="shared" si="126"/>
        <v>#REF!</v>
      </c>
      <c r="H148" s="150" t="str">
        <f t="shared" si="126"/>
        <v>#REF!</v>
      </c>
      <c r="I148" s="150" t="str">
        <f t="shared" si="126"/>
        <v>#REF!</v>
      </c>
    </row>
    <row r="149" ht="14.25" customHeight="1">
      <c r="A149" s="219" t="str">
        <f t="shared" ref="A149:I149" si="127">'2.8.'!A9</f>
        <v>#REF!</v>
      </c>
      <c r="B149" s="92" t="str">
        <f t="shared" si="127"/>
        <v>#REF!</v>
      </c>
      <c r="C149" s="92" t="str">
        <f t="shared" si="127"/>
        <v>#REF!</v>
      </c>
      <c r="D149" s="220" t="str">
        <f t="shared" si="127"/>
        <v>#REF!</v>
      </c>
      <c r="E149" s="219" t="str">
        <f t="shared" si="127"/>
        <v>#REF!</v>
      </c>
      <c r="F149" s="221" t="str">
        <f t="shared" si="127"/>
        <v>#REF!</v>
      </c>
      <c r="G149" s="252" t="str">
        <f t="shared" si="127"/>
        <v>#REF!</v>
      </c>
      <c r="H149" s="150" t="str">
        <f t="shared" si="127"/>
        <v>#REF!</v>
      </c>
      <c r="I149" s="150" t="str">
        <f t="shared" si="127"/>
        <v>#REF!</v>
      </c>
    </row>
    <row r="150" ht="14.25" customHeight="1">
      <c r="A150" s="219" t="str">
        <f t="shared" ref="A150:I150" si="128">'2.8.'!A10</f>
        <v>#REF!</v>
      </c>
      <c r="B150" s="92" t="str">
        <f t="shared" si="128"/>
        <v>#REF!</v>
      </c>
      <c r="C150" s="92" t="str">
        <f t="shared" si="128"/>
        <v>#REF!</v>
      </c>
      <c r="D150" s="220" t="str">
        <f t="shared" si="128"/>
        <v>#REF!</v>
      </c>
      <c r="E150" s="219" t="str">
        <f t="shared" si="128"/>
        <v>#REF!</v>
      </c>
      <c r="F150" s="221" t="str">
        <f t="shared" si="128"/>
        <v>#REF!</v>
      </c>
      <c r="G150" s="252" t="str">
        <f t="shared" si="128"/>
        <v>#REF!</v>
      </c>
      <c r="H150" s="150" t="str">
        <f t="shared" si="128"/>
        <v>#REF!</v>
      </c>
      <c r="I150" s="150" t="str">
        <f t="shared" si="128"/>
        <v>#REF!</v>
      </c>
    </row>
    <row r="151" ht="14.25" customHeight="1">
      <c r="A151" s="219" t="str">
        <f t="shared" ref="A151:I151" si="129">'2.8.'!A11</f>
        <v>#REF!</v>
      </c>
      <c r="B151" s="92" t="str">
        <f t="shared" si="129"/>
        <v>#REF!</v>
      </c>
      <c r="C151" s="92" t="str">
        <f t="shared" si="129"/>
        <v>#REF!</v>
      </c>
      <c r="D151" s="220" t="str">
        <f t="shared" si="129"/>
        <v>#REF!</v>
      </c>
      <c r="E151" s="219" t="str">
        <f t="shared" si="129"/>
        <v>#REF!</v>
      </c>
      <c r="F151" s="221" t="str">
        <f t="shared" si="129"/>
        <v>#REF!</v>
      </c>
      <c r="G151" s="252" t="str">
        <f t="shared" si="129"/>
        <v>#REF!</v>
      </c>
      <c r="H151" s="150" t="str">
        <f t="shared" si="129"/>
        <v>#REF!</v>
      </c>
      <c r="I151" s="150" t="str">
        <f t="shared" si="129"/>
        <v>#REF!</v>
      </c>
    </row>
    <row r="152" ht="14.25" customHeight="1">
      <c r="A152" s="219" t="str">
        <f t="shared" ref="A152:I152" si="130">'2.8.'!A12</f>
        <v>#REF!</v>
      </c>
      <c r="B152" s="92" t="str">
        <f t="shared" si="130"/>
        <v>#REF!</v>
      </c>
      <c r="C152" s="92" t="str">
        <f t="shared" si="130"/>
        <v>#REF!</v>
      </c>
      <c r="D152" s="219" t="str">
        <f t="shared" si="130"/>
        <v>#REF!</v>
      </c>
      <c r="E152" s="219" t="str">
        <f t="shared" si="130"/>
        <v>#REF!</v>
      </c>
      <c r="F152" s="221" t="str">
        <f t="shared" si="130"/>
        <v>#REF!</v>
      </c>
      <c r="G152" s="252" t="str">
        <f t="shared" si="130"/>
        <v>#REF!</v>
      </c>
      <c r="H152" s="150" t="str">
        <f t="shared" si="130"/>
        <v>#REF!</v>
      </c>
      <c r="I152" s="150" t="str">
        <f t="shared" si="130"/>
        <v>#REF!</v>
      </c>
    </row>
    <row r="153" ht="14.25" customHeight="1">
      <c r="A153" s="219" t="str">
        <f t="shared" ref="A153:I153" si="131">'2.8.'!A13</f>
        <v>#REF!</v>
      </c>
      <c r="B153" s="92" t="str">
        <f t="shared" si="131"/>
        <v>#REF!</v>
      </c>
      <c r="C153" s="92" t="str">
        <f t="shared" si="131"/>
        <v>#REF!</v>
      </c>
      <c r="D153" s="219" t="str">
        <f t="shared" si="131"/>
        <v>#REF!</v>
      </c>
      <c r="E153" s="219" t="str">
        <f t="shared" si="131"/>
        <v>#REF!</v>
      </c>
      <c r="F153" s="221" t="str">
        <f t="shared" si="131"/>
        <v>#REF!</v>
      </c>
      <c r="G153" s="252" t="str">
        <f t="shared" si="131"/>
        <v>#REF!</v>
      </c>
      <c r="H153" s="150" t="str">
        <f t="shared" si="131"/>
        <v>#REF!</v>
      </c>
      <c r="I153" s="150" t="str">
        <f t="shared" si="131"/>
        <v>#REF!</v>
      </c>
    </row>
    <row r="154" ht="14.25" customHeight="1">
      <c r="A154" s="219" t="str">
        <f t="shared" ref="A154:I154" si="132">'2.8.'!A14</f>
        <v>#REF!</v>
      </c>
      <c r="B154" s="92" t="str">
        <f t="shared" si="132"/>
        <v>#REF!</v>
      </c>
      <c r="C154" s="92" t="str">
        <f t="shared" si="132"/>
        <v>#REF!</v>
      </c>
      <c r="D154" s="219" t="str">
        <f t="shared" si="132"/>
        <v>#REF!</v>
      </c>
      <c r="E154" s="219" t="str">
        <f t="shared" si="132"/>
        <v>#REF!</v>
      </c>
      <c r="F154" s="221" t="str">
        <f t="shared" si="132"/>
        <v>#REF!</v>
      </c>
      <c r="G154" s="252" t="str">
        <f t="shared" si="132"/>
        <v>#REF!</v>
      </c>
      <c r="H154" s="150" t="str">
        <f t="shared" si="132"/>
        <v>#REF!</v>
      </c>
      <c r="I154" s="150" t="str">
        <f t="shared" si="132"/>
        <v>#REF!</v>
      </c>
    </row>
    <row r="155" ht="14.25" customHeight="1">
      <c r="A155" s="219" t="str">
        <f t="shared" ref="A155:I155" si="133">'2.8.'!A15</f>
        <v>#REF!</v>
      </c>
      <c r="B155" s="92" t="str">
        <f t="shared" si="133"/>
        <v>#REF!</v>
      </c>
      <c r="C155" s="92" t="str">
        <f t="shared" si="133"/>
        <v>#REF!</v>
      </c>
      <c r="D155" s="219" t="str">
        <f t="shared" si="133"/>
        <v>#REF!</v>
      </c>
      <c r="E155" s="219" t="str">
        <f t="shared" si="133"/>
        <v>#REF!</v>
      </c>
      <c r="F155" s="221" t="str">
        <f t="shared" si="133"/>
        <v>#REF!</v>
      </c>
      <c r="G155" s="252" t="str">
        <f t="shared" si="133"/>
        <v>#REF!</v>
      </c>
      <c r="H155" s="150" t="str">
        <f t="shared" si="133"/>
        <v>#REF!</v>
      </c>
      <c r="I155" s="150" t="str">
        <f t="shared" si="133"/>
        <v>#REF!</v>
      </c>
    </row>
    <row r="156" ht="14.25" customHeight="1">
      <c r="A156" s="219" t="str">
        <f t="shared" ref="A156:I156" si="134">'2.8.'!A16</f>
        <v>#REF!</v>
      </c>
      <c r="B156" s="92" t="str">
        <f t="shared" si="134"/>
        <v>#REF!</v>
      </c>
      <c r="C156" s="92" t="str">
        <f t="shared" si="134"/>
        <v>#REF!</v>
      </c>
      <c r="D156" s="219" t="str">
        <f t="shared" si="134"/>
        <v>#REF!</v>
      </c>
      <c r="E156" s="219" t="str">
        <f t="shared" si="134"/>
        <v>#REF!</v>
      </c>
      <c r="F156" s="221" t="str">
        <f t="shared" si="134"/>
        <v>#REF!</v>
      </c>
      <c r="G156" s="252" t="str">
        <f t="shared" si="134"/>
        <v>#REF!</v>
      </c>
      <c r="H156" s="150" t="str">
        <f t="shared" si="134"/>
        <v>#REF!</v>
      </c>
      <c r="I156" s="150" t="str">
        <f t="shared" si="134"/>
        <v>#REF!</v>
      </c>
    </row>
    <row r="157" ht="14.25" customHeight="1">
      <c r="A157" s="219" t="str">
        <f t="shared" ref="A157:I157" si="135">'2.8.'!A17</f>
        <v>#REF!</v>
      </c>
      <c r="B157" s="92" t="str">
        <f t="shared" si="135"/>
        <v>#REF!</v>
      </c>
      <c r="C157" s="92" t="str">
        <f t="shared" si="135"/>
        <v>#REF!</v>
      </c>
      <c r="D157" s="219" t="str">
        <f t="shared" si="135"/>
        <v>#REF!</v>
      </c>
      <c r="E157" s="219" t="str">
        <f t="shared" si="135"/>
        <v>#REF!</v>
      </c>
      <c r="F157" s="221" t="str">
        <f t="shared" si="135"/>
        <v>#REF!</v>
      </c>
      <c r="G157" s="252" t="str">
        <f t="shared" si="135"/>
        <v>#REF!</v>
      </c>
      <c r="H157" s="150" t="str">
        <f t="shared" si="135"/>
        <v>#REF!</v>
      </c>
      <c r="I157" s="150" t="str">
        <f t="shared" si="135"/>
        <v>#REF!</v>
      </c>
    </row>
    <row r="158" ht="14.25" customHeight="1">
      <c r="A158" s="219" t="str">
        <f t="shared" ref="A158:I158" si="136">'2.8.'!A18</f>
        <v>#REF!</v>
      </c>
      <c r="B158" s="92" t="str">
        <f t="shared" si="136"/>
        <v>#REF!</v>
      </c>
      <c r="C158" s="92" t="str">
        <f t="shared" si="136"/>
        <v>#REF!</v>
      </c>
      <c r="D158" s="219" t="str">
        <f t="shared" si="136"/>
        <v>#REF!</v>
      </c>
      <c r="E158" s="219" t="str">
        <f t="shared" si="136"/>
        <v>#REF!</v>
      </c>
      <c r="F158" s="221" t="str">
        <f t="shared" si="136"/>
        <v>#REF!</v>
      </c>
      <c r="G158" s="252" t="str">
        <f t="shared" si="136"/>
        <v>#REF!</v>
      </c>
      <c r="H158" s="150" t="str">
        <f t="shared" si="136"/>
        <v>#REF!</v>
      </c>
      <c r="I158" s="150" t="str">
        <f t="shared" si="136"/>
        <v>#REF!</v>
      </c>
    </row>
    <row r="159" ht="14.25" customHeight="1">
      <c r="A159" s="90" t="str">
        <f t="shared" ref="A159:I159" si="137">'2.8.'!A19</f>
        <v>#REF!</v>
      </c>
      <c r="B159" s="90" t="str">
        <f t="shared" si="137"/>
        <v>#REF!</v>
      </c>
      <c r="C159" s="90" t="str">
        <f t="shared" si="137"/>
        <v>#REF!</v>
      </c>
      <c r="D159" s="90" t="str">
        <f t="shared" si="137"/>
        <v>#REF!</v>
      </c>
      <c r="E159" s="90" t="str">
        <f t="shared" si="137"/>
        <v>#REF!</v>
      </c>
      <c r="F159" s="154" t="str">
        <f t="shared" si="137"/>
        <v>#REF!</v>
      </c>
      <c r="G159" s="3" t="str">
        <f t="shared" si="137"/>
        <v>#REF!</v>
      </c>
      <c r="H159" s="150" t="str">
        <f t="shared" si="137"/>
        <v>#REF!</v>
      </c>
      <c r="I159" s="150" t="str">
        <f t="shared" si="137"/>
        <v>#REF!</v>
      </c>
    </row>
    <row r="160" ht="14.25" customHeight="1">
      <c r="A160" s="253" t="str">
        <f t="shared" ref="A160:I160" si="138">'2.8.'!A20</f>
        <v>#REF!</v>
      </c>
      <c r="B160" s="254" t="str">
        <f t="shared" si="138"/>
        <v>#REF!</v>
      </c>
      <c r="C160" s="254" t="str">
        <f t="shared" si="138"/>
        <v>#REF!</v>
      </c>
      <c r="D160" s="254" t="str">
        <f t="shared" si="138"/>
        <v>#REF!</v>
      </c>
      <c r="E160" s="254" t="str">
        <f t="shared" si="138"/>
        <v>#REF!</v>
      </c>
      <c r="F160" s="254" t="str">
        <f t="shared" si="138"/>
        <v>#REF!</v>
      </c>
      <c r="G160" s="198" t="str">
        <f t="shared" si="138"/>
        <v>#REF!</v>
      </c>
      <c r="H160" s="254" t="str">
        <f t="shared" si="138"/>
        <v>#REF!</v>
      </c>
      <c r="I160" s="255" t="str">
        <f t="shared" si="138"/>
        <v>#REF!</v>
      </c>
    </row>
    <row r="161" ht="14.25" customHeight="1">
      <c r="G161" s="3"/>
    </row>
    <row r="162" ht="14.25" customHeight="1">
      <c r="G162" s="3"/>
    </row>
    <row r="163">
      <c r="A163" s="210" t="str">
        <f t="shared" ref="A163:B163" si="139">'2.9.'!A3</f>
        <v>#REF!</v>
      </c>
      <c r="B163" s="211" t="str">
        <f t="shared" si="139"/>
        <v>#REF!</v>
      </c>
      <c r="C163" s="212"/>
      <c r="D163" s="212"/>
      <c r="E163" s="212"/>
      <c r="F163" s="212"/>
      <c r="G163" s="213" t="str">
        <f t="shared" ref="G163:I163" si="140">'2.9.'!G3</f>
        <v>#REF!</v>
      </c>
      <c r="H163" s="214" t="str">
        <f t="shared" si="140"/>
        <v>#REF!</v>
      </c>
      <c r="I163" s="215" t="str">
        <f t="shared" si="140"/>
        <v>#REF!</v>
      </c>
    </row>
    <row r="164" ht="14.25" customHeight="1">
      <c r="A164" s="90" t="str">
        <f t="shared" ref="A164:I164" si="141">'2.9.'!A4</f>
        <v>#REF!</v>
      </c>
      <c r="B164" s="90" t="str">
        <f t="shared" si="141"/>
        <v>#REF!</v>
      </c>
      <c r="C164" s="90" t="str">
        <f t="shared" si="141"/>
        <v>#REF!</v>
      </c>
      <c r="D164" s="90" t="str">
        <f t="shared" si="141"/>
        <v>#REF!</v>
      </c>
      <c r="E164" s="90" t="str">
        <f t="shared" si="141"/>
        <v>#REF!</v>
      </c>
      <c r="F164" s="90" t="str">
        <f t="shared" si="141"/>
        <v>#REF!</v>
      </c>
      <c r="G164" s="3" t="str">
        <f t="shared" si="141"/>
        <v>#REF!</v>
      </c>
      <c r="H164" s="90" t="str">
        <f t="shared" si="141"/>
        <v>#REF!</v>
      </c>
      <c r="I164" s="90" t="str">
        <f t="shared" si="141"/>
        <v>#REF!</v>
      </c>
    </row>
    <row r="165" ht="14.25" customHeight="1">
      <c r="A165" s="216" t="str">
        <f t="shared" ref="A165:I165" si="142">'2.9.'!A5</f>
        <v>#REF!</v>
      </c>
      <c r="B165" s="94" t="str">
        <f t="shared" si="142"/>
        <v>#REF!</v>
      </c>
      <c r="C165" s="94" t="str">
        <f t="shared" si="142"/>
        <v>#REF!</v>
      </c>
      <c r="D165" s="94" t="str">
        <f t="shared" si="142"/>
        <v>#REF!</v>
      </c>
      <c r="E165" s="94" t="str">
        <f t="shared" si="142"/>
        <v>#REF!</v>
      </c>
      <c r="F165" s="94" t="str">
        <f t="shared" si="142"/>
        <v>#REF!</v>
      </c>
      <c r="G165" s="2" t="str">
        <f t="shared" si="142"/>
        <v>#REF!</v>
      </c>
      <c r="H165" s="94" t="str">
        <f t="shared" si="142"/>
        <v>#REF!</v>
      </c>
      <c r="I165" s="94" t="str">
        <f t="shared" si="142"/>
        <v>#REF!</v>
      </c>
    </row>
    <row r="166" ht="14.25" customHeight="1">
      <c r="A166" s="217" t="str">
        <f t="shared" ref="A166:D166" si="143">'2.9.'!A6</f>
        <v>#REF!</v>
      </c>
      <c r="B166" s="217" t="str">
        <f t="shared" si="143"/>
        <v>#REF!</v>
      </c>
      <c r="C166" s="217" t="str">
        <f t="shared" si="143"/>
        <v>#REF!</v>
      </c>
      <c r="D166" s="218" t="str">
        <f t="shared" si="143"/>
        <v>#REF!</v>
      </c>
      <c r="E166" s="212"/>
      <c r="F166" s="217" t="str">
        <f t="shared" ref="F166:I166" si="144">'2.9.'!F6</f>
        <v>#REF!</v>
      </c>
      <c r="G166" s="4" t="str">
        <f t="shared" si="144"/>
        <v>#REF!</v>
      </c>
      <c r="H166" s="217" t="str">
        <f t="shared" si="144"/>
        <v>#REF!</v>
      </c>
      <c r="I166" s="217" t="str">
        <f t="shared" si="144"/>
        <v>#REF!</v>
      </c>
    </row>
    <row r="167" ht="14.25" customHeight="1">
      <c r="A167" s="219" t="str">
        <f t="shared" ref="A167:I167" si="145">'2.9.'!A7</f>
        <v>#REF!</v>
      </c>
      <c r="B167" s="92" t="str">
        <f t="shared" si="145"/>
        <v>#REF!</v>
      </c>
      <c r="C167" s="92" t="str">
        <f t="shared" si="145"/>
        <v>#REF!</v>
      </c>
      <c r="D167" s="219" t="str">
        <f t="shared" si="145"/>
        <v>#REF!</v>
      </c>
      <c r="E167" s="219" t="str">
        <f t="shared" si="145"/>
        <v>#REF!</v>
      </c>
      <c r="F167" s="221" t="str">
        <f t="shared" si="145"/>
        <v>#REF!</v>
      </c>
      <c r="G167" s="252" t="str">
        <f t="shared" si="145"/>
        <v>#REF!</v>
      </c>
      <c r="H167" s="150" t="str">
        <f t="shared" si="145"/>
        <v>#REF!</v>
      </c>
      <c r="I167" s="150" t="str">
        <f t="shared" si="145"/>
        <v>#REF!</v>
      </c>
    </row>
    <row r="168" ht="14.25" customHeight="1">
      <c r="A168" s="219" t="str">
        <f t="shared" ref="A168:I168" si="146">'2.9.'!A8</f>
        <v>#REF!</v>
      </c>
      <c r="B168" s="92" t="str">
        <f t="shared" si="146"/>
        <v>#REF!</v>
      </c>
      <c r="C168" s="92" t="str">
        <f t="shared" si="146"/>
        <v>#REF!</v>
      </c>
      <c r="D168" s="219" t="str">
        <f t="shared" si="146"/>
        <v>#REF!</v>
      </c>
      <c r="E168" s="219" t="str">
        <f t="shared" si="146"/>
        <v>#REF!</v>
      </c>
      <c r="F168" s="221" t="str">
        <f t="shared" si="146"/>
        <v>#REF!</v>
      </c>
      <c r="G168" s="252" t="str">
        <f t="shared" si="146"/>
        <v>#REF!</v>
      </c>
      <c r="H168" s="150" t="str">
        <f t="shared" si="146"/>
        <v>#REF!</v>
      </c>
      <c r="I168" s="150" t="str">
        <f t="shared" si="146"/>
        <v>#REF!</v>
      </c>
    </row>
    <row r="169" ht="14.25" customHeight="1">
      <c r="A169" s="219" t="str">
        <f t="shared" ref="A169:I169" si="147">'2.9.'!A9</f>
        <v>#REF!</v>
      </c>
      <c r="B169" s="92" t="str">
        <f t="shared" si="147"/>
        <v>#REF!</v>
      </c>
      <c r="C169" s="92" t="str">
        <f t="shared" si="147"/>
        <v>#REF!</v>
      </c>
      <c r="D169" s="219" t="str">
        <f t="shared" si="147"/>
        <v>#REF!</v>
      </c>
      <c r="E169" s="219" t="str">
        <f t="shared" si="147"/>
        <v>#REF!</v>
      </c>
      <c r="F169" s="221" t="str">
        <f t="shared" si="147"/>
        <v>#REF!</v>
      </c>
      <c r="G169" s="252" t="str">
        <f t="shared" si="147"/>
        <v>#REF!</v>
      </c>
      <c r="H169" s="150" t="str">
        <f t="shared" si="147"/>
        <v>#REF!</v>
      </c>
      <c r="I169" s="150" t="str">
        <f t="shared" si="147"/>
        <v>#REF!</v>
      </c>
    </row>
    <row r="170" ht="14.25" customHeight="1">
      <c r="A170" s="219" t="str">
        <f t="shared" ref="A170:I170" si="148">'2.9.'!A10</f>
        <v>#REF!</v>
      </c>
      <c r="B170" s="92" t="str">
        <f t="shared" si="148"/>
        <v>#REF!</v>
      </c>
      <c r="C170" s="92" t="str">
        <f t="shared" si="148"/>
        <v>#REF!</v>
      </c>
      <c r="D170" s="219" t="str">
        <f t="shared" si="148"/>
        <v>#REF!</v>
      </c>
      <c r="E170" s="219" t="str">
        <f t="shared" si="148"/>
        <v>#REF!</v>
      </c>
      <c r="F170" s="221" t="str">
        <f t="shared" si="148"/>
        <v>#REF!</v>
      </c>
      <c r="G170" s="252" t="str">
        <f t="shared" si="148"/>
        <v>#REF!</v>
      </c>
      <c r="H170" s="150" t="str">
        <f t="shared" si="148"/>
        <v>#REF!</v>
      </c>
      <c r="I170" s="150" t="str">
        <f t="shared" si="148"/>
        <v>#REF!</v>
      </c>
    </row>
    <row r="171" ht="14.25" customHeight="1">
      <c r="A171" s="219" t="str">
        <f t="shared" ref="A171:I171" si="149">'2.9.'!A11</f>
        <v>#REF!</v>
      </c>
      <c r="B171" s="92" t="str">
        <f t="shared" si="149"/>
        <v>#REF!</v>
      </c>
      <c r="C171" s="92" t="str">
        <f t="shared" si="149"/>
        <v>#REF!</v>
      </c>
      <c r="D171" s="219" t="str">
        <f t="shared" si="149"/>
        <v>#REF!</v>
      </c>
      <c r="E171" s="219" t="str">
        <f t="shared" si="149"/>
        <v>#REF!</v>
      </c>
      <c r="F171" s="221" t="str">
        <f t="shared" si="149"/>
        <v>#REF!</v>
      </c>
      <c r="G171" s="252" t="str">
        <f t="shared" si="149"/>
        <v>#REF!</v>
      </c>
      <c r="H171" s="150" t="str">
        <f t="shared" si="149"/>
        <v>#REF!</v>
      </c>
      <c r="I171" s="150" t="str">
        <f t="shared" si="149"/>
        <v>#REF!</v>
      </c>
    </row>
    <row r="172" ht="14.25" customHeight="1">
      <c r="A172" s="219" t="str">
        <f t="shared" ref="A172:I172" si="150">'2.9.'!A12</f>
        <v>#REF!</v>
      </c>
      <c r="B172" s="92" t="str">
        <f t="shared" si="150"/>
        <v>#REF!</v>
      </c>
      <c r="C172" s="92" t="str">
        <f t="shared" si="150"/>
        <v>#REF!</v>
      </c>
      <c r="D172" s="219" t="str">
        <f t="shared" si="150"/>
        <v>#REF!</v>
      </c>
      <c r="E172" s="219" t="str">
        <f t="shared" si="150"/>
        <v>#REF!</v>
      </c>
      <c r="F172" s="221" t="str">
        <f t="shared" si="150"/>
        <v>#REF!</v>
      </c>
      <c r="G172" s="252" t="str">
        <f t="shared" si="150"/>
        <v>#REF!</v>
      </c>
      <c r="H172" s="150" t="str">
        <f t="shared" si="150"/>
        <v>#REF!</v>
      </c>
      <c r="I172" s="150" t="str">
        <f t="shared" si="150"/>
        <v>#REF!</v>
      </c>
    </row>
    <row r="173" ht="14.25" customHeight="1">
      <c r="A173" s="219" t="str">
        <f t="shared" ref="A173:I173" si="151">'2.9.'!A13</f>
        <v>#REF!</v>
      </c>
      <c r="B173" s="92" t="str">
        <f t="shared" si="151"/>
        <v>#REF!</v>
      </c>
      <c r="C173" s="92" t="str">
        <f t="shared" si="151"/>
        <v>#REF!</v>
      </c>
      <c r="D173" s="219" t="str">
        <f t="shared" si="151"/>
        <v>#REF!</v>
      </c>
      <c r="E173" s="219" t="str">
        <f t="shared" si="151"/>
        <v>#REF!</v>
      </c>
      <c r="F173" s="221" t="str">
        <f t="shared" si="151"/>
        <v>#REF!</v>
      </c>
      <c r="G173" s="252" t="str">
        <f t="shared" si="151"/>
        <v>#REF!</v>
      </c>
      <c r="H173" s="150" t="str">
        <f t="shared" si="151"/>
        <v>#REF!</v>
      </c>
      <c r="I173" s="150" t="str">
        <f t="shared" si="151"/>
        <v>#REF!</v>
      </c>
    </row>
    <row r="174" ht="14.25" customHeight="1">
      <c r="A174" s="219" t="str">
        <f t="shared" ref="A174:I174" si="152">'2.9.'!A14</f>
        <v>#REF!</v>
      </c>
      <c r="B174" s="92" t="str">
        <f t="shared" si="152"/>
        <v>#REF!</v>
      </c>
      <c r="C174" s="92" t="str">
        <f t="shared" si="152"/>
        <v>#REF!</v>
      </c>
      <c r="D174" s="219" t="str">
        <f t="shared" si="152"/>
        <v>#REF!</v>
      </c>
      <c r="E174" s="219" t="str">
        <f t="shared" si="152"/>
        <v>#REF!</v>
      </c>
      <c r="F174" s="221" t="str">
        <f t="shared" si="152"/>
        <v>#REF!</v>
      </c>
      <c r="G174" s="252" t="str">
        <f t="shared" si="152"/>
        <v>#REF!</v>
      </c>
      <c r="H174" s="150" t="str">
        <f t="shared" si="152"/>
        <v>#REF!</v>
      </c>
      <c r="I174" s="150" t="str">
        <f t="shared" si="152"/>
        <v>#REF!</v>
      </c>
    </row>
    <row r="175" ht="14.25" customHeight="1">
      <c r="A175" s="219" t="str">
        <f t="shared" ref="A175:I175" si="153">'2.9.'!A15</f>
        <v>#REF!</v>
      </c>
      <c r="B175" s="92" t="str">
        <f t="shared" si="153"/>
        <v>#REF!</v>
      </c>
      <c r="C175" s="92" t="str">
        <f t="shared" si="153"/>
        <v>#REF!</v>
      </c>
      <c r="D175" s="219" t="str">
        <f t="shared" si="153"/>
        <v>#REF!</v>
      </c>
      <c r="E175" s="219" t="str">
        <f t="shared" si="153"/>
        <v>#REF!</v>
      </c>
      <c r="F175" s="221" t="str">
        <f t="shared" si="153"/>
        <v>#REF!</v>
      </c>
      <c r="G175" s="252" t="str">
        <f t="shared" si="153"/>
        <v>#REF!</v>
      </c>
      <c r="H175" s="150" t="str">
        <f t="shared" si="153"/>
        <v>#REF!</v>
      </c>
      <c r="I175" s="150" t="str">
        <f t="shared" si="153"/>
        <v>#REF!</v>
      </c>
    </row>
    <row r="176" ht="14.25" customHeight="1">
      <c r="A176" s="219" t="str">
        <f t="shared" ref="A176:I176" si="154">'2.9.'!A16</f>
        <v>#REF!</v>
      </c>
      <c r="B176" s="92" t="str">
        <f t="shared" si="154"/>
        <v>#REF!</v>
      </c>
      <c r="C176" s="92" t="str">
        <f t="shared" si="154"/>
        <v>#REF!</v>
      </c>
      <c r="D176" s="219" t="str">
        <f t="shared" si="154"/>
        <v>#REF!</v>
      </c>
      <c r="E176" s="219" t="str">
        <f t="shared" si="154"/>
        <v>#REF!</v>
      </c>
      <c r="F176" s="221" t="str">
        <f t="shared" si="154"/>
        <v>#REF!</v>
      </c>
      <c r="G176" s="252" t="str">
        <f t="shared" si="154"/>
        <v>#REF!</v>
      </c>
      <c r="H176" s="150" t="str">
        <f t="shared" si="154"/>
        <v>#REF!</v>
      </c>
      <c r="I176" s="150" t="str">
        <f t="shared" si="154"/>
        <v>#REF!</v>
      </c>
    </row>
    <row r="177" ht="14.25" customHeight="1">
      <c r="A177" s="219" t="str">
        <f t="shared" ref="A177:I177" si="155">'2.9.'!A17</f>
        <v>#REF!</v>
      </c>
      <c r="B177" s="92" t="str">
        <f t="shared" si="155"/>
        <v>#REF!</v>
      </c>
      <c r="C177" s="92" t="str">
        <f t="shared" si="155"/>
        <v>#REF!</v>
      </c>
      <c r="D177" s="219" t="str">
        <f t="shared" si="155"/>
        <v>#REF!</v>
      </c>
      <c r="E177" s="219" t="str">
        <f t="shared" si="155"/>
        <v>#REF!</v>
      </c>
      <c r="F177" s="221" t="str">
        <f t="shared" si="155"/>
        <v>#REF!</v>
      </c>
      <c r="G177" s="252" t="str">
        <f t="shared" si="155"/>
        <v>#REF!</v>
      </c>
      <c r="H177" s="150" t="str">
        <f t="shared" si="155"/>
        <v>#REF!</v>
      </c>
      <c r="I177" s="150" t="str">
        <f t="shared" si="155"/>
        <v>#REF!</v>
      </c>
    </row>
    <row r="178" ht="14.25" customHeight="1">
      <c r="A178" s="219" t="str">
        <f t="shared" ref="A178:I178" si="156">'2.9.'!A18</f>
        <v>#REF!</v>
      </c>
      <c r="B178" s="92" t="str">
        <f t="shared" si="156"/>
        <v>#REF!</v>
      </c>
      <c r="C178" s="92" t="str">
        <f t="shared" si="156"/>
        <v>#REF!</v>
      </c>
      <c r="D178" s="219" t="str">
        <f t="shared" si="156"/>
        <v>#REF!</v>
      </c>
      <c r="E178" s="219" t="str">
        <f t="shared" si="156"/>
        <v>#REF!</v>
      </c>
      <c r="F178" s="221" t="str">
        <f t="shared" si="156"/>
        <v>#REF!</v>
      </c>
      <c r="G178" s="252" t="str">
        <f t="shared" si="156"/>
        <v>#REF!</v>
      </c>
      <c r="H178" s="150" t="str">
        <f t="shared" si="156"/>
        <v>#REF!</v>
      </c>
      <c r="I178" s="150" t="str">
        <f t="shared" si="156"/>
        <v>#REF!</v>
      </c>
    </row>
    <row r="179" ht="14.25" customHeight="1">
      <c r="A179" s="90" t="str">
        <f t="shared" ref="A179:I179" si="157">'2.9.'!A19</f>
        <v>#REF!</v>
      </c>
      <c r="B179" s="90" t="str">
        <f t="shared" si="157"/>
        <v>#REF!</v>
      </c>
      <c r="C179" s="90" t="str">
        <f t="shared" si="157"/>
        <v>#REF!</v>
      </c>
      <c r="D179" s="90" t="str">
        <f t="shared" si="157"/>
        <v>#REF!</v>
      </c>
      <c r="E179" s="90" t="str">
        <f t="shared" si="157"/>
        <v>#REF!</v>
      </c>
      <c r="F179" s="154" t="str">
        <f t="shared" si="157"/>
        <v>#REF!</v>
      </c>
      <c r="G179" s="3" t="str">
        <f t="shared" si="157"/>
        <v>#REF!</v>
      </c>
      <c r="H179" s="150" t="str">
        <f t="shared" si="157"/>
        <v>#REF!</v>
      </c>
      <c r="I179" s="150" t="str">
        <f t="shared" si="157"/>
        <v>#REF!</v>
      </c>
    </row>
    <row r="180" ht="14.25" customHeight="1">
      <c r="A180" s="253" t="str">
        <f t="shared" ref="A180:I180" si="158">'2.9.'!A20</f>
        <v>#REF!</v>
      </c>
      <c r="B180" s="254" t="str">
        <f t="shared" si="158"/>
        <v>#REF!</v>
      </c>
      <c r="C180" s="254" t="str">
        <f t="shared" si="158"/>
        <v>#REF!</v>
      </c>
      <c r="D180" s="254" t="str">
        <f t="shared" si="158"/>
        <v>#REF!</v>
      </c>
      <c r="E180" s="254" t="str">
        <f t="shared" si="158"/>
        <v>#REF!</v>
      </c>
      <c r="F180" s="254" t="str">
        <f t="shared" si="158"/>
        <v>#REF!</v>
      </c>
      <c r="G180" s="198" t="str">
        <f t="shared" si="158"/>
        <v>#REF!</v>
      </c>
      <c r="H180" s="254" t="str">
        <f t="shared" si="158"/>
        <v>#REF!</v>
      </c>
      <c r="I180" s="255" t="str">
        <f t="shared" si="158"/>
        <v>#REF!</v>
      </c>
    </row>
    <row r="181" ht="14.25" customHeight="1">
      <c r="G181" s="3"/>
    </row>
    <row r="182" ht="14.25" customHeight="1">
      <c r="G182" s="3"/>
    </row>
    <row r="183">
      <c r="A183" s="210" t="str">
        <f t="shared" ref="A183:B183" si="159">'2.10.'!A3</f>
        <v>#REF!</v>
      </c>
      <c r="B183" s="211" t="str">
        <f t="shared" si="159"/>
        <v>#REF!</v>
      </c>
      <c r="C183" s="212"/>
      <c r="D183" s="212"/>
      <c r="E183" s="212"/>
      <c r="F183" s="212"/>
      <c r="G183" s="213" t="str">
        <f t="shared" ref="G183:I183" si="160">'2.10.'!G3</f>
        <v>#REF!</v>
      </c>
      <c r="H183" s="214" t="str">
        <f t="shared" si="160"/>
        <v>#REF!</v>
      </c>
      <c r="I183" s="215" t="str">
        <f t="shared" si="160"/>
        <v>#REF!</v>
      </c>
    </row>
    <row r="184" ht="14.25" customHeight="1">
      <c r="A184" s="90" t="str">
        <f t="shared" ref="A184:I184" si="161">'2.10.'!A4</f>
        <v>#REF!</v>
      </c>
      <c r="B184" s="90" t="str">
        <f t="shared" si="161"/>
        <v>#REF!</v>
      </c>
      <c r="C184" s="90" t="str">
        <f t="shared" si="161"/>
        <v>#REF!</v>
      </c>
      <c r="D184" s="90" t="str">
        <f t="shared" si="161"/>
        <v>#REF!</v>
      </c>
      <c r="E184" s="90" t="str">
        <f t="shared" si="161"/>
        <v>#REF!</v>
      </c>
      <c r="F184" s="90" t="str">
        <f t="shared" si="161"/>
        <v>#REF!</v>
      </c>
      <c r="G184" s="3" t="str">
        <f t="shared" si="161"/>
        <v>#REF!</v>
      </c>
      <c r="H184" s="90" t="str">
        <f t="shared" si="161"/>
        <v>#REF!</v>
      </c>
      <c r="I184" s="90" t="str">
        <f t="shared" si="161"/>
        <v>#REF!</v>
      </c>
    </row>
    <row r="185" ht="14.25" customHeight="1">
      <c r="A185" s="216" t="str">
        <f t="shared" ref="A185:I185" si="162">'2.10.'!A5</f>
        <v>#REF!</v>
      </c>
      <c r="B185" s="94" t="str">
        <f t="shared" si="162"/>
        <v>#REF!</v>
      </c>
      <c r="C185" s="94" t="str">
        <f t="shared" si="162"/>
        <v>#REF!</v>
      </c>
      <c r="D185" s="94" t="str">
        <f t="shared" si="162"/>
        <v>#REF!</v>
      </c>
      <c r="E185" s="94" t="str">
        <f t="shared" si="162"/>
        <v>#REF!</v>
      </c>
      <c r="F185" s="94" t="str">
        <f t="shared" si="162"/>
        <v>#REF!</v>
      </c>
      <c r="G185" s="2" t="str">
        <f t="shared" si="162"/>
        <v>#REF!</v>
      </c>
      <c r="H185" s="94" t="str">
        <f t="shared" si="162"/>
        <v>#REF!</v>
      </c>
      <c r="I185" s="94" t="str">
        <f t="shared" si="162"/>
        <v>#REF!</v>
      </c>
    </row>
    <row r="186" ht="14.25" customHeight="1">
      <c r="A186" s="217" t="str">
        <f t="shared" ref="A186:D186" si="163">'2.10.'!A6</f>
        <v>#REF!</v>
      </c>
      <c r="B186" s="217" t="str">
        <f t="shared" si="163"/>
        <v>#REF!</v>
      </c>
      <c r="C186" s="217" t="str">
        <f t="shared" si="163"/>
        <v>#REF!</v>
      </c>
      <c r="D186" s="218" t="str">
        <f t="shared" si="163"/>
        <v>#REF!</v>
      </c>
      <c r="E186" s="212"/>
      <c r="F186" s="217" t="str">
        <f t="shared" ref="F186:I186" si="164">'2.10.'!F6</f>
        <v>#REF!</v>
      </c>
      <c r="G186" s="4" t="str">
        <f t="shared" si="164"/>
        <v>#REF!</v>
      </c>
      <c r="H186" s="217" t="str">
        <f t="shared" si="164"/>
        <v>#REF!</v>
      </c>
      <c r="I186" s="217" t="str">
        <f t="shared" si="164"/>
        <v>#REF!</v>
      </c>
    </row>
    <row r="187" ht="14.25" customHeight="1">
      <c r="A187" s="219" t="str">
        <f t="shared" ref="A187:I187" si="165">'2.10.'!A7</f>
        <v>#REF!</v>
      </c>
      <c r="B187" s="92" t="str">
        <f t="shared" si="165"/>
        <v>#REF!</v>
      </c>
      <c r="C187" s="92" t="str">
        <f t="shared" si="165"/>
        <v>#REF!</v>
      </c>
      <c r="D187" s="219" t="str">
        <f t="shared" si="165"/>
        <v>#REF!</v>
      </c>
      <c r="E187" s="219" t="str">
        <f t="shared" si="165"/>
        <v>#REF!</v>
      </c>
      <c r="F187" s="221" t="str">
        <f t="shared" si="165"/>
        <v>#REF!</v>
      </c>
      <c r="G187" s="252" t="str">
        <f t="shared" si="165"/>
        <v>#REF!</v>
      </c>
      <c r="H187" s="150" t="str">
        <f t="shared" si="165"/>
        <v>#REF!</v>
      </c>
      <c r="I187" s="150" t="str">
        <f t="shared" si="165"/>
        <v>#REF!</v>
      </c>
    </row>
    <row r="188" ht="14.25" customHeight="1">
      <c r="A188" s="219" t="str">
        <f t="shared" ref="A188:I188" si="166">'2.10.'!A8</f>
        <v>#REF!</v>
      </c>
      <c r="B188" s="92" t="str">
        <f t="shared" si="166"/>
        <v>#REF!</v>
      </c>
      <c r="C188" s="92" t="str">
        <f t="shared" si="166"/>
        <v>#REF!</v>
      </c>
      <c r="D188" s="219" t="str">
        <f t="shared" si="166"/>
        <v>#REF!</v>
      </c>
      <c r="E188" s="219" t="str">
        <f t="shared" si="166"/>
        <v>#REF!</v>
      </c>
      <c r="F188" s="221" t="str">
        <f t="shared" si="166"/>
        <v>#REF!</v>
      </c>
      <c r="G188" s="252" t="str">
        <f t="shared" si="166"/>
        <v>#REF!</v>
      </c>
      <c r="H188" s="150" t="str">
        <f t="shared" si="166"/>
        <v>#REF!</v>
      </c>
      <c r="I188" s="150" t="str">
        <f t="shared" si="166"/>
        <v>#REF!</v>
      </c>
    </row>
    <row r="189" ht="14.25" customHeight="1">
      <c r="A189" s="219" t="str">
        <f t="shared" ref="A189:I189" si="167">'2.10.'!A9</f>
        <v>#REF!</v>
      </c>
      <c r="B189" s="92" t="str">
        <f t="shared" si="167"/>
        <v>#REF!</v>
      </c>
      <c r="C189" s="92" t="str">
        <f t="shared" si="167"/>
        <v>#REF!</v>
      </c>
      <c r="D189" s="219" t="str">
        <f t="shared" si="167"/>
        <v>#REF!</v>
      </c>
      <c r="E189" s="219" t="str">
        <f t="shared" si="167"/>
        <v>#REF!</v>
      </c>
      <c r="F189" s="221" t="str">
        <f t="shared" si="167"/>
        <v>#REF!</v>
      </c>
      <c r="G189" s="252" t="str">
        <f t="shared" si="167"/>
        <v>#REF!</v>
      </c>
      <c r="H189" s="150" t="str">
        <f t="shared" si="167"/>
        <v>#REF!</v>
      </c>
      <c r="I189" s="150" t="str">
        <f t="shared" si="167"/>
        <v>#REF!</v>
      </c>
    </row>
    <row r="190" ht="14.25" customHeight="1">
      <c r="A190" s="219" t="str">
        <f t="shared" ref="A190:I190" si="168">'2.10.'!A10</f>
        <v>#REF!</v>
      </c>
      <c r="B190" s="92" t="str">
        <f t="shared" si="168"/>
        <v>#REF!</v>
      </c>
      <c r="C190" s="92" t="str">
        <f t="shared" si="168"/>
        <v>#REF!</v>
      </c>
      <c r="D190" s="219" t="str">
        <f t="shared" si="168"/>
        <v>#REF!</v>
      </c>
      <c r="E190" s="219" t="str">
        <f t="shared" si="168"/>
        <v>#REF!</v>
      </c>
      <c r="F190" s="221" t="str">
        <f t="shared" si="168"/>
        <v>#REF!</v>
      </c>
      <c r="G190" s="252" t="str">
        <f t="shared" si="168"/>
        <v>#REF!</v>
      </c>
      <c r="H190" s="150" t="str">
        <f t="shared" si="168"/>
        <v>#REF!</v>
      </c>
      <c r="I190" s="150" t="str">
        <f t="shared" si="168"/>
        <v>#REF!</v>
      </c>
    </row>
    <row r="191" ht="14.25" customHeight="1">
      <c r="A191" s="219" t="str">
        <f t="shared" ref="A191:I191" si="169">'2.10.'!A11</f>
        <v>#REF!</v>
      </c>
      <c r="B191" s="92" t="str">
        <f t="shared" si="169"/>
        <v>#REF!</v>
      </c>
      <c r="C191" s="92" t="str">
        <f t="shared" si="169"/>
        <v>#REF!</v>
      </c>
      <c r="D191" s="219" t="str">
        <f t="shared" si="169"/>
        <v>#REF!</v>
      </c>
      <c r="E191" s="219" t="str">
        <f t="shared" si="169"/>
        <v>#REF!</v>
      </c>
      <c r="F191" s="221" t="str">
        <f t="shared" si="169"/>
        <v>#REF!</v>
      </c>
      <c r="G191" s="252" t="str">
        <f t="shared" si="169"/>
        <v>#REF!</v>
      </c>
      <c r="H191" s="150" t="str">
        <f t="shared" si="169"/>
        <v>#REF!</v>
      </c>
      <c r="I191" s="150" t="str">
        <f t="shared" si="169"/>
        <v>#REF!</v>
      </c>
    </row>
    <row r="192" ht="14.25" customHeight="1">
      <c r="A192" s="219" t="str">
        <f t="shared" ref="A192:I192" si="170">'2.10.'!A12</f>
        <v>#REF!</v>
      </c>
      <c r="B192" s="92" t="str">
        <f t="shared" si="170"/>
        <v>#REF!</v>
      </c>
      <c r="C192" s="92" t="str">
        <f t="shared" si="170"/>
        <v>#REF!</v>
      </c>
      <c r="D192" s="219" t="str">
        <f t="shared" si="170"/>
        <v>#REF!</v>
      </c>
      <c r="E192" s="219" t="str">
        <f t="shared" si="170"/>
        <v>#REF!</v>
      </c>
      <c r="F192" s="221" t="str">
        <f t="shared" si="170"/>
        <v>#REF!</v>
      </c>
      <c r="G192" s="252" t="str">
        <f t="shared" si="170"/>
        <v>#REF!</v>
      </c>
      <c r="H192" s="150" t="str">
        <f t="shared" si="170"/>
        <v>#REF!</v>
      </c>
      <c r="I192" s="150" t="str">
        <f t="shared" si="170"/>
        <v>#REF!</v>
      </c>
    </row>
    <row r="193" ht="14.25" customHeight="1">
      <c r="A193" s="219" t="str">
        <f t="shared" ref="A193:I193" si="171">'2.10.'!A13</f>
        <v>#REF!</v>
      </c>
      <c r="B193" s="92" t="str">
        <f t="shared" si="171"/>
        <v>#REF!</v>
      </c>
      <c r="C193" s="92" t="str">
        <f t="shared" si="171"/>
        <v>#REF!</v>
      </c>
      <c r="D193" s="219" t="str">
        <f t="shared" si="171"/>
        <v>#REF!</v>
      </c>
      <c r="E193" s="219" t="str">
        <f t="shared" si="171"/>
        <v>#REF!</v>
      </c>
      <c r="F193" s="221" t="str">
        <f t="shared" si="171"/>
        <v>#REF!</v>
      </c>
      <c r="G193" s="252" t="str">
        <f t="shared" si="171"/>
        <v>#REF!</v>
      </c>
      <c r="H193" s="150" t="str">
        <f t="shared" si="171"/>
        <v>#REF!</v>
      </c>
      <c r="I193" s="150" t="str">
        <f t="shared" si="171"/>
        <v>#REF!</v>
      </c>
    </row>
    <row r="194" ht="14.25" customHeight="1">
      <c r="A194" s="219" t="str">
        <f t="shared" ref="A194:I194" si="172">'2.10.'!A14</f>
        <v>#REF!</v>
      </c>
      <c r="B194" s="92" t="str">
        <f t="shared" si="172"/>
        <v>#REF!</v>
      </c>
      <c r="C194" s="92" t="str">
        <f t="shared" si="172"/>
        <v>#REF!</v>
      </c>
      <c r="D194" s="219" t="str">
        <f t="shared" si="172"/>
        <v>#REF!</v>
      </c>
      <c r="E194" s="219" t="str">
        <f t="shared" si="172"/>
        <v>#REF!</v>
      </c>
      <c r="F194" s="221" t="str">
        <f t="shared" si="172"/>
        <v>#REF!</v>
      </c>
      <c r="G194" s="252" t="str">
        <f t="shared" si="172"/>
        <v>#REF!</v>
      </c>
      <c r="H194" s="150" t="str">
        <f t="shared" si="172"/>
        <v>#REF!</v>
      </c>
      <c r="I194" s="150" t="str">
        <f t="shared" si="172"/>
        <v>#REF!</v>
      </c>
    </row>
    <row r="195" ht="14.25" customHeight="1">
      <c r="A195" s="219" t="str">
        <f t="shared" ref="A195:I195" si="173">'2.10.'!A15</f>
        <v>#REF!</v>
      </c>
      <c r="B195" s="92" t="str">
        <f t="shared" si="173"/>
        <v>#REF!</v>
      </c>
      <c r="C195" s="92" t="str">
        <f t="shared" si="173"/>
        <v>#REF!</v>
      </c>
      <c r="D195" s="219" t="str">
        <f t="shared" si="173"/>
        <v>#REF!</v>
      </c>
      <c r="E195" s="219" t="str">
        <f t="shared" si="173"/>
        <v>#REF!</v>
      </c>
      <c r="F195" s="221" t="str">
        <f t="shared" si="173"/>
        <v>#REF!</v>
      </c>
      <c r="G195" s="252" t="str">
        <f t="shared" si="173"/>
        <v>#REF!</v>
      </c>
      <c r="H195" s="150" t="str">
        <f t="shared" si="173"/>
        <v>#REF!</v>
      </c>
      <c r="I195" s="150" t="str">
        <f t="shared" si="173"/>
        <v>#REF!</v>
      </c>
    </row>
    <row r="196" ht="14.25" customHeight="1">
      <c r="A196" s="219" t="str">
        <f t="shared" ref="A196:I196" si="174">'2.10.'!A16</f>
        <v>#REF!</v>
      </c>
      <c r="B196" s="92" t="str">
        <f t="shared" si="174"/>
        <v>#REF!</v>
      </c>
      <c r="C196" s="92" t="str">
        <f t="shared" si="174"/>
        <v>#REF!</v>
      </c>
      <c r="D196" s="219" t="str">
        <f t="shared" si="174"/>
        <v>#REF!</v>
      </c>
      <c r="E196" s="219" t="str">
        <f t="shared" si="174"/>
        <v>#REF!</v>
      </c>
      <c r="F196" s="221" t="str">
        <f t="shared" si="174"/>
        <v>#REF!</v>
      </c>
      <c r="G196" s="252" t="str">
        <f t="shared" si="174"/>
        <v>#REF!</v>
      </c>
      <c r="H196" s="150" t="str">
        <f t="shared" si="174"/>
        <v>#REF!</v>
      </c>
      <c r="I196" s="150" t="str">
        <f t="shared" si="174"/>
        <v>#REF!</v>
      </c>
    </row>
    <row r="197" ht="14.25" customHeight="1">
      <c r="A197" s="219" t="str">
        <f t="shared" ref="A197:I197" si="175">'2.10.'!A17</f>
        <v>#REF!</v>
      </c>
      <c r="B197" s="92" t="str">
        <f t="shared" si="175"/>
        <v>#REF!</v>
      </c>
      <c r="C197" s="92" t="str">
        <f t="shared" si="175"/>
        <v>#REF!</v>
      </c>
      <c r="D197" s="219" t="str">
        <f t="shared" si="175"/>
        <v>#REF!</v>
      </c>
      <c r="E197" s="219" t="str">
        <f t="shared" si="175"/>
        <v>#REF!</v>
      </c>
      <c r="F197" s="221" t="str">
        <f t="shared" si="175"/>
        <v>#REF!</v>
      </c>
      <c r="G197" s="252" t="str">
        <f t="shared" si="175"/>
        <v>#REF!</v>
      </c>
      <c r="H197" s="150" t="str">
        <f t="shared" si="175"/>
        <v>#REF!</v>
      </c>
      <c r="I197" s="150" t="str">
        <f t="shared" si="175"/>
        <v>#REF!</v>
      </c>
    </row>
    <row r="198" ht="14.25" customHeight="1">
      <c r="A198" s="219" t="str">
        <f t="shared" ref="A198:I198" si="176">'2.10.'!A18</f>
        <v>#REF!</v>
      </c>
      <c r="B198" s="92" t="str">
        <f t="shared" si="176"/>
        <v>#REF!</v>
      </c>
      <c r="C198" s="92" t="str">
        <f t="shared" si="176"/>
        <v>#REF!</v>
      </c>
      <c r="D198" s="219" t="str">
        <f t="shared" si="176"/>
        <v>#REF!</v>
      </c>
      <c r="E198" s="219" t="str">
        <f t="shared" si="176"/>
        <v>#REF!</v>
      </c>
      <c r="F198" s="221" t="str">
        <f t="shared" si="176"/>
        <v>#REF!</v>
      </c>
      <c r="G198" s="252" t="str">
        <f t="shared" si="176"/>
        <v>#REF!</v>
      </c>
      <c r="H198" s="150" t="str">
        <f t="shared" si="176"/>
        <v>#REF!</v>
      </c>
      <c r="I198" s="150" t="str">
        <f t="shared" si="176"/>
        <v>#REF!</v>
      </c>
    </row>
    <row r="199" ht="14.25" customHeight="1">
      <c r="A199" s="90" t="str">
        <f t="shared" ref="A199:I199" si="177">'2.10.'!A19</f>
        <v>#REF!</v>
      </c>
      <c r="B199" s="90" t="str">
        <f t="shared" si="177"/>
        <v>#REF!</v>
      </c>
      <c r="C199" s="90" t="str">
        <f t="shared" si="177"/>
        <v>#REF!</v>
      </c>
      <c r="D199" s="90" t="str">
        <f t="shared" si="177"/>
        <v>#REF!</v>
      </c>
      <c r="E199" s="90" t="str">
        <f t="shared" si="177"/>
        <v>#REF!</v>
      </c>
      <c r="F199" s="154" t="str">
        <f t="shared" si="177"/>
        <v>#REF!</v>
      </c>
      <c r="G199" s="3" t="str">
        <f t="shared" si="177"/>
        <v>#REF!</v>
      </c>
      <c r="H199" s="150" t="str">
        <f t="shared" si="177"/>
        <v>#REF!</v>
      </c>
      <c r="I199" s="150" t="str">
        <f t="shared" si="177"/>
        <v>#REF!</v>
      </c>
    </row>
    <row r="200" ht="14.25" customHeight="1">
      <c r="A200" s="253" t="str">
        <f t="shared" ref="A200:I200" si="178">'2.10.'!A20</f>
        <v>#REF!</v>
      </c>
      <c r="B200" s="254" t="str">
        <f t="shared" si="178"/>
        <v>#REF!</v>
      </c>
      <c r="C200" s="254" t="str">
        <f t="shared" si="178"/>
        <v>#REF!</v>
      </c>
      <c r="D200" s="254" t="str">
        <f t="shared" si="178"/>
        <v>#REF!</v>
      </c>
      <c r="E200" s="254" t="str">
        <f t="shared" si="178"/>
        <v>#REF!</v>
      </c>
      <c r="F200" s="254" t="str">
        <f t="shared" si="178"/>
        <v>#REF!</v>
      </c>
      <c r="G200" s="198" t="str">
        <f t="shared" si="178"/>
        <v>#REF!</v>
      </c>
      <c r="H200" s="254" t="str">
        <f t="shared" si="178"/>
        <v>#REF!</v>
      </c>
      <c r="I200" s="255" t="str">
        <f t="shared" si="178"/>
        <v>#REF!</v>
      </c>
    </row>
    <row r="201" ht="14.25" customHeight="1">
      <c r="G201" s="3"/>
    </row>
    <row r="202" ht="14.25" customHeight="1">
      <c r="G202" s="3"/>
    </row>
    <row r="203">
      <c r="A203" s="210" t="str">
        <f t="shared" ref="A203:B203" si="179">'2.11.'!A3</f>
        <v>#REF!</v>
      </c>
      <c r="B203" s="211" t="str">
        <f t="shared" si="179"/>
        <v>#REF!</v>
      </c>
      <c r="C203" s="212"/>
      <c r="D203" s="212"/>
      <c r="E203" s="212"/>
      <c r="F203" s="212"/>
      <c r="G203" s="213" t="str">
        <f t="shared" ref="G203:I203" si="180">'2.11.'!G3</f>
        <v>#REF!</v>
      </c>
      <c r="H203" s="214" t="str">
        <f t="shared" si="180"/>
        <v>#REF!</v>
      </c>
      <c r="I203" s="215" t="str">
        <f t="shared" si="180"/>
        <v>#REF!</v>
      </c>
    </row>
    <row r="204" ht="14.25" customHeight="1">
      <c r="A204" s="90" t="str">
        <f t="shared" ref="A204:I204" si="181">'2.11.'!A4</f>
        <v>#REF!</v>
      </c>
      <c r="B204" s="90" t="str">
        <f t="shared" si="181"/>
        <v>#REF!</v>
      </c>
      <c r="C204" s="90" t="str">
        <f t="shared" si="181"/>
        <v>#REF!</v>
      </c>
      <c r="D204" s="90" t="str">
        <f t="shared" si="181"/>
        <v>#REF!</v>
      </c>
      <c r="E204" s="90" t="str">
        <f t="shared" si="181"/>
        <v>#REF!</v>
      </c>
      <c r="F204" s="90" t="str">
        <f t="shared" si="181"/>
        <v>#REF!</v>
      </c>
      <c r="G204" s="3" t="str">
        <f t="shared" si="181"/>
        <v>#REF!</v>
      </c>
      <c r="H204" s="90" t="str">
        <f t="shared" si="181"/>
        <v>#REF!</v>
      </c>
      <c r="I204" s="90" t="str">
        <f t="shared" si="181"/>
        <v>#REF!</v>
      </c>
    </row>
    <row r="205" ht="14.25" customHeight="1">
      <c r="A205" s="216" t="str">
        <f t="shared" ref="A205:I205" si="182">'2.11.'!A5</f>
        <v>#REF!</v>
      </c>
      <c r="B205" s="94" t="str">
        <f t="shared" si="182"/>
        <v>#REF!</v>
      </c>
      <c r="C205" s="94" t="str">
        <f t="shared" si="182"/>
        <v>#REF!</v>
      </c>
      <c r="D205" s="94" t="str">
        <f t="shared" si="182"/>
        <v>#REF!</v>
      </c>
      <c r="E205" s="94" t="str">
        <f t="shared" si="182"/>
        <v>#REF!</v>
      </c>
      <c r="F205" s="94" t="str">
        <f t="shared" si="182"/>
        <v>#REF!</v>
      </c>
      <c r="G205" s="2" t="str">
        <f t="shared" si="182"/>
        <v>#REF!</v>
      </c>
      <c r="H205" s="94" t="str">
        <f t="shared" si="182"/>
        <v>#REF!</v>
      </c>
      <c r="I205" s="94" t="str">
        <f t="shared" si="182"/>
        <v>#REF!</v>
      </c>
    </row>
    <row r="206" ht="14.25" customHeight="1">
      <c r="A206" s="217" t="str">
        <f t="shared" ref="A206:D206" si="183">'2.11.'!A6</f>
        <v>#REF!</v>
      </c>
      <c r="B206" s="217" t="str">
        <f t="shared" si="183"/>
        <v>#REF!</v>
      </c>
      <c r="C206" s="217" t="str">
        <f t="shared" si="183"/>
        <v>#REF!</v>
      </c>
      <c r="D206" s="218" t="str">
        <f t="shared" si="183"/>
        <v>#REF!</v>
      </c>
      <c r="E206" s="212"/>
      <c r="F206" s="217" t="str">
        <f t="shared" ref="F206:I206" si="184">'2.11.'!F6</f>
        <v>#REF!</v>
      </c>
      <c r="G206" s="4" t="str">
        <f t="shared" si="184"/>
        <v>#REF!</v>
      </c>
      <c r="H206" s="217" t="str">
        <f t="shared" si="184"/>
        <v>#REF!</v>
      </c>
      <c r="I206" s="217" t="str">
        <f t="shared" si="184"/>
        <v>#REF!</v>
      </c>
    </row>
    <row r="207" ht="14.25" customHeight="1">
      <c r="A207" s="219" t="str">
        <f t="shared" ref="A207:I207" si="185">'2.11.'!A7</f>
        <v>#REF!</v>
      </c>
      <c r="B207" s="92" t="str">
        <f t="shared" si="185"/>
        <v>#REF!</v>
      </c>
      <c r="C207" s="92" t="str">
        <f t="shared" si="185"/>
        <v>#REF!</v>
      </c>
      <c r="D207" s="219" t="str">
        <f t="shared" si="185"/>
        <v>#REF!</v>
      </c>
      <c r="E207" s="219" t="str">
        <f t="shared" si="185"/>
        <v>#REF!</v>
      </c>
      <c r="F207" s="221" t="str">
        <f t="shared" si="185"/>
        <v>#REF!</v>
      </c>
      <c r="G207" s="252" t="str">
        <f t="shared" si="185"/>
        <v>#REF!</v>
      </c>
      <c r="H207" s="150" t="str">
        <f t="shared" si="185"/>
        <v>#REF!</v>
      </c>
      <c r="I207" s="150" t="str">
        <f t="shared" si="185"/>
        <v>#REF!</v>
      </c>
    </row>
    <row r="208" ht="14.25" customHeight="1">
      <c r="A208" s="219" t="str">
        <f t="shared" ref="A208:I208" si="186">'2.11.'!A8</f>
        <v>#REF!</v>
      </c>
      <c r="B208" s="92" t="str">
        <f t="shared" si="186"/>
        <v>#REF!</v>
      </c>
      <c r="C208" s="92" t="str">
        <f t="shared" si="186"/>
        <v>#REF!</v>
      </c>
      <c r="D208" s="219" t="str">
        <f t="shared" si="186"/>
        <v>#REF!</v>
      </c>
      <c r="E208" s="219" t="str">
        <f t="shared" si="186"/>
        <v>#REF!</v>
      </c>
      <c r="F208" s="221" t="str">
        <f t="shared" si="186"/>
        <v>#REF!</v>
      </c>
      <c r="G208" s="252" t="str">
        <f t="shared" si="186"/>
        <v>#REF!</v>
      </c>
      <c r="H208" s="150" t="str">
        <f t="shared" si="186"/>
        <v>#REF!</v>
      </c>
      <c r="I208" s="150" t="str">
        <f t="shared" si="186"/>
        <v>#REF!</v>
      </c>
    </row>
    <row r="209" ht="14.25" customHeight="1">
      <c r="A209" s="219" t="str">
        <f t="shared" ref="A209:I209" si="187">'2.11.'!A9</f>
        <v>#REF!</v>
      </c>
      <c r="B209" s="92" t="str">
        <f t="shared" si="187"/>
        <v>#REF!</v>
      </c>
      <c r="C209" s="92" t="str">
        <f t="shared" si="187"/>
        <v>#REF!</v>
      </c>
      <c r="D209" s="219" t="str">
        <f t="shared" si="187"/>
        <v>#REF!</v>
      </c>
      <c r="E209" s="219" t="str">
        <f t="shared" si="187"/>
        <v>#REF!</v>
      </c>
      <c r="F209" s="221" t="str">
        <f t="shared" si="187"/>
        <v>#REF!</v>
      </c>
      <c r="G209" s="252" t="str">
        <f t="shared" si="187"/>
        <v>#REF!</v>
      </c>
      <c r="H209" s="150" t="str">
        <f t="shared" si="187"/>
        <v>#REF!</v>
      </c>
      <c r="I209" s="150" t="str">
        <f t="shared" si="187"/>
        <v>#REF!</v>
      </c>
    </row>
    <row r="210" ht="14.25" customHeight="1">
      <c r="A210" s="219" t="str">
        <f t="shared" ref="A210:I210" si="188">'2.11.'!A10</f>
        <v>#REF!</v>
      </c>
      <c r="B210" s="92" t="str">
        <f t="shared" si="188"/>
        <v>#REF!</v>
      </c>
      <c r="C210" s="92" t="str">
        <f t="shared" si="188"/>
        <v>#REF!</v>
      </c>
      <c r="D210" s="219" t="str">
        <f t="shared" si="188"/>
        <v>#REF!</v>
      </c>
      <c r="E210" s="219" t="str">
        <f t="shared" si="188"/>
        <v>#REF!</v>
      </c>
      <c r="F210" s="221" t="str">
        <f t="shared" si="188"/>
        <v>#REF!</v>
      </c>
      <c r="G210" s="252" t="str">
        <f t="shared" si="188"/>
        <v>#REF!</v>
      </c>
      <c r="H210" s="150" t="str">
        <f t="shared" si="188"/>
        <v>#REF!</v>
      </c>
      <c r="I210" s="150" t="str">
        <f t="shared" si="188"/>
        <v>#REF!</v>
      </c>
    </row>
    <row r="211" ht="14.25" customHeight="1">
      <c r="A211" s="219" t="str">
        <f t="shared" ref="A211:I211" si="189">'2.11.'!A11</f>
        <v>#REF!</v>
      </c>
      <c r="B211" s="92" t="str">
        <f t="shared" si="189"/>
        <v>#REF!</v>
      </c>
      <c r="C211" s="92" t="str">
        <f t="shared" si="189"/>
        <v>#REF!</v>
      </c>
      <c r="D211" s="219" t="str">
        <f t="shared" si="189"/>
        <v>#REF!</v>
      </c>
      <c r="E211" s="219" t="str">
        <f t="shared" si="189"/>
        <v>#REF!</v>
      </c>
      <c r="F211" s="221" t="str">
        <f t="shared" si="189"/>
        <v>#REF!</v>
      </c>
      <c r="G211" s="252" t="str">
        <f t="shared" si="189"/>
        <v>#REF!</v>
      </c>
      <c r="H211" s="150" t="str">
        <f t="shared" si="189"/>
        <v>#REF!</v>
      </c>
      <c r="I211" s="150" t="str">
        <f t="shared" si="189"/>
        <v>#REF!</v>
      </c>
    </row>
    <row r="212" ht="14.25" customHeight="1">
      <c r="A212" s="219" t="str">
        <f t="shared" ref="A212:I212" si="190">'2.11.'!A12</f>
        <v>#REF!</v>
      </c>
      <c r="B212" s="92" t="str">
        <f t="shared" si="190"/>
        <v>#REF!</v>
      </c>
      <c r="C212" s="92" t="str">
        <f t="shared" si="190"/>
        <v>#REF!</v>
      </c>
      <c r="D212" s="219" t="str">
        <f t="shared" si="190"/>
        <v>#REF!</v>
      </c>
      <c r="E212" s="219" t="str">
        <f t="shared" si="190"/>
        <v>#REF!</v>
      </c>
      <c r="F212" s="221" t="str">
        <f t="shared" si="190"/>
        <v>#REF!</v>
      </c>
      <c r="G212" s="252" t="str">
        <f t="shared" si="190"/>
        <v>#REF!</v>
      </c>
      <c r="H212" s="150" t="str">
        <f t="shared" si="190"/>
        <v>#REF!</v>
      </c>
      <c r="I212" s="150" t="str">
        <f t="shared" si="190"/>
        <v>#REF!</v>
      </c>
    </row>
    <row r="213" ht="14.25" customHeight="1">
      <c r="A213" s="219" t="str">
        <f t="shared" ref="A213:I213" si="191">'2.11.'!A13</f>
        <v>#REF!</v>
      </c>
      <c r="B213" s="92" t="str">
        <f t="shared" si="191"/>
        <v>#REF!</v>
      </c>
      <c r="C213" s="92" t="str">
        <f t="shared" si="191"/>
        <v>#REF!</v>
      </c>
      <c r="D213" s="219" t="str">
        <f t="shared" si="191"/>
        <v>#REF!</v>
      </c>
      <c r="E213" s="219" t="str">
        <f t="shared" si="191"/>
        <v>#REF!</v>
      </c>
      <c r="F213" s="221" t="str">
        <f t="shared" si="191"/>
        <v>#REF!</v>
      </c>
      <c r="G213" s="252" t="str">
        <f t="shared" si="191"/>
        <v>#REF!</v>
      </c>
      <c r="H213" s="150" t="str">
        <f t="shared" si="191"/>
        <v>#REF!</v>
      </c>
      <c r="I213" s="150" t="str">
        <f t="shared" si="191"/>
        <v>#REF!</v>
      </c>
    </row>
    <row r="214" ht="14.25" customHeight="1">
      <c r="A214" s="219" t="str">
        <f t="shared" ref="A214:I214" si="192">'2.11.'!A14</f>
        <v>#REF!</v>
      </c>
      <c r="B214" s="92" t="str">
        <f t="shared" si="192"/>
        <v>#REF!</v>
      </c>
      <c r="C214" s="92" t="str">
        <f t="shared" si="192"/>
        <v>#REF!</v>
      </c>
      <c r="D214" s="219" t="str">
        <f t="shared" si="192"/>
        <v>#REF!</v>
      </c>
      <c r="E214" s="219" t="str">
        <f t="shared" si="192"/>
        <v>#REF!</v>
      </c>
      <c r="F214" s="221" t="str">
        <f t="shared" si="192"/>
        <v>#REF!</v>
      </c>
      <c r="G214" s="252" t="str">
        <f t="shared" si="192"/>
        <v>#REF!</v>
      </c>
      <c r="H214" s="150" t="str">
        <f t="shared" si="192"/>
        <v>#REF!</v>
      </c>
      <c r="I214" s="150" t="str">
        <f t="shared" si="192"/>
        <v>#REF!</v>
      </c>
    </row>
    <row r="215" ht="14.25" customHeight="1">
      <c r="A215" s="219" t="str">
        <f t="shared" ref="A215:I215" si="193">'2.11.'!A15</f>
        <v>#REF!</v>
      </c>
      <c r="B215" s="92" t="str">
        <f t="shared" si="193"/>
        <v>#REF!</v>
      </c>
      <c r="C215" s="92" t="str">
        <f t="shared" si="193"/>
        <v>#REF!</v>
      </c>
      <c r="D215" s="219" t="str">
        <f t="shared" si="193"/>
        <v>#REF!</v>
      </c>
      <c r="E215" s="219" t="str">
        <f t="shared" si="193"/>
        <v>#REF!</v>
      </c>
      <c r="F215" s="221" t="str">
        <f t="shared" si="193"/>
        <v>#REF!</v>
      </c>
      <c r="G215" s="252" t="str">
        <f t="shared" si="193"/>
        <v>#REF!</v>
      </c>
      <c r="H215" s="150" t="str">
        <f t="shared" si="193"/>
        <v>#REF!</v>
      </c>
      <c r="I215" s="150" t="str">
        <f t="shared" si="193"/>
        <v>#REF!</v>
      </c>
    </row>
    <row r="216" ht="14.25" customHeight="1">
      <c r="A216" s="219" t="str">
        <f t="shared" ref="A216:I216" si="194">'2.11.'!A16</f>
        <v>#REF!</v>
      </c>
      <c r="B216" s="92" t="str">
        <f t="shared" si="194"/>
        <v>#REF!</v>
      </c>
      <c r="C216" s="92" t="str">
        <f t="shared" si="194"/>
        <v>#REF!</v>
      </c>
      <c r="D216" s="219" t="str">
        <f t="shared" si="194"/>
        <v>#REF!</v>
      </c>
      <c r="E216" s="219" t="str">
        <f t="shared" si="194"/>
        <v>#REF!</v>
      </c>
      <c r="F216" s="221" t="str">
        <f t="shared" si="194"/>
        <v>#REF!</v>
      </c>
      <c r="G216" s="252" t="str">
        <f t="shared" si="194"/>
        <v>#REF!</v>
      </c>
      <c r="H216" s="150" t="str">
        <f t="shared" si="194"/>
        <v>#REF!</v>
      </c>
      <c r="I216" s="150" t="str">
        <f t="shared" si="194"/>
        <v>#REF!</v>
      </c>
    </row>
    <row r="217" ht="14.25" customHeight="1">
      <c r="A217" s="219" t="str">
        <f t="shared" ref="A217:I217" si="195">'2.11.'!A17</f>
        <v>#REF!</v>
      </c>
      <c r="B217" s="92" t="str">
        <f t="shared" si="195"/>
        <v>#REF!</v>
      </c>
      <c r="C217" s="92" t="str">
        <f t="shared" si="195"/>
        <v>#REF!</v>
      </c>
      <c r="D217" s="219" t="str">
        <f t="shared" si="195"/>
        <v>#REF!</v>
      </c>
      <c r="E217" s="219" t="str">
        <f t="shared" si="195"/>
        <v>#REF!</v>
      </c>
      <c r="F217" s="221" t="str">
        <f t="shared" si="195"/>
        <v>#REF!</v>
      </c>
      <c r="G217" s="252" t="str">
        <f t="shared" si="195"/>
        <v>#REF!</v>
      </c>
      <c r="H217" s="150" t="str">
        <f t="shared" si="195"/>
        <v>#REF!</v>
      </c>
      <c r="I217" s="150" t="str">
        <f t="shared" si="195"/>
        <v>#REF!</v>
      </c>
    </row>
    <row r="218" ht="14.25" customHeight="1">
      <c r="A218" s="219" t="str">
        <f t="shared" ref="A218:I218" si="196">'2.11.'!A18</f>
        <v>#REF!</v>
      </c>
      <c r="B218" s="92" t="str">
        <f t="shared" si="196"/>
        <v>#REF!</v>
      </c>
      <c r="C218" s="92" t="str">
        <f t="shared" si="196"/>
        <v>#REF!</v>
      </c>
      <c r="D218" s="219" t="str">
        <f t="shared" si="196"/>
        <v>#REF!</v>
      </c>
      <c r="E218" s="219" t="str">
        <f t="shared" si="196"/>
        <v>#REF!</v>
      </c>
      <c r="F218" s="221" t="str">
        <f t="shared" si="196"/>
        <v>#REF!</v>
      </c>
      <c r="G218" s="252" t="str">
        <f t="shared" si="196"/>
        <v>#REF!</v>
      </c>
      <c r="H218" s="150" t="str">
        <f t="shared" si="196"/>
        <v>#REF!</v>
      </c>
      <c r="I218" s="150" t="str">
        <f t="shared" si="196"/>
        <v>#REF!</v>
      </c>
    </row>
    <row r="219" ht="14.25" customHeight="1">
      <c r="A219" s="90" t="str">
        <f t="shared" ref="A219:I219" si="197">'2.11.'!A19</f>
        <v>#REF!</v>
      </c>
      <c r="B219" s="90" t="str">
        <f t="shared" si="197"/>
        <v>#REF!</v>
      </c>
      <c r="C219" s="90" t="str">
        <f t="shared" si="197"/>
        <v>#REF!</v>
      </c>
      <c r="D219" s="90" t="str">
        <f t="shared" si="197"/>
        <v>#REF!</v>
      </c>
      <c r="E219" s="90" t="str">
        <f t="shared" si="197"/>
        <v>#REF!</v>
      </c>
      <c r="F219" s="154" t="str">
        <f t="shared" si="197"/>
        <v>#REF!</v>
      </c>
      <c r="G219" s="3" t="str">
        <f t="shared" si="197"/>
        <v>#REF!</v>
      </c>
      <c r="H219" s="150" t="str">
        <f t="shared" si="197"/>
        <v>#REF!</v>
      </c>
      <c r="I219" s="150" t="str">
        <f t="shared" si="197"/>
        <v>#REF!</v>
      </c>
    </row>
    <row r="220" ht="14.25" customHeight="1">
      <c r="A220" s="253" t="str">
        <f t="shared" ref="A220:I220" si="198">'2.11.'!A20</f>
        <v>#REF!</v>
      </c>
      <c r="B220" s="254" t="str">
        <f t="shared" si="198"/>
        <v>#REF!</v>
      </c>
      <c r="C220" s="254" t="str">
        <f t="shared" si="198"/>
        <v>#REF!</v>
      </c>
      <c r="D220" s="254" t="str">
        <f t="shared" si="198"/>
        <v>#REF!</v>
      </c>
      <c r="E220" s="254" t="str">
        <f t="shared" si="198"/>
        <v>#REF!</v>
      </c>
      <c r="F220" s="254" t="str">
        <f t="shared" si="198"/>
        <v>#REF!</v>
      </c>
      <c r="G220" s="198" t="str">
        <f t="shared" si="198"/>
        <v>#REF!</v>
      </c>
      <c r="H220" s="254" t="str">
        <f t="shared" si="198"/>
        <v>#REF!</v>
      </c>
      <c r="I220" s="255" t="str">
        <f t="shared" si="198"/>
        <v>#REF!</v>
      </c>
    </row>
    <row r="221" ht="14.25" customHeight="1">
      <c r="G221" s="3"/>
    </row>
    <row r="222" ht="14.25" customHeight="1">
      <c r="G222" s="3"/>
    </row>
    <row r="223">
      <c r="A223" s="210" t="str">
        <f t="shared" ref="A223:B223" si="199">'2.12.'!A3</f>
        <v>#REF!</v>
      </c>
      <c r="B223" s="211" t="str">
        <f t="shared" si="199"/>
        <v>#REF!</v>
      </c>
      <c r="C223" s="212"/>
      <c r="D223" s="212"/>
      <c r="E223" s="212"/>
      <c r="F223" s="212"/>
      <c r="G223" s="213" t="str">
        <f t="shared" ref="G223:I223" si="200">'2.12.'!G3</f>
        <v>#REF!</v>
      </c>
      <c r="H223" s="214" t="str">
        <f t="shared" si="200"/>
        <v>#REF!</v>
      </c>
      <c r="I223" s="215" t="str">
        <f t="shared" si="200"/>
        <v>#REF!</v>
      </c>
    </row>
    <row r="224" ht="14.25" customHeight="1">
      <c r="A224" s="90" t="str">
        <f t="shared" ref="A224:I224" si="201">'2.12.'!A4</f>
        <v>#REF!</v>
      </c>
      <c r="B224" s="90" t="str">
        <f t="shared" si="201"/>
        <v>#REF!</v>
      </c>
      <c r="C224" s="90" t="str">
        <f t="shared" si="201"/>
        <v>#REF!</v>
      </c>
      <c r="D224" s="90" t="str">
        <f t="shared" si="201"/>
        <v>#REF!</v>
      </c>
      <c r="E224" s="90" t="str">
        <f t="shared" si="201"/>
        <v>#REF!</v>
      </c>
      <c r="F224" s="90" t="str">
        <f t="shared" si="201"/>
        <v>#REF!</v>
      </c>
      <c r="G224" s="3" t="str">
        <f t="shared" si="201"/>
        <v>#REF!</v>
      </c>
      <c r="H224" s="90" t="str">
        <f t="shared" si="201"/>
        <v>#REF!</v>
      </c>
      <c r="I224" s="90" t="str">
        <f t="shared" si="201"/>
        <v>#REF!</v>
      </c>
    </row>
    <row r="225" ht="14.25" customHeight="1">
      <c r="A225" s="216" t="str">
        <f t="shared" ref="A225:I225" si="202">'2.12.'!A5</f>
        <v>#REF!</v>
      </c>
      <c r="B225" s="94" t="str">
        <f t="shared" si="202"/>
        <v>#REF!</v>
      </c>
      <c r="C225" s="94" t="str">
        <f t="shared" si="202"/>
        <v>#REF!</v>
      </c>
      <c r="D225" s="94" t="str">
        <f t="shared" si="202"/>
        <v>#REF!</v>
      </c>
      <c r="E225" s="94" t="str">
        <f t="shared" si="202"/>
        <v>#REF!</v>
      </c>
      <c r="F225" s="94" t="str">
        <f t="shared" si="202"/>
        <v>#REF!</v>
      </c>
      <c r="G225" s="2" t="str">
        <f t="shared" si="202"/>
        <v>#REF!</v>
      </c>
      <c r="H225" s="94" t="str">
        <f t="shared" si="202"/>
        <v>#REF!</v>
      </c>
      <c r="I225" s="94" t="str">
        <f t="shared" si="202"/>
        <v>#REF!</v>
      </c>
    </row>
    <row r="226" ht="14.25" customHeight="1">
      <c r="A226" s="217" t="str">
        <f t="shared" ref="A226:D226" si="203">'2.12.'!A6</f>
        <v>#REF!</v>
      </c>
      <c r="B226" s="217" t="str">
        <f t="shared" si="203"/>
        <v>#REF!</v>
      </c>
      <c r="C226" s="217" t="str">
        <f t="shared" si="203"/>
        <v>#REF!</v>
      </c>
      <c r="D226" s="218" t="str">
        <f t="shared" si="203"/>
        <v>#REF!</v>
      </c>
      <c r="E226" s="212"/>
      <c r="F226" s="217" t="str">
        <f t="shared" ref="F226:I226" si="204">'2.12.'!F6</f>
        <v>#REF!</v>
      </c>
      <c r="G226" s="4" t="str">
        <f t="shared" si="204"/>
        <v>#REF!</v>
      </c>
      <c r="H226" s="217" t="str">
        <f t="shared" si="204"/>
        <v>#REF!</v>
      </c>
      <c r="I226" s="217" t="str">
        <f t="shared" si="204"/>
        <v>#REF!</v>
      </c>
    </row>
    <row r="227" ht="14.25" customHeight="1">
      <c r="A227" s="219" t="str">
        <f t="shared" ref="A227:I227" si="205">'2.12.'!A7</f>
        <v>#REF!</v>
      </c>
      <c r="B227" s="92" t="str">
        <f t="shared" si="205"/>
        <v>#REF!</v>
      </c>
      <c r="C227" s="92" t="str">
        <f t="shared" si="205"/>
        <v>#REF!</v>
      </c>
      <c r="D227" s="219" t="str">
        <f t="shared" si="205"/>
        <v>#REF!</v>
      </c>
      <c r="E227" s="219" t="str">
        <f t="shared" si="205"/>
        <v>#REF!</v>
      </c>
      <c r="F227" s="221" t="str">
        <f t="shared" si="205"/>
        <v>#REF!</v>
      </c>
      <c r="G227" s="252" t="str">
        <f t="shared" si="205"/>
        <v>#REF!</v>
      </c>
      <c r="H227" s="150" t="str">
        <f t="shared" si="205"/>
        <v>#REF!</v>
      </c>
      <c r="I227" s="150" t="str">
        <f t="shared" si="205"/>
        <v>#REF!</v>
      </c>
    </row>
    <row r="228" ht="14.25" customHeight="1">
      <c r="A228" s="219" t="str">
        <f t="shared" ref="A228:I228" si="206">'2.12.'!A8</f>
        <v>#REF!</v>
      </c>
      <c r="B228" s="92" t="str">
        <f t="shared" si="206"/>
        <v>#REF!</v>
      </c>
      <c r="C228" s="92" t="str">
        <f t="shared" si="206"/>
        <v>#REF!</v>
      </c>
      <c r="D228" s="219" t="str">
        <f t="shared" si="206"/>
        <v>#REF!</v>
      </c>
      <c r="E228" s="219" t="str">
        <f t="shared" si="206"/>
        <v>#REF!</v>
      </c>
      <c r="F228" s="221" t="str">
        <f t="shared" si="206"/>
        <v>#REF!</v>
      </c>
      <c r="G228" s="252" t="str">
        <f t="shared" si="206"/>
        <v>#REF!</v>
      </c>
      <c r="H228" s="150" t="str">
        <f t="shared" si="206"/>
        <v>#REF!</v>
      </c>
      <c r="I228" s="150" t="str">
        <f t="shared" si="206"/>
        <v>#REF!</v>
      </c>
    </row>
    <row r="229" ht="14.25" customHeight="1">
      <c r="A229" s="219" t="str">
        <f t="shared" ref="A229:I229" si="207">'2.12.'!A9</f>
        <v>#REF!</v>
      </c>
      <c r="B229" s="92" t="str">
        <f t="shared" si="207"/>
        <v>#REF!</v>
      </c>
      <c r="C229" s="92" t="str">
        <f t="shared" si="207"/>
        <v>#REF!</v>
      </c>
      <c r="D229" s="219" t="str">
        <f t="shared" si="207"/>
        <v>#REF!</v>
      </c>
      <c r="E229" s="219" t="str">
        <f t="shared" si="207"/>
        <v>#REF!</v>
      </c>
      <c r="F229" s="221" t="str">
        <f t="shared" si="207"/>
        <v>#REF!</v>
      </c>
      <c r="G229" s="252" t="str">
        <f t="shared" si="207"/>
        <v>#REF!</v>
      </c>
      <c r="H229" s="150" t="str">
        <f t="shared" si="207"/>
        <v>#REF!</v>
      </c>
      <c r="I229" s="150" t="str">
        <f t="shared" si="207"/>
        <v>#REF!</v>
      </c>
    </row>
    <row r="230" ht="14.25" customHeight="1">
      <c r="A230" s="219" t="str">
        <f t="shared" ref="A230:I230" si="208">'2.12.'!A10</f>
        <v>#REF!</v>
      </c>
      <c r="B230" s="92" t="str">
        <f t="shared" si="208"/>
        <v>#REF!</v>
      </c>
      <c r="C230" s="92" t="str">
        <f t="shared" si="208"/>
        <v>#REF!</v>
      </c>
      <c r="D230" s="219" t="str">
        <f t="shared" si="208"/>
        <v>#REF!</v>
      </c>
      <c r="E230" s="219" t="str">
        <f t="shared" si="208"/>
        <v>#REF!</v>
      </c>
      <c r="F230" s="221" t="str">
        <f t="shared" si="208"/>
        <v>#REF!</v>
      </c>
      <c r="G230" s="252" t="str">
        <f t="shared" si="208"/>
        <v>#REF!</v>
      </c>
      <c r="H230" s="150" t="str">
        <f t="shared" si="208"/>
        <v>#REF!</v>
      </c>
      <c r="I230" s="150" t="str">
        <f t="shared" si="208"/>
        <v>#REF!</v>
      </c>
    </row>
    <row r="231" ht="14.25" customHeight="1">
      <c r="A231" s="219" t="str">
        <f t="shared" ref="A231:I231" si="209">'2.12.'!A11</f>
        <v>#REF!</v>
      </c>
      <c r="B231" s="92" t="str">
        <f t="shared" si="209"/>
        <v>#REF!</v>
      </c>
      <c r="C231" s="92" t="str">
        <f t="shared" si="209"/>
        <v>#REF!</v>
      </c>
      <c r="D231" s="219" t="str">
        <f t="shared" si="209"/>
        <v>#REF!</v>
      </c>
      <c r="E231" s="219" t="str">
        <f t="shared" si="209"/>
        <v>#REF!</v>
      </c>
      <c r="F231" s="221" t="str">
        <f t="shared" si="209"/>
        <v>#REF!</v>
      </c>
      <c r="G231" s="252" t="str">
        <f t="shared" si="209"/>
        <v>#REF!</v>
      </c>
      <c r="H231" s="150" t="str">
        <f t="shared" si="209"/>
        <v>#REF!</v>
      </c>
      <c r="I231" s="150" t="str">
        <f t="shared" si="209"/>
        <v>#REF!</v>
      </c>
    </row>
    <row r="232" ht="14.25" customHeight="1">
      <c r="A232" s="219" t="str">
        <f t="shared" ref="A232:I232" si="210">'2.12.'!A12</f>
        <v>#REF!</v>
      </c>
      <c r="B232" s="92" t="str">
        <f t="shared" si="210"/>
        <v>#REF!</v>
      </c>
      <c r="C232" s="92" t="str">
        <f t="shared" si="210"/>
        <v>#REF!</v>
      </c>
      <c r="D232" s="219" t="str">
        <f t="shared" si="210"/>
        <v>#REF!</v>
      </c>
      <c r="E232" s="219" t="str">
        <f t="shared" si="210"/>
        <v>#REF!</v>
      </c>
      <c r="F232" s="221" t="str">
        <f t="shared" si="210"/>
        <v>#REF!</v>
      </c>
      <c r="G232" s="252" t="str">
        <f t="shared" si="210"/>
        <v>#REF!</v>
      </c>
      <c r="H232" s="150" t="str">
        <f t="shared" si="210"/>
        <v>#REF!</v>
      </c>
      <c r="I232" s="150" t="str">
        <f t="shared" si="210"/>
        <v>#REF!</v>
      </c>
    </row>
    <row r="233" ht="14.25" customHeight="1">
      <c r="A233" s="219" t="str">
        <f t="shared" ref="A233:I233" si="211">'2.12.'!A13</f>
        <v>#REF!</v>
      </c>
      <c r="B233" s="92" t="str">
        <f t="shared" si="211"/>
        <v>#REF!</v>
      </c>
      <c r="C233" s="92" t="str">
        <f t="shared" si="211"/>
        <v>#REF!</v>
      </c>
      <c r="D233" s="219" t="str">
        <f t="shared" si="211"/>
        <v>#REF!</v>
      </c>
      <c r="E233" s="219" t="str">
        <f t="shared" si="211"/>
        <v>#REF!</v>
      </c>
      <c r="F233" s="221" t="str">
        <f t="shared" si="211"/>
        <v>#REF!</v>
      </c>
      <c r="G233" s="252" t="str">
        <f t="shared" si="211"/>
        <v>#REF!</v>
      </c>
      <c r="H233" s="150" t="str">
        <f t="shared" si="211"/>
        <v>#REF!</v>
      </c>
      <c r="I233" s="150" t="str">
        <f t="shared" si="211"/>
        <v>#REF!</v>
      </c>
    </row>
    <row r="234" ht="14.25" customHeight="1">
      <c r="A234" s="219" t="str">
        <f t="shared" ref="A234:I234" si="212">'2.12.'!A14</f>
        <v>#REF!</v>
      </c>
      <c r="B234" s="92" t="str">
        <f t="shared" si="212"/>
        <v>#REF!</v>
      </c>
      <c r="C234" s="92" t="str">
        <f t="shared" si="212"/>
        <v>#REF!</v>
      </c>
      <c r="D234" s="219" t="str">
        <f t="shared" si="212"/>
        <v>#REF!</v>
      </c>
      <c r="E234" s="219" t="str">
        <f t="shared" si="212"/>
        <v>#REF!</v>
      </c>
      <c r="F234" s="221" t="str">
        <f t="shared" si="212"/>
        <v>#REF!</v>
      </c>
      <c r="G234" s="252" t="str">
        <f t="shared" si="212"/>
        <v>#REF!</v>
      </c>
      <c r="H234" s="150" t="str">
        <f t="shared" si="212"/>
        <v>#REF!</v>
      </c>
      <c r="I234" s="150" t="str">
        <f t="shared" si="212"/>
        <v>#REF!</v>
      </c>
    </row>
    <row r="235" ht="14.25" customHeight="1">
      <c r="A235" s="219" t="str">
        <f t="shared" ref="A235:I235" si="213">'2.12.'!A15</f>
        <v>#REF!</v>
      </c>
      <c r="B235" s="92" t="str">
        <f t="shared" si="213"/>
        <v>#REF!</v>
      </c>
      <c r="C235" s="92" t="str">
        <f t="shared" si="213"/>
        <v>#REF!</v>
      </c>
      <c r="D235" s="219" t="str">
        <f t="shared" si="213"/>
        <v>#REF!</v>
      </c>
      <c r="E235" s="219" t="str">
        <f t="shared" si="213"/>
        <v>#REF!</v>
      </c>
      <c r="F235" s="221" t="str">
        <f t="shared" si="213"/>
        <v>#REF!</v>
      </c>
      <c r="G235" s="252" t="str">
        <f t="shared" si="213"/>
        <v>#REF!</v>
      </c>
      <c r="H235" s="150" t="str">
        <f t="shared" si="213"/>
        <v>#REF!</v>
      </c>
      <c r="I235" s="150" t="str">
        <f t="shared" si="213"/>
        <v>#REF!</v>
      </c>
    </row>
    <row r="236" ht="14.25" customHeight="1">
      <c r="A236" s="219" t="str">
        <f t="shared" ref="A236:I236" si="214">'2.12.'!A16</f>
        <v>#REF!</v>
      </c>
      <c r="B236" s="92" t="str">
        <f t="shared" si="214"/>
        <v>#REF!</v>
      </c>
      <c r="C236" s="92" t="str">
        <f t="shared" si="214"/>
        <v>#REF!</v>
      </c>
      <c r="D236" s="219" t="str">
        <f t="shared" si="214"/>
        <v>#REF!</v>
      </c>
      <c r="E236" s="219" t="str">
        <f t="shared" si="214"/>
        <v>#REF!</v>
      </c>
      <c r="F236" s="221" t="str">
        <f t="shared" si="214"/>
        <v>#REF!</v>
      </c>
      <c r="G236" s="252" t="str">
        <f t="shared" si="214"/>
        <v>#REF!</v>
      </c>
      <c r="H236" s="150" t="str">
        <f t="shared" si="214"/>
        <v>#REF!</v>
      </c>
      <c r="I236" s="150" t="str">
        <f t="shared" si="214"/>
        <v>#REF!</v>
      </c>
    </row>
    <row r="237" ht="14.25" customHeight="1">
      <c r="A237" s="219" t="str">
        <f t="shared" ref="A237:I237" si="215">'2.12.'!A17</f>
        <v>#REF!</v>
      </c>
      <c r="B237" s="92" t="str">
        <f t="shared" si="215"/>
        <v>#REF!</v>
      </c>
      <c r="C237" s="92" t="str">
        <f t="shared" si="215"/>
        <v>#REF!</v>
      </c>
      <c r="D237" s="219" t="str">
        <f t="shared" si="215"/>
        <v>#REF!</v>
      </c>
      <c r="E237" s="219" t="str">
        <f t="shared" si="215"/>
        <v>#REF!</v>
      </c>
      <c r="F237" s="221" t="str">
        <f t="shared" si="215"/>
        <v>#REF!</v>
      </c>
      <c r="G237" s="252" t="str">
        <f t="shared" si="215"/>
        <v>#REF!</v>
      </c>
      <c r="H237" s="150" t="str">
        <f t="shared" si="215"/>
        <v>#REF!</v>
      </c>
      <c r="I237" s="150" t="str">
        <f t="shared" si="215"/>
        <v>#REF!</v>
      </c>
    </row>
    <row r="238" ht="14.25" customHeight="1">
      <c r="A238" s="219" t="str">
        <f t="shared" ref="A238:I238" si="216">'2.12.'!A18</f>
        <v>#REF!</v>
      </c>
      <c r="B238" s="92" t="str">
        <f t="shared" si="216"/>
        <v>#REF!</v>
      </c>
      <c r="C238" s="92" t="str">
        <f t="shared" si="216"/>
        <v>#REF!</v>
      </c>
      <c r="D238" s="219" t="str">
        <f t="shared" si="216"/>
        <v>#REF!</v>
      </c>
      <c r="E238" s="219" t="str">
        <f t="shared" si="216"/>
        <v>#REF!</v>
      </c>
      <c r="F238" s="221" t="str">
        <f t="shared" si="216"/>
        <v>#REF!</v>
      </c>
      <c r="G238" s="252" t="str">
        <f t="shared" si="216"/>
        <v>#REF!</v>
      </c>
      <c r="H238" s="150" t="str">
        <f t="shared" si="216"/>
        <v>#REF!</v>
      </c>
      <c r="I238" s="150" t="str">
        <f t="shared" si="216"/>
        <v>#REF!</v>
      </c>
    </row>
    <row r="239" ht="14.25" customHeight="1">
      <c r="A239" s="90" t="str">
        <f t="shared" ref="A239:I239" si="217">'2.12.'!A19</f>
        <v>#REF!</v>
      </c>
      <c r="B239" s="90" t="str">
        <f t="shared" si="217"/>
        <v>#REF!</v>
      </c>
      <c r="C239" s="90" t="str">
        <f t="shared" si="217"/>
        <v>#REF!</v>
      </c>
      <c r="D239" s="90" t="str">
        <f t="shared" si="217"/>
        <v>#REF!</v>
      </c>
      <c r="E239" s="90" t="str">
        <f t="shared" si="217"/>
        <v>#REF!</v>
      </c>
      <c r="F239" s="154" t="str">
        <f t="shared" si="217"/>
        <v>#REF!</v>
      </c>
      <c r="G239" s="3" t="str">
        <f t="shared" si="217"/>
        <v>#REF!</v>
      </c>
      <c r="H239" s="150" t="str">
        <f t="shared" si="217"/>
        <v>#REF!</v>
      </c>
      <c r="I239" s="150" t="str">
        <f t="shared" si="217"/>
        <v>#REF!</v>
      </c>
    </row>
    <row r="240" ht="14.25" customHeight="1">
      <c r="A240" s="253" t="str">
        <f t="shared" ref="A240:I240" si="218">'2.12.'!A20</f>
        <v>#REF!</v>
      </c>
      <c r="B240" s="254" t="str">
        <f t="shared" si="218"/>
        <v>#REF!</v>
      </c>
      <c r="C240" s="254" t="str">
        <f t="shared" si="218"/>
        <v>#REF!</v>
      </c>
      <c r="D240" s="254" t="str">
        <f t="shared" si="218"/>
        <v>#REF!</v>
      </c>
      <c r="E240" s="254" t="str">
        <f t="shared" si="218"/>
        <v>#REF!</v>
      </c>
      <c r="F240" s="254" t="str">
        <f t="shared" si="218"/>
        <v>#REF!</v>
      </c>
      <c r="G240" s="198" t="str">
        <f t="shared" si="218"/>
        <v>#REF!</v>
      </c>
      <c r="H240" s="254" t="str">
        <f t="shared" si="218"/>
        <v>#REF!</v>
      </c>
      <c r="I240" s="255" t="str">
        <f t="shared" si="218"/>
        <v>#REF!</v>
      </c>
    </row>
    <row r="241" ht="14.25" customHeight="1">
      <c r="G241" s="3"/>
    </row>
    <row r="242" ht="14.25" customHeight="1">
      <c r="G242" s="3"/>
    </row>
    <row r="243">
      <c r="A243" s="210" t="str">
        <f t="shared" ref="A243:B243" si="219">'2.13.'!A3</f>
        <v>#REF!</v>
      </c>
      <c r="B243" s="211" t="str">
        <f t="shared" si="219"/>
        <v>#REF!</v>
      </c>
      <c r="C243" s="212"/>
      <c r="D243" s="212"/>
      <c r="E243" s="212"/>
      <c r="F243" s="212"/>
      <c r="G243" s="213" t="str">
        <f t="shared" ref="G243:I243" si="220">'2.13.'!G3</f>
        <v>#REF!</v>
      </c>
      <c r="H243" s="214" t="str">
        <f t="shared" si="220"/>
        <v>#REF!</v>
      </c>
      <c r="I243" s="215" t="str">
        <f t="shared" si="220"/>
        <v>#REF!</v>
      </c>
    </row>
    <row r="244" ht="14.25" customHeight="1">
      <c r="A244" s="90" t="str">
        <f t="shared" ref="A244:I244" si="221">'2.13.'!A4</f>
        <v>#REF!</v>
      </c>
      <c r="B244" s="90" t="str">
        <f t="shared" si="221"/>
        <v>#REF!</v>
      </c>
      <c r="C244" s="90" t="str">
        <f t="shared" si="221"/>
        <v>#REF!</v>
      </c>
      <c r="D244" s="90" t="str">
        <f t="shared" si="221"/>
        <v>#REF!</v>
      </c>
      <c r="E244" s="90" t="str">
        <f t="shared" si="221"/>
        <v>#REF!</v>
      </c>
      <c r="F244" s="90" t="str">
        <f t="shared" si="221"/>
        <v>#REF!</v>
      </c>
      <c r="G244" s="3" t="str">
        <f t="shared" si="221"/>
        <v>#REF!</v>
      </c>
      <c r="H244" s="90" t="str">
        <f t="shared" si="221"/>
        <v>#REF!</v>
      </c>
      <c r="I244" s="90" t="str">
        <f t="shared" si="221"/>
        <v>#REF!</v>
      </c>
    </row>
    <row r="245" ht="14.25" customHeight="1">
      <c r="A245" s="216" t="str">
        <f t="shared" ref="A245:I245" si="222">'2.13.'!A5</f>
        <v>#REF!</v>
      </c>
      <c r="B245" s="94" t="str">
        <f t="shared" si="222"/>
        <v>#REF!</v>
      </c>
      <c r="C245" s="94" t="str">
        <f t="shared" si="222"/>
        <v>#REF!</v>
      </c>
      <c r="D245" s="94" t="str">
        <f t="shared" si="222"/>
        <v>#REF!</v>
      </c>
      <c r="E245" s="94" t="str">
        <f t="shared" si="222"/>
        <v>#REF!</v>
      </c>
      <c r="F245" s="94" t="str">
        <f t="shared" si="222"/>
        <v>#REF!</v>
      </c>
      <c r="G245" s="2" t="str">
        <f t="shared" si="222"/>
        <v>#REF!</v>
      </c>
      <c r="H245" s="94" t="str">
        <f t="shared" si="222"/>
        <v>#REF!</v>
      </c>
      <c r="I245" s="94" t="str">
        <f t="shared" si="222"/>
        <v>#REF!</v>
      </c>
    </row>
    <row r="246" ht="14.25" customHeight="1">
      <c r="A246" s="217" t="str">
        <f t="shared" ref="A246:D246" si="223">'2.13.'!A6</f>
        <v>#REF!</v>
      </c>
      <c r="B246" s="217" t="str">
        <f t="shared" si="223"/>
        <v>#REF!</v>
      </c>
      <c r="C246" s="217" t="str">
        <f t="shared" si="223"/>
        <v>#REF!</v>
      </c>
      <c r="D246" s="218" t="str">
        <f t="shared" si="223"/>
        <v>#REF!</v>
      </c>
      <c r="E246" s="212"/>
      <c r="F246" s="217" t="str">
        <f t="shared" ref="F246:I246" si="224">'2.13.'!F6</f>
        <v>#REF!</v>
      </c>
      <c r="G246" s="4" t="str">
        <f t="shared" si="224"/>
        <v>#REF!</v>
      </c>
      <c r="H246" s="217" t="str">
        <f t="shared" si="224"/>
        <v>#REF!</v>
      </c>
      <c r="I246" s="217" t="str">
        <f t="shared" si="224"/>
        <v>#REF!</v>
      </c>
    </row>
    <row r="247" ht="14.25" customHeight="1">
      <c r="A247" s="219" t="str">
        <f t="shared" ref="A247:I247" si="225">'2.13.'!A7</f>
        <v>#REF!</v>
      </c>
      <c r="B247" s="92" t="str">
        <f t="shared" si="225"/>
        <v>#REF!</v>
      </c>
      <c r="C247" s="92" t="str">
        <f t="shared" si="225"/>
        <v>#REF!</v>
      </c>
      <c r="D247" s="220" t="str">
        <f t="shared" si="225"/>
        <v>#REF!</v>
      </c>
      <c r="E247" s="219" t="str">
        <f t="shared" si="225"/>
        <v>#REF!</v>
      </c>
      <c r="F247" s="221" t="str">
        <f t="shared" si="225"/>
        <v>#REF!</v>
      </c>
      <c r="G247" s="252" t="str">
        <f t="shared" si="225"/>
        <v>#REF!</v>
      </c>
      <c r="H247" s="150" t="str">
        <f t="shared" si="225"/>
        <v>#REF!</v>
      </c>
      <c r="I247" s="150" t="str">
        <f t="shared" si="225"/>
        <v>#REF!</v>
      </c>
    </row>
    <row r="248" ht="14.25" customHeight="1">
      <c r="A248" s="219" t="str">
        <f t="shared" ref="A248:I248" si="226">'2.13.'!A8</f>
        <v>#REF!</v>
      </c>
      <c r="B248" s="92" t="str">
        <f t="shared" si="226"/>
        <v>#REF!</v>
      </c>
      <c r="C248" s="92" t="str">
        <f t="shared" si="226"/>
        <v>#REF!</v>
      </c>
      <c r="D248" s="220" t="str">
        <f t="shared" si="226"/>
        <v>#REF!</v>
      </c>
      <c r="E248" s="219" t="str">
        <f t="shared" si="226"/>
        <v>#REF!</v>
      </c>
      <c r="F248" s="221" t="str">
        <f t="shared" si="226"/>
        <v>#REF!</v>
      </c>
      <c r="G248" s="252" t="str">
        <f t="shared" si="226"/>
        <v>#REF!</v>
      </c>
      <c r="H248" s="150" t="str">
        <f t="shared" si="226"/>
        <v>#REF!</v>
      </c>
      <c r="I248" s="150" t="str">
        <f t="shared" si="226"/>
        <v>#REF!</v>
      </c>
    </row>
    <row r="249" ht="14.25" customHeight="1">
      <c r="A249" s="219" t="str">
        <f t="shared" ref="A249:I249" si="227">'2.13.'!A9</f>
        <v>#REF!</v>
      </c>
      <c r="B249" s="92" t="str">
        <f t="shared" si="227"/>
        <v>#REF!</v>
      </c>
      <c r="C249" s="92" t="str">
        <f t="shared" si="227"/>
        <v>#REF!</v>
      </c>
      <c r="D249" s="219" t="str">
        <f t="shared" si="227"/>
        <v>#REF!</v>
      </c>
      <c r="E249" s="219" t="str">
        <f t="shared" si="227"/>
        <v>#REF!</v>
      </c>
      <c r="F249" s="221" t="str">
        <f t="shared" si="227"/>
        <v>#REF!</v>
      </c>
      <c r="G249" s="252" t="str">
        <f t="shared" si="227"/>
        <v>#REF!</v>
      </c>
      <c r="H249" s="150" t="str">
        <f t="shared" si="227"/>
        <v>#REF!</v>
      </c>
      <c r="I249" s="150" t="str">
        <f t="shared" si="227"/>
        <v>#REF!</v>
      </c>
    </row>
    <row r="250" ht="14.25" customHeight="1">
      <c r="A250" s="219" t="str">
        <f t="shared" ref="A250:I250" si="228">'2.13.'!A10</f>
        <v>#REF!</v>
      </c>
      <c r="B250" s="92" t="str">
        <f t="shared" si="228"/>
        <v>#REF!</v>
      </c>
      <c r="C250" s="92" t="str">
        <f t="shared" si="228"/>
        <v>#REF!</v>
      </c>
      <c r="D250" s="219" t="str">
        <f t="shared" si="228"/>
        <v>#REF!</v>
      </c>
      <c r="E250" s="219" t="str">
        <f t="shared" si="228"/>
        <v>#REF!</v>
      </c>
      <c r="F250" s="221" t="str">
        <f t="shared" si="228"/>
        <v>#REF!</v>
      </c>
      <c r="G250" s="252" t="str">
        <f t="shared" si="228"/>
        <v>#REF!</v>
      </c>
      <c r="H250" s="150" t="str">
        <f t="shared" si="228"/>
        <v>#REF!</v>
      </c>
      <c r="I250" s="150" t="str">
        <f t="shared" si="228"/>
        <v>#REF!</v>
      </c>
    </row>
    <row r="251" ht="14.25" customHeight="1">
      <c r="A251" s="219" t="str">
        <f t="shared" ref="A251:I251" si="229">'2.13.'!A11</f>
        <v>#REF!</v>
      </c>
      <c r="B251" s="92" t="str">
        <f t="shared" si="229"/>
        <v>#REF!</v>
      </c>
      <c r="C251" s="92" t="str">
        <f t="shared" si="229"/>
        <v>#REF!</v>
      </c>
      <c r="D251" s="219" t="str">
        <f t="shared" si="229"/>
        <v>#REF!</v>
      </c>
      <c r="E251" s="219" t="str">
        <f t="shared" si="229"/>
        <v>#REF!</v>
      </c>
      <c r="F251" s="221" t="str">
        <f t="shared" si="229"/>
        <v>#REF!</v>
      </c>
      <c r="G251" s="252" t="str">
        <f t="shared" si="229"/>
        <v>#REF!</v>
      </c>
      <c r="H251" s="150" t="str">
        <f t="shared" si="229"/>
        <v>#REF!</v>
      </c>
      <c r="I251" s="150" t="str">
        <f t="shared" si="229"/>
        <v>#REF!</v>
      </c>
    </row>
    <row r="252" ht="14.25" customHeight="1">
      <c r="A252" s="219" t="str">
        <f t="shared" ref="A252:I252" si="230">'2.13.'!A12</f>
        <v>#REF!</v>
      </c>
      <c r="B252" s="92" t="str">
        <f t="shared" si="230"/>
        <v>#REF!</v>
      </c>
      <c r="C252" s="92" t="str">
        <f t="shared" si="230"/>
        <v>#REF!</v>
      </c>
      <c r="D252" s="219" t="str">
        <f t="shared" si="230"/>
        <v>#REF!</v>
      </c>
      <c r="E252" s="219" t="str">
        <f t="shared" si="230"/>
        <v>#REF!</v>
      </c>
      <c r="F252" s="221" t="str">
        <f t="shared" si="230"/>
        <v>#REF!</v>
      </c>
      <c r="G252" s="252" t="str">
        <f t="shared" si="230"/>
        <v>#REF!</v>
      </c>
      <c r="H252" s="150" t="str">
        <f t="shared" si="230"/>
        <v>#REF!</v>
      </c>
      <c r="I252" s="150" t="str">
        <f t="shared" si="230"/>
        <v>#REF!</v>
      </c>
    </row>
    <row r="253" ht="14.25" customHeight="1">
      <c r="A253" s="219" t="str">
        <f t="shared" ref="A253:I253" si="231">'2.13.'!A13</f>
        <v>#REF!</v>
      </c>
      <c r="B253" s="92" t="str">
        <f t="shared" si="231"/>
        <v>#REF!</v>
      </c>
      <c r="C253" s="92" t="str">
        <f t="shared" si="231"/>
        <v>#REF!</v>
      </c>
      <c r="D253" s="219" t="str">
        <f t="shared" si="231"/>
        <v>#REF!</v>
      </c>
      <c r="E253" s="219" t="str">
        <f t="shared" si="231"/>
        <v>#REF!</v>
      </c>
      <c r="F253" s="221" t="str">
        <f t="shared" si="231"/>
        <v>#REF!</v>
      </c>
      <c r="G253" s="252" t="str">
        <f t="shared" si="231"/>
        <v>#REF!</v>
      </c>
      <c r="H253" s="150" t="str">
        <f t="shared" si="231"/>
        <v>#REF!</v>
      </c>
      <c r="I253" s="150" t="str">
        <f t="shared" si="231"/>
        <v>#REF!</v>
      </c>
    </row>
    <row r="254" ht="14.25" customHeight="1">
      <c r="A254" s="219" t="str">
        <f t="shared" ref="A254:I254" si="232">'2.13.'!A14</f>
        <v>#REF!</v>
      </c>
      <c r="B254" s="92" t="str">
        <f t="shared" si="232"/>
        <v>#REF!</v>
      </c>
      <c r="C254" s="92" t="str">
        <f t="shared" si="232"/>
        <v>#REF!</v>
      </c>
      <c r="D254" s="219" t="str">
        <f t="shared" si="232"/>
        <v>#REF!</v>
      </c>
      <c r="E254" s="219" t="str">
        <f t="shared" si="232"/>
        <v>#REF!</v>
      </c>
      <c r="F254" s="221" t="str">
        <f t="shared" si="232"/>
        <v>#REF!</v>
      </c>
      <c r="G254" s="252" t="str">
        <f t="shared" si="232"/>
        <v>#REF!</v>
      </c>
      <c r="H254" s="150" t="str">
        <f t="shared" si="232"/>
        <v>#REF!</v>
      </c>
      <c r="I254" s="150" t="str">
        <f t="shared" si="232"/>
        <v>#REF!</v>
      </c>
    </row>
    <row r="255" ht="14.25" customHeight="1">
      <c r="A255" s="219" t="str">
        <f t="shared" ref="A255:I255" si="233">'2.13.'!A15</f>
        <v>#REF!</v>
      </c>
      <c r="B255" s="92" t="str">
        <f t="shared" si="233"/>
        <v>#REF!</v>
      </c>
      <c r="C255" s="92" t="str">
        <f t="shared" si="233"/>
        <v>#REF!</v>
      </c>
      <c r="D255" s="219" t="str">
        <f t="shared" si="233"/>
        <v>#REF!</v>
      </c>
      <c r="E255" s="219" t="str">
        <f t="shared" si="233"/>
        <v>#REF!</v>
      </c>
      <c r="F255" s="221" t="str">
        <f t="shared" si="233"/>
        <v>#REF!</v>
      </c>
      <c r="G255" s="252" t="str">
        <f t="shared" si="233"/>
        <v>#REF!</v>
      </c>
      <c r="H255" s="150" t="str">
        <f t="shared" si="233"/>
        <v>#REF!</v>
      </c>
      <c r="I255" s="150" t="str">
        <f t="shared" si="233"/>
        <v>#REF!</v>
      </c>
    </row>
    <row r="256" ht="14.25" customHeight="1">
      <c r="A256" s="219" t="str">
        <f t="shared" ref="A256:I256" si="234">'2.13.'!A16</f>
        <v>#REF!</v>
      </c>
      <c r="B256" s="92" t="str">
        <f t="shared" si="234"/>
        <v>#REF!</v>
      </c>
      <c r="C256" s="92" t="str">
        <f t="shared" si="234"/>
        <v>#REF!</v>
      </c>
      <c r="D256" s="219" t="str">
        <f t="shared" si="234"/>
        <v>#REF!</v>
      </c>
      <c r="E256" s="219" t="str">
        <f t="shared" si="234"/>
        <v>#REF!</v>
      </c>
      <c r="F256" s="219" t="str">
        <f t="shared" si="234"/>
        <v>#REF!</v>
      </c>
      <c r="G256" s="252" t="str">
        <f t="shared" si="234"/>
        <v>#REF!</v>
      </c>
      <c r="H256" s="150" t="str">
        <f t="shared" si="234"/>
        <v>#REF!</v>
      </c>
      <c r="I256" s="150" t="str">
        <f t="shared" si="234"/>
        <v>#REF!</v>
      </c>
    </row>
    <row r="257" ht="14.25" customHeight="1">
      <c r="A257" s="219" t="str">
        <f t="shared" ref="A257:I257" si="235">'2.13.'!A17</f>
        <v>#REF!</v>
      </c>
      <c r="B257" s="92" t="str">
        <f t="shared" si="235"/>
        <v>#REF!</v>
      </c>
      <c r="C257" s="92" t="str">
        <f t="shared" si="235"/>
        <v>#REF!</v>
      </c>
      <c r="D257" s="219" t="str">
        <f t="shared" si="235"/>
        <v>#REF!</v>
      </c>
      <c r="E257" s="219" t="str">
        <f t="shared" si="235"/>
        <v>#REF!</v>
      </c>
      <c r="F257" s="221" t="str">
        <f t="shared" si="235"/>
        <v>#REF!</v>
      </c>
      <c r="G257" s="252" t="str">
        <f t="shared" si="235"/>
        <v>#REF!</v>
      </c>
      <c r="H257" s="150" t="str">
        <f t="shared" si="235"/>
        <v>#REF!</v>
      </c>
      <c r="I257" s="150" t="str">
        <f t="shared" si="235"/>
        <v>#REF!</v>
      </c>
    </row>
    <row r="258" ht="14.25" customHeight="1">
      <c r="A258" s="219" t="str">
        <f t="shared" ref="A258:I258" si="236">'2.13.'!A18</f>
        <v>#REF!</v>
      </c>
      <c r="B258" s="92" t="str">
        <f t="shared" si="236"/>
        <v>#REF!</v>
      </c>
      <c r="C258" s="92" t="str">
        <f t="shared" si="236"/>
        <v>#REF!</v>
      </c>
      <c r="D258" s="219" t="str">
        <f t="shared" si="236"/>
        <v>#REF!</v>
      </c>
      <c r="E258" s="219" t="str">
        <f t="shared" si="236"/>
        <v>#REF!</v>
      </c>
      <c r="F258" s="221" t="str">
        <f t="shared" si="236"/>
        <v>#REF!</v>
      </c>
      <c r="G258" s="252" t="str">
        <f t="shared" si="236"/>
        <v>#REF!</v>
      </c>
      <c r="H258" s="150" t="str">
        <f t="shared" si="236"/>
        <v>#REF!</v>
      </c>
      <c r="I258" s="150" t="str">
        <f t="shared" si="236"/>
        <v>#REF!</v>
      </c>
    </row>
    <row r="259" ht="14.25" customHeight="1">
      <c r="A259" s="90" t="str">
        <f t="shared" ref="A259:I259" si="237">'2.13.'!A19</f>
        <v>#REF!</v>
      </c>
      <c r="B259" s="90" t="str">
        <f t="shared" si="237"/>
        <v>#REF!</v>
      </c>
      <c r="C259" s="90" t="str">
        <f t="shared" si="237"/>
        <v>#REF!</v>
      </c>
      <c r="D259" s="90" t="str">
        <f t="shared" si="237"/>
        <v>#REF!</v>
      </c>
      <c r="E259" s="90" t="str">
        <f t="shared" si="237"/>
        <v>#REF!</v>
      </c>
      <c r="F259" s="154" t="str">
        <f t="shared" si="237"/>
        <v>#REF!</v>
      </c>
      <c r="G259" s="3" t="str">
        <f t="shared" si="237"/>
        <v>#REF!</v>
      </c>
      <c r="H259" s="150" t="str">
        <f t="shared" si="237"/>
        <v>#REF!</v>
      </c>
      <c r="I259" s="150" t="str">
        <f t="shared" si="237"/>
        <v>#REF!</v>
      </c>
    </row>
    <row r="260" ht="14.25" customHeight="1">
      <c r="A260" s="253" t="str">
        <f t="shared" ref="A260:I260" si="238">'2.13.'!A20</f>
        <v>#REF!</v>
      </c>
      <c r="B260" s="254" t="str">
        <f t="shared" si="238"/>
        <v>#REF!</v>
      </c>
      <c r="C260" s="254" t="str">
        <f t="shared" si="238"/>
        <v>#REF!</v>
      </c>
      <c r="D260" s="254" t="str">
        <f t="shared" si="238"/>
        <v>#REF!</v>
      </c>
      <c r="E260" s="254" t="str">
        <f t="shared" si="238"/>
        <v>#REF!</v>
      </c>
      <c r="F260" s="254" t="str">
        <f t="shared" si="238"/>
        <v>#REF!</v>
      </c>
      <c r="G260" s="198" t="str">
        <f t="shared" si="238"/>
        <v>#REF!</v>
      </c>
      <c r="H260" s="254" t="str">
        <f t="shared" si="238"/>
        <v>#REF!</v>
      </c>
      <c r="I260" s="255" t="str">
        <f t="shared" si="238"/>
        <v>#REF!</v>
      </c>
    </row>
    <row r="261" ht="14.25" customHeight="1">
      <c r="G261" s="3"/>
    </row>
    <row r="262" ht="14.25" customHeight="1">
      <c r="G262" s="3"/>
    </row>
    <row r="263">
      <c r="A263" s="210" t="str">
        <f t="shared" ref="A263:B263" si="239">'2.14.'!A3</f>
        <v>#REF!</v>
      </c>
      <c r="B263" s="211" t="str">
        <f t="shared" si="239"/>
        <v>#REF!</v>
      </c>
      <c r="C263" s="212"/>
      <c r="D263" s="212"/>
      <c r="E263" s="212"/>
      <c r="F263" s="212"/>
      <c r="G263" s="213" t="str">
        <f t="shared" ref="G263:I263" si="240">'2.14.'!G3</f>
        <v>#REF!</v>
      </c>
      <c r="H263" s="214" t="str">
        <f t="shared" si="240"/>
        <v>#REF!</v>
      </c>
      <c r="I263" s="215" t="str">
        <f t="shared" si="240"/>
        <v>#REF!</v>
      </c>
    </row>
    <row r="264" ht="14.25" customHeight="1">
      <c r="A264" s="90" t="str">
        <f t="shared" ref="A264:I264" si="241">'2.14.'!A4</f>
        <v>#REF!</v>
      </c>
      <c r="B264" s="90" t="str">
        <f t="shared" si="241"/>
        <v>#REF!</v>
      </c>
      <c r="C264" s="90" t="str">
        <f t="shared" si="241"/>
        <v>#REF!</v>
      </c>
      <c r="D264" s="90" t="str">
        <f t="shared" si="241"/>
        <v>#REF!</v>
      </c>
      <c r="E264" s="90" t="str">
        <f t="shared" si="241"/>
        <v>#REF!</v>
      </c>
      <c r="F264" s="90" t="str">
        <f t="shared" si="241"/>
        <v>#REF!</v>
      </c>
      <c r="G264" s="3" t="str">
        <f t="shared" si="241"/>
        <v>#REF!</v>
      </c>
      <c r="H264" s="90" t="str">
        <f t="shared" si="241"/>
        <v>#REF!</v>
      </c>
      <c r="I264" s="90" t="str">
        <f t="shared" si="241"/>
        <v>#REF!</v>
      </c>
    </row>
    <row r="265" ht="14.25" customHeight="1">
      <c r="A265" s="216" t="str">
        <f t="shared" ref="A265:I265" si="242">'2.14.'!A5</f>
        <v>#REF!</v>
      </c>
      <c r="B265" s="94" t="str">
        <f t="shared" si="242"/>
        <v>#REF!</v>
      </c>
      <c r="C265" s="94" t="str">
        <f t="shared" si="242"/>
        <v>#REF!</v>
      </c>
      <c r="D265" s="94" t="str">
        <f t="shared" si="242"/>
        <v>#REF!</v>
      </c>
      <c r="E265" s="94" t="str">
        <f t="shared" si="242"/>
        <v>#REF!</v>
      </c>
      <c r="F265" s="94" t="str">
        <f t="shared" si="242"/>
        <v>#REF!</v>
      </c>
      <c r="G265" s="2" t="str">
        <f t="shared" si="242"/>
        <v>#REF!</v>
      </c>
      <c r="H265" s="94" t="str">
        <f t="shared" si="242"/>
        <v>#REF!</v>
      </c>
      <c r="I265" s="94" t="str">
        <f t="shared" si="242"/>
        <v>#REF!</v>
      </c>
    </row>
    <row r="266" ht="14.25" customHeight="1">
      <c r="A266" s="217" t="str">
        <f t="shared" ref="A266:D266" si="243">'2.14.'!A6</f>
        <v>#REF!</v>
      </c>
      <c r="B266" s="217" t="str">
        <f t="shared" si="243"/>
        <v>#REF!</v>
      </c>
      <c r="C266" s="217" t="str">
        <f t="shared" si="243"/>
        <v>#REF!</v>
      </c>
      <c r="D266" s="218" t="str">
        <f t="shared" si="243"/>
        <v>#REF!</v>
      </c>
      <c r="E266" s="212"/>
      <c r="F266" s="217" t="str">
        <f t="shared" ref="F266:I266" si="244">'2.14.'!F6</f>
        <v>#REF!</v>
      </c>
      <c r="G266" s="4" t="str">
        <f t="shared" si="244"/>
        <v>#REF!</v>
      </c>
      <c r="H266" s="217" t="str">
        <f t="shared" si="244"/>
        <v>#REF!</v>
      </c>
      <c r="I266" s="217" t="str">
        <f t="shared" si="244"/>
        <v>#REF!</v>
      </c>
    </row>
    <row r="267" ht="14.25" customHeight="1">
      <c r="A267" s="219" t="str">
        <f t="shared" ref="A267:I267" si="245">'2.14.'!A7</f>
        <v>#REF!</v>
      </c>
      <c r="B267" s="92" t="str">
        <f t="shared" si="245"/>
        <v>#REF!</v>
      </c>
      <c r="C267" s="92" t="str">
        <f t="shared" si="245"/>
        <v>#REF!</v>
      </c>
      <c r="D267" s="220" t="str">
        <f t="shared" si="245"/>
        <v>#REF!</v>
      </c>
      <c r="E267" s="219" t="str">
        <f t="shared" si="245"/>
        <v>#REF!</v>
      </c>
      <c r="F267" s="221" t="str">
        <f t="shared" si="245"/>
        <v>#REF!</v>
      </c>
      <c r="G267" s="252" t="str">
        <f t="shared" si="245"/>
        <v>#REF!</v>
      </c>
      <c r="H267" s="150" t="str">
        <f t="shared" si="245"/>
        <v>#REF!</v>
      </c>
      <c r="I267" s="150" t="str">
        <f t="shared" si="245"/>
        <v>#REF!</v>
      </c>
    </row>
    <row r="268" ht="14.25" customHeight="1">
      <c r="A268" s="219" t="str">
        <f t="shared" ref="A268:I268" si="246">'2.14.'!A8</f>
        <v>#REF!</v>
      </c>
      <c r="B268" s="92" t="str">
        <f t="shared" si="246"/>
        <v>#REF!</v>
      </c>
      <c r="C268" s="92" t="str">
        <f t="shared" si="246"/>
        <v>#REF!</v>
      </c>
      <c r="D268" s="220" t="str">
        <f t="shared" si="246"/>
        <v>#REF!</v>
      </c>
      <c r="E268" s="219" t="str">
        <f t="shared" si="246"/>
        <v>#REF!</v>
      </c>
      <c r="F268" s="221" t="str">
        <f t="shared" si="246"/>
        <v>#REF!</v>
      </c>
      <c r="G268" s="252" t="str">
        <f t="shared" si="246"/>
        <v>#REF!</v>
      </c>
      <c r="H268" s="150" t="str">
        <f t="shared" si="246"/>
        <v>#REF!</v>
      </c>
      <c r="I268" s="150" t="str">
        <f t="shared" si="246"/>
        <v>#REF!</v>
      </c>
    </row>
    <row r="269" ht="14.25" customHeight="1">
      <c r="A269" s="219" t="str">
        <f t="shared" ref="A269:I269" si="247">'2.14.'!A9</f>
        <v>#REF!</v>
      </c>
      <c r="B269" s="92" t="str">
        <f t="shared" si="247"/>
        <v>#REF!</v>
      </c>
      <c r="C269" s="92" t="str">
        <f t="shared" si="247"/>
        <v>#REF!</v>
      </c>
      <c r="D269" s="219" t="str">
        <f t="shared" si="247"/>
        <v>#REF!</v>
      </c>
      <c r="E269" s="219" t="str">
        <f t="shared" si="247"/>
        <v>#REF!</v>
      </c>
      <c r="F269" s="221" t="str">
        <f t="shared" si="247"/>
        <v>#REF!</v>
      </c>
      <c r="G269" s="252" t="str">
        <f t="shared" si="247"/>
        <v>#REF!</v>
      </c>
      <c r="H269" s="150" t="str">
        <f t="shared" si="247"/>
        <v>#REF!</v>
      </c>
      <c r="I269" s="150" t="str">
        <f t="shared" si="247"/>
        <v>#REF!</v>
      </c>
    </row>
    <row r="270" ht="14.25" customHeight="1">
      <c r="A270" s="219" t="str">
        <f t="shared" ref="A270:I270" si="248">'2.14.'!A10</f>
        <v>#REF!</v>
      </c>
      <c r="B270" s="92" t="str">
        <f t="shared" si="248"/>
        <v>#REF!</v>
      </c>
      <c r="C270" s="92" t="str">
        <f t="shared" si="248"/>
        <v>#REF!</v>
      </c>
      <c r="D270" s="219" t="str">
        <f t="shared" si="248"/>
        <v>#REF!</v>
      </c>
      <c r="E270" s="219" t="str">
        <f t="shared" si="248"/>
        <v>#REF!</v>
      </c>
      <c r="F270" s="221" t="str">
        <f t="shared" si="248"/>
        <v>#REF!</v>
      </c>
      <c r="G270" s="252" t="str">
        <f t="shared" si="248"/>
        <v>#REF!</v>
      </c>
      <c r="H270" s="150" t="str">
        <f t="shared" si="248"/>
        <v>#REF!</v>
      </c>
      <c r="I270" s="150" t="str">
        <f t="shared" si="248"/>
        <v>#REF!</v>
      </c>
    </row>
    <row r="271" ht="14.25" customHeight="1">
      <c r="A271" s="219" t="str">
        <f t="shared" ref="A271:I271" si="249">'2.14.'!A11</f>
        <v>#REF!</v>
      </c>
      <c r="B271" s="92" t="str">
        <f t="shared" si="249"/>
        <v>#REF!</v>
      </c>
      <c r="C271" s="92" t="str">
        <f t="shared" si="249"/>
        <v>#REF!</v>
      </c>
      <c r="D271" s="219" t="str">
        <f t="shared" si="249"/>
        <v>#REF!</v>
      </c>
      <c r="E271" s="219" t="str">
        <f t="shared" si="249"/>
        <v>#REF!</v>
      </c>
      <c r="F271" s="221" t="str">
        <f t="shared" si="249"/>
        <v>#REF!</v>
      </c>
      <c r="G271" s="252" t="str">
        <f t="shared" si="249"/>
        <v>#REF!</v>
      </c>
      <c r="H271" s="150" t="str">
        <f t="shared" si="249"/>
        <v>#REF!</v>
      </c>
      <c r="I271" s="150" t="str">
        <f t="shared" si="249"/>
        <v>#REF!</v>
      </c>
    </row>
    <row r="272" ht="14.25" customHeight="1">
      <c r="A272" s="219" t="str">
        <f t="shared" ref="A272:I272" si="250">'2.14.'!A12</f>
        <v>#REF!</v>
      </c>
      <c r="B272" s="92" t="str">
        <f t="shared" si="250"/>
        <v>#REF!</v>
      </c>
      <c r="C272" s="92" t="str">
        <f t="shared" si="250"/>
        <v>#REF!</v>
      </c>
      <c r="D272" s="219" t="str">
        <f t="shared" si="250"/>
        <v>#REF!</v>
      </c>
      <c r="E272" s="219" t="str">
        <f t="shared" si="250"/>
        <v>#REF!</v>
      </c>
      <c r="F272" s="221" t="str">
        <f t="shared" si="250"/>
        <v>#REF!</v>
      </c>
      <c r="G272" s="252" t="str">
        <f t="shared" si="250"/>
        <v>#REF!</v>
      </c>
      <c r="H272" s="150" t="str">
        <f t="shared" si="250"/>
        <v>#REF!</v>
      </c>
      <c r="I272" s="150" t="str">
        <f t="shared" si="250"/>
        <v>#REF!</v>
      </c>
    </row>
    <row r="273" ht="14.25" customHeight="1">
      <c r="A273" s="219" t="str">
        <f t="shared" ref="A273:I273" si="251">'2.14.'!A13</f>
        <v>#REF!</v>
      </c>
      <c r="B273" s="92" t="str">
        <f t="shared" si="251"/>
        <v>#REF!</v>
      </c>
      <c r="C273" s="92" t="str">
        <f t="shared" si="251"/>
        <v>#REF!</v>
      </c>
      <c r="D273" s="219" t="str">
        <f t="shared" si="251"/>
        <v>#REF!</v>
      </c>
      <c r="E273" s="219" t="str">
        <f t="shared" si="251"/>
        <v>#REF!</v>
      </c>
      <c r="F273" s="221" t="str">
        <f t="shared" si="251"/>
        <v>#REF!</v>
      </c>
      <c r="G273" s="252" t="str">
        <f t="shared" si="251"/>
        <v>#REF!</v>
      </c>
      <c r="H273" s="150" t="str">
        <f t="shared" si="251"/>
        <v>#REF!</v>
      </c>
      <c r="I273" s="150" t="str">
        <f t="shared" si="251"/>
        <v>#REF!</v>
      </c>
    </row>
    <row r="274" ht="14.25" customHeight="1">
      <c r="A274" s="219" t="str">
        <f t="shared" ref="A274:I274" si="252">'2.14.'!A14</f>
        <v>#REF!</v>
      </c>
      <c r="B274" s="92" t="str">
        <f t="shared" si="252"/>
        <v>#REF!</v>
      </c>
      <c r="C274" s="92" t="str">
        <f t="shared" si="252"/>
        <v>#REF!</v>
      </c>
      <c r="D274" s="219" t="str">
        <f t="shared" si="252"/>
        <v>#REF!</v>
      </c>
      <c r="E274" s="219" t="str">
        <f t="shared" si="252"/>
        <v>#REF!</v>
      </c>
      <c r="F274" s="221" t="str">
        <f t="shared" si="252"/>
        <v>#REF!</v>
      </c>
      <c r="G274" s="252" t="str">
        <f t="shared" si="252"/>
        <v>#REF!</v>
      </c>
      <c r="H274" s="150" t="str">
        <f t="shared" si="252"/>
        <v>#REF!</v>
      </c>
      <c r="I274" s="150" t="str">
        <f t="shared" si="252"/>
        <v>#REF!</v>
      </c>
    </row>
    <row r="275" ht="14.25" customHeight="1">
      <c r="A275" s="219" t="str">
        <f t="shared" ref="A275:I275" si="253">'2.14.'!A15</f>
        <v>#REF!</v>
      </c>
      <c r="B275" s="92" t="str">
        <f t="shared" si="253"/>
        <v>#REF!</v>
      </c>
      <c r="C275" s="92" t="str">
        <f t="shared" si="253"/>
        <v>#REF!</v>
      </c>
      <c r="D275" s="219" t="str">
        <f t="shared" si="253"/>
        <v>#REF!</v>
      </c>
      <c r="E275" s="219" t="str">
        <f t="shared" si="253"/>
        <v>#REF!</v>
      </c>
      <c r="F275" s="221" t="str">
        <f t="shared" si="253"/>
        <v>#REF!</v>
      </c>
      <c r="G275" s="252" t="str">
        <f t="shared" si="253"/>
        <v>#REF!</v>
      </c>
      <c r="H275" s="150" t="str">
        <f t="shared" si="253"/>
        <v>#REF!</v>
      </c>
      <c r="I275" s="150" t="str">
        <f t="shared" si="253"/>
        <v>#REF!</v>
      </c>
    </row>
    <row r="276" ht="14.25" customHeight="1">
      <c r="A276" s="219" t="str">
        <f t="shared" ref="A276:I276" si="254">'2.14.'!A16</f>
        <v>#REF!</v>
      </c>
      <c r="B276" s="92" t="str">
        <f t="shared" si="254"/>
        <v>#REF!</v>
      </c>
      <c r="C276" s="92" t="str">
        <f t="shared" si="254"/>
        <v>#REF!</v>
      </c>
      <c r="D276" s="219" t="str">
        <f t="shared" si="254"/>
        <v>#REF!</v>
      </c>
      <c r="E276" s="219" t="str">
        <f t="shared" si="254"/>
        <v>#REF!</v>
      </c>
      <c r="F276" s="221" t="str">
        <f t="shared" si="254"/>
        <v>#REF!</v>
      </c>
      <c r="G276" s="252" t="str">
        <f t="shared" si="254"/>
        <v>#REF!</v>
      </c>
      <c r="H276" s="150" t="str">
        <f t="shared" si="254"/>
        <v>#REF!</v>
      </c>
      <c r="I276" s="150" t="str">
        <f t="shared" si="254"/>
        <v>#REF!</v>
      </c>
    </row>
    <row r="277" ht="14.25" customHeight="1">
      <c r="A277" s="219" t="str">
        <f t="shared" ref="A277:I277" si="255">'2.14.'!A17</f>
        <v>#REF!</v>
      </c>
      <c r="B277" s="92" t="str">
        <f t="shared" si="255"/>
        <v>#REF!</v>
      </c>
      <c r="C277" s="92" t="str">
        <f t="shared" si="255"/>
        <v>#REF!</v>
      </c>
      <c r="D277" s="219" t="str">
        <f t="shared" si="255"/>
        <v>#REF!</v>
      </c>
      <c r="E277" s="219" t="str">
        <f t="shared" si="255"/>
        <v>#REF!</v>
      </c>
      <c r="F277" s="221" t="str">
        <f t="shared" si="255"/>
        <v>#REF!</v>
      </c>
      <c r="G277" s="252" t="str">
        <f t="shared" si="255"/>
        <v>#REF!</v>
      </c>
      <c r="H277" s="150" t="str">
        <f t="shared" si="255"/>
        <v>#REF!</v>
      </c>
      <c r="I277" s="150" t="str">
        <f t="shared" si="255"/>
        <v>#REF!</v>
      </c>
    </row>
    <row r="278" ht="14.25" customHeight="1">
      <c r="A278" s="219" t="str">
        <f t="shared" ref="A278:I278" si="256">'2.14.'!A18</f>
        <v>#REF!</v>
      </c>
      <c r="B278" s="92" t="str">
        <f t="shared" si="256"/>
        <v>#REF!</v>
      </c>
      <c r="C278" s="92" t="str">
        <f t="shared" si="256"/>
        <v>#REF!</v>
      </c>
      <c r="D278" s="219" t="str">
        <f t="shared" si="256"/>
        <v>#REF!</v>
      </c>
      <c r="E278" s="219" t="str">
        <f t="shared" si="256"/>
        <v>#REF!</v>
      </c>
      <c r="F278" s="221" t="str">
        <f t="shared" si="256"/>
        <v>#REF!</v>
      </c>
      <c r="G278" s="252" t="str">
        <f t="shared" si="256"/>
        <v>#REF!</v>
      </c>
      <c r="H278" s="150" t="str">
        <f t="shared" si="256"/>
        <v>#REF!</v>
      </c>
      <c r="I278" s="150" t="str">
        <f t="shared" si="256"/>
        <v>#REF!</v>
      </c>
    </row>
    <row r="279" ht="15.75" customHeight="1">
      <c r="A279" s="90" t="str">
        <f t="shared" ref="A279:I279" si="257">'2.14.'!A19</f>
        <v>#REF!</v>
      </c>
      <c r="B279" s="90" t="str">
        <f t="shared" si="257"/>
        <v>#REF!</v>
      </c>
      <c r="C279" s="90" t="str">
        <f t="shared" si="257"/>
        <v>#REF!</v>
      </c>
      <c r="D279" s="90" t="str">
        <f t="shared" si="257"/>
        <v>#REF!</v>
      </c>
      <c r="E279" s="90" t="str">
        <f t="shared" si="257"/>
        <v>#REF!</v>
      </c>
      <c r="F279" s="154" t="str">
        <f t="shared" si="257"/>
        <v>#REF!</v>
      </c>
      <c r="G279" s="3" t="str">
        <f t="shared" si="257"/>
        <v>#REF!</v>
      </c>
      <c r="H279" s="150" t="str">
        <f t="shared" si="257"/>
        <v>#REF!</v>
      </c>
      <c r="I279" s="150" t="str">
        <f t="shared" si="257"/>
        <v>#REF!</v>
      </c>
    </row>
    <row r="280" ht="15.75" customHeight="1">
      <c r="A280" s="253" t="str">
        <f t="shared" ref="A280:I280" si="258">'2.14.'!A20</f>
        <v>#REF!</v>
      </c>
      <c r="B280" s="254" t="str">
        <f t="shared" si="258"/>
        <v>#REF!</v>
      </c>
      <c r="C280" s="254" t="str">
        <f t="shared" si="258"/>
        <v>#REF!</v>
      </c>
      <c r="D280" s="254" t="str">
        <f t="shared" si="258"/>
        <v>#REF!</v>
      </c>
      <c r="E280" s="254" t="str">
        <f t="shared" si="258"/>
        <v>#REF!</v>
      </c>
      <c r="F280" s="254" t="str">
        <f t="shared" si="258"/>
        <v>#REF!</v>
      </c>
      <c r="G280" s="198" t="str">
        <f t="shared" si="258"/>
        <v>#REF!</v>
      </c>
      <c r="H280" s="254" t="str">
        <f t="shared" si="258"/>
        <v>#REF!</v>
      </c>
      <c r="I280" s="255" t="str">
        <f t="shared" si="258"/>
        <v>#REF!</v>
      </c>
    </row>
    <row r="281" ht="15.75" customHeight="1">
      <c r="G281" s="3"/>
    </row>
    <row r="282" ht="15.75" customHeight="1">
      <c r="G282" s="3"/>
    </row>
    <row r="283">
      <c r="A283" s="210" t="str">
        <f t="shared" ref="A283:B283" si="259">'2.15.'!A3</f>
        <v>#REF!</v>
      </c>
      <c r="B283" s="211" t="str">
        <f t="shared" si="259"/>
        <v>#REF!</v>
      </c>
      <c r="C283" s="212"/>
      <c r="D283" s="212"/>
      <c r="E283" s="212"/>
      <c r="F283" s="212"/>
      <c r="G283" s="213" t="str">
        <f t="shared" ref="G283:I283" si="260">'2.15.'!G3</f>
        <v>#REF!</v>
      </c>
      <c r="H283" s="214" t="str">
        <f t="shared" si="260"/>
        <v>#REF!</v>
      </c>
      <c r="I283" s="215" t="str">
        <f t="shared" si="260"/>
        <v>#REF!</v>
      </c>
    </row>
    <row r="284" ht="15.75" customHeight="1">
      <c r="A284" s="90" t="str">
        <f t="shared" ref="A284:I284" si="261">'2.15.'!A4</f>
        <v>#REF!</v>
      </c>
      <c r="B284" s="90" t="str">
        <f t="shared" si="261"/>
        <v>#REF!</v>
      </c>
      <c r="C284" s="90" t="str">
        <f t="shared" si="261"/>
        <v>#REF!</v>
      </c>
      <c r="D284" s="90" t="str">
        <f t="shared" si="261"/>
        <v>#REF!</v>
      </c>
      <c r="E284" s="90" t="str">
        <f t="shared" si="261"/>
        <v>#REF!</v>
      </c>
      <c r="F284" s="90" t="str">
        <f t="shared" si="261"/>
        <v>#REF!</v>
      </c>
      <c r="G284" s="3" t="str">
        <f t="shared" si="261"/>
        <v>#REF!</v>
      </c>
      <c r="H284" s="90" t="str">
        <f t="shared" si="261"/>
        <v>#REF!</v>
      </c>
      <c r="I284" s="90" t="str">
        <f t="shared" si="261"/>
        <v>#REF!</v>
      </c>
    </row>
    <row r="285" ht="15.75" customHeight="1">
      <c r="A285" s="216" t="str">
        <f t="shared" ref="A285:I285" si="262">'2.15.'!A5</f>
        <v>#REF!</v>
      </c>
      <c r="B285" s="94" t="str">
        <f t="shared" si="262"/>
        <v>#REF!</v>
      </c>
      <c r="C285" s="94" t="str">
        <f t="shared" si="262"/>
        <v>#REF!</v>
      </c>
      <c r="D285" s="94" t="str">
        <f t="shared" si="262"/>
        <v>#REF!</v>
      </c>
      <c r="E285" s="94" t="str">
        <f t="shared" si="262"/>
        <v>#REF!</v>
      </c>
      <c r="F285" s="94" t="str">
        <f t="shared" si="262"/>
        <v>#REF!</v>
      </c>
      <c r="G285" s="2" t="str">
        <f t="shared" si="262"/>
        <v>#REF!</v>
      </c>
      <c r="H285" s="94" t="str">
        <f t="shared" si="262"/>
        <v>#REF!</v>
      </c>
      <c r="I285" s="94" t="str">
        <f t="shared" si="262"/>
        <v>#REF!</v>
      </c>
    </row>
    <row r="286" ht="15.75" customHeight="1">
      <c r="A286" s="217" t="str">
        <f t="shared" ref="A286:D286" si="263">'2.15.'!A6</f>
        <v>#REF!</v>
      </c>
      <c r="B286" s="217" t="str">
        <f t="shared" si="263"/>
        <v>#REF!</v>
      </c>
      <c r="C286" s="217" t="str">
        <f t="shared" si="263"/>
        <v>#REF!</v>
      </c>
      <c r="D286" s="218" t="str">
        <f t="shared" si="263"/>
        <v>#REF!</v>
      </c>
      <c r="E286" s="212"/>
      <c r="F286" s="217" t="str">
        <f t="shared" ref="F286:I286" si="264">'2.15.'!F6</f>
        <v>#REF!</v>
      </c>
      <c r="G286" s="4" t="str">
        <f t="shared" si="264"/>
        <v>#REF!</v>
      </c>
      <c r="H286" s="217" t="str">
        <f t="shared" si="264"/>
        <v>#REF!</v>
      </c>
      <c r="I286" s="217" t="str">
        <f t="shared" si="264"/>
        <v>#REF!</v>
      </c>
    </row>
    <row r="287" ht="15.75" customHeight="1">
      <c r="A287" s="219" t="str">
        <f t="shared" ref="A287:I287" si="265">'2.15.'!A7</f>
        <v>#REF!</v>
      </c>
      <c r="B287" s="92" t="str">
        <f t="shared" si="265"/>
        <v>#REF!</v>
      </c>
      <c r="C287" s="92" t="str">
        <f t="shared" si="265"/>
        <v>#REF!</v>
      </c>
      <c r="D287" s="220" t="str">
        <f t="shared" si="265"/>
        <v>#REF!</v>
      </c>
      <c r="E287" s="219" t="str">
        <f t="shared" si="265"/>
        <v>#REF!</v>
      </c>
      <c r="F287" s="221" t="str">
        <f t="shared" si="265"/>
        <v>#REF!</v>
      </c>
      <c r="G287" s="252" t="str">
        <f t="shared" si="265"/>
        <v>#REF!</v>
      </c>
      <c r="H287" s="150" t="str">
        <f t="shared" si="265"/>
        <v>#REF!</v>
      </c>
      <c r="I287" s="150" t="str">
        <f t="shared" si="265"/>
        <v>#REF!</v>
      </c>
    </row>
    <row r="288" ht="15.75" customHeight="1">
      <c r="A288" s="219" t="str">
        <f t="shared" ref="A288:I288" si="266">'2.15.'!A8</f>
        <v>#REF!</v>
      </c>
      <c r="B288" s="92" t="str">
        <f t="shared" si="266"/>
        <v>#REF!</v>
      </c>
      <c r="C288" s="92" t="str">
        <f t="shared" si="266"/>
        <v>#REF!</v>
      </c>
      <c r="D288" s="220" t="str">
        <f t="shared" si="266"/>
        <v>#REF!</v>
      </c>
      <c r="E288" s="219" t="str">
        <f t="shared" si="266"/>
        <v>#REF!</v>
      </c>
      <c r="F288" s="221" t="str">
        <f t="shared" si="266"/>
        <v>#REF!</v>
      </c>
      <c r="G288" s="252" t="str">
        <f t="shared" si="266"/>
        <v>#REF!</v>
      </c>
      <c r="H288" s="150" t="str">
        <f t="shared" si="266"/>
        <v>#REF!</v>
      </c>
      <c r="I288" s="150" t="str">
        <f t="shared" si="266"/>
        <v>#REF!</v>
      </c>
    </row>
    <row r="289" ht="15.75" customHeight="1">
      <c r="A289" s="219" t="str">
        <f t="shared" ref="A289:I289" si="267">'2.15.'!A9</f>
        <v>#REF!</v>
      </c>
      <c r="B289" s="92" t="str">
        <f t="shared" si="267"/>
        <v>#REF!</v>
      </c>
      <c r="C289" s="92" t="str">
        <f t="shared" si="267"/>
        <v>#REF!</v>
      </c>
      <c r="D289" s="219" t="str">
        <f t="shared" si="267"/>
        <v>#REF!</v>
      </c>
      <c r="E289" s="219" t="str">
        <f t="shared" si="267"/>
        <v>#REF!</v>
      </c>
      <c r="F289" s="221" t="str">
        <f t="shared" si="267"/>
        <v>#REF!</v>
      </c>
      <c r="G289" s="252" t="str">
        <f t="shared" si="267"/>
        <v>#REF!</v>
      </c>
      <c r="H289" s="150" t="str">
        <f t="shared" si="267"/>
        <v>#REF!</v>
      </c>
      <c r="I289" s="150" t="str">
        <f t="shared" si="267"/>
        <v>#REF!</v>
      </c>
    </row>
    <row r="290" ht="15.75" customHeight="1">
      <c r="A290" s="219" t="str">
        <f t="shared" ref="A290:I290" si="268">'2.15.'!A10</f>
        <v>#REF!</v>
      </c>
      <c r="B290" s="92" t="str">
        <f t="shared" si="268"/>
        <v>#REF!</v>
      </c>
      <c r="C290" s="92" t="str">
        <f t="shared" si="268"/>
        <v>#REF!</v>
      </c>
      <c r="D290" s="219" t="str">
        <f t="shared" si="268"/>
        <v>#REF!</v>
      </c>
      <c r="E290" s="219" t="str">
        <f t="shared" si="268"/>
        <v>#REF!</v>
      </c>
      <c r="F290" s="221" t="str">
        <f t="shared" si="268"/>
        <v>#REF!</v>
      </c>
      <c r="G290" s="252" t="str">
        <f t="shared" si="268"/>
        <v>#REF!</v>
      </c>
      <c r="H290" s="150" t="str">
        <f t="shared" si="268"/>
        <v>#REF!</v>
      </c>
      <c r="I290" s="150" t="str">
        <f t="shared" si="268"/>
        <v>#REF!</v>
      </c>
    </row>
    <row r="291" ht="15.75" customHeight="1">
      <c r="A291" s="219" t="str">
        <f t="shared" ref="A291:I291" si="269">'2.15.'!A11</f>
        <v>#REF!</v>
      </c>
      <c r="B291" s="92" t="str">
        <f t="shared" si="269"/>
        <v>#REF!</v>
      </c>
      <c r="C291" s="92" t="str">
        <f t="shared" si="269"/>
        <v>#REF!</v>
      </c>
      <c r="D291" s="219" t="str">
        <f t="shared" si="269"/>
        <v>#REF!</v>
      </c>
      <c r="E291" s="219" t="str">
        <f t="shared" si="269"/>
        <v>#REF!</v>
      </c>
      <c r="F291" s="221" t="str">
        <f t="shared" si="269"/>
        <v>#REF!</v>
      </c>
      <c r="G291" s="252" t="str">
        <f t="shared" si="269"/>
        <v>#REF!</v>
      </c>
      <c r="H291" s="150" t="str">
        <f t="shared" si="269"/>
        <v>#REF!</v>
      </c>
      <c r="I291" s="150" t="str">
        <f t="shared" si="269"/>
        <v>#REF!</v>
      </c>
    </row>
    <row r="292" ht="15.75" customHeight="1">
      <c r="A292" s="219" t="str">
        <f t="shared" ref="A292:I292" si="270">'2.15.'!A12</f>
        <v>#REF!</v>
      </c>
      <c r="B292" s="92" t="str">
        <f t="shared" si="270"/>
        <v>#REF!</v>
      </c>
      <c r="C292" s="92" t="str">
        <f t="shared" si="270"/>
        <v>#REF!</v>
      </c>
      <c r="D292" s="219" t="str">
        <f t="shared" si="270"/>
        <v>#REF!</v>
      </c>
      <c r="E292" s="219" t="str">
        <f t="shared" si="270"/>
        <v>#REF!</v>
      </c>
      <c r="F292" s="221" t="str">
        <f t="shared" si="270"/>
        <v>#REF!</v>
      </c>
      <c r="G292" s="252" t="str">
        <f t="shared" si="270"/>
        <v>#REF!</v>
      </c>
      <c r="H292" s="150" t="str">
        <f t="shared" si="270"/>
        <v>#REF!</v>
      </c>
      <c r="I292" s="150" t="str">
        <f t="shared" si="270"/>
        <v>#REF!</v>
      </c>
    </row>
    <row r="293" ht="15.75" customHeight="1">
      <c r="A293" s="219" t="str">
        <f t="shared" ref="A293:I293" si="271">'2.15.'!A13</f>
        <v>#REF!</v>
      </c>
      <c r="B293" s="92" t="str">
        <f t="shared" si="271"/>
        <v>#REF!</v>
      </c>
      <c r="C293" s="92" t="str">
        <f t="shared" si="271"/>
        <v>#REF!</v>
      </c>
      <c r="D293" s="219" t="str">
        <f t="shared" si="271"/>
        <v>#REF!</v>
      </c>
      <c r="E293" s="219" t="str">
        <f t="shared" si="271"/>
        <v>#REF!</v>
      </c>
      <c r="F293" s="221" t="str">
        <f t="shared" si="271"/>
        <v>#REF!</v>
      </c>
      <c r="G293" s="252" t="str">
        <f t="shared" si="271"/>
        <v>#REF!</v>
      </c>
      <c r="H293" s="150" t="str">
        <f t="shared" si="271"/>
        <v>#REF!</v>
      </c>
      <c r="I293" s="150" t="str">
        <f t="shared" si="271"/>
        <v>#REF!</v>
      </c>
    </row>
    <row r="294" ht="15.75" customHeight="1">
      <c r="A294" s="219" t="str">
        <f t="shared" ref="A294:I294" si="272">'2.15.'!A14</f>
        <v>#REF!</v>
      </c>
      <c r="B294" s="92" t="str">
        <f t="shared" si="272"/>
        <v>#REF!</v>
      </c>
      <c r="C294" s="92" t="str">
        <f t="shared" si="272"/>
        <v>#REF!</v>
      </c>
      <c r="D294" s="219" t="str">
        <f t="shared" si="272"/>
        <v>#REF!</v>
      </c>
      <c r="E294" s="219" t="str">
        <f t="shared" si="272"/>
        <v>#REF!</v>
      </c>
      <c r="F294" s="221" t="str">
        <f t="shared" si="272"/>
        <v>#REF!</v>
      </c>
      <c r="G294" s="252" t="str">
        <f t="shared" si="272"/>
        <v>#REF!</v>
      </c>
      <c r="H294" s="150" t="str">
        <f t="shared" si="272"/>
        <v>#REF!</v>
      </c>
      <c r="I294" s="150" t="str">
        <f t="shared" si="272"/>
        <v>#REF!</v>
      </c>
    </row>
    <row r="295" ht="15.75" customHeight="1">
      <c r="A295" s="219" t="str">
        <f t="shared" ref="A295:I295" si="273">'2.15.'!A15</f>
        <v>#REF!</v>
      </c>
      <c r="B295" s="92" t="str">
        <f t="shared" si="273"/>
        <v>#REF!</v>
      </c>
      <c r="C295" s="92" t="str">
        <f t="shared" si="273"/>
        <v>#REF!</v>
      </c>
      <c r="D295" s="219" t="str">
        <f t="shared" si="273"/>
        <v>#REF!</v>
      </c>
      <c r="E295" s="219" t="str">
        <f t="shared" si="273"/>
        <v>#REF!</v>
      </c>
      <c r="F295" s="221" t="str">
        <f t="shared" si="273"/>
        <v>#REF!</v>
      </c>
      <c r="G295" s="252" t="str">
        <f t="shared" si="273"/>
        <v>#REF!</v>
      </c>
      <c r="H295" s="150" t="str">
        <f t="shared" si="273"/>
        <v>#REF!</v>
      </c>
      <c r="I295" s="150" t="str">
        <f t="shared" si="273"/>
        <v>#REF!</v>
      </c>
    </row>
    <row r="296" ht="15.75" customHeight="1">
      <c r="A296" s="219" t="str">
        <f t="shared" ref="A296:I296" si="274">'2.15.'!A16</f>
        <v>#REF!</v>
      </c>
      <c r="B296" s="92" t="str">
        <f t="shared" si="274"/>
        <v>#REF!</v>
      </c>
      <c r="C296" s="92" t="str">
        <f t="shared" si="274"/>
        <v>#REF!</v>
      </c>
      <c r="D296" s="219" t="str">
        <f t="shared" si="274"/>
        <v>#REF!</v>
      </c>
      <c r="E296" s="219" t="str">
        <f t="shared" si="274"/>
        <v>#REF!</v>
      </c>
      <c r="F296" s="221" t="str">
        <f t="shared" si="274"/>
        <v>#REF!</v>
      </c>
      <c r="G296" s="252" t="str">
        <f t="shared" si="274"/>
        <v>#REF!</v>
      </c>
      <c r="H296" s="150" t="str">
        <f t="shared" si="274"/>
        <v>#REF!</v>
      </c>
      <c r="I296" s="150" t="str">
        <f t="shared" si="274"/>
        <v>#REF!</v>
      </c>
    </row>
    <row r="297" ht="15.75" customHeight="1">
      <c r="A297" s="219" t="str">
        <f t="shared" ref="A297:I297" si="275">'2.15.'!A17</f>
        <v>#REF!</v>
      </c>
      <c r="B297" s="92" t="str">
        <f t="shared" si="275"/>
        <v>#REF!</v>
      </c>
      <c r="C297" s="92" t="str">
        <f t="shared" si="275"/>
        <v>#REF!</v>
      </c>
      <c r="D297" s="219" t="str">
        <f t="shared" si="275"/>
        <v>#REF!</v>
      </c>
      <c r="E297" s="219" t="str">
        <f t="shared" si="275"/>
        <v>#REF!</v>
      </c>
      <c r="F297" s="221" t="str">
        <f t="shared" si="275"/>
        <v>#REF!</v>
      </c>
      <c r="G297" s="252" t="str">
        <f t="shared" si="275"/>
        <v>#REF!</v>
      </c>
      <c r="H297" s="150" t="str">
        <f t="shared" si="275"/>
        <v>#REF!</v>
      </c>
      <c r="I297" s="150" t="str">
        <f t="shared" si="275"/>
        <v>#REF!</v>
      </c>
    </row>
    <row r="298" ht="15.75" customHeight="1">
      <c r="A298" s="219" t="str">
        <f t="shared" ref="A298:I298" si="276">'2.15.'!A18</f>
        <v>#REF!</v>
      </c>
      <c r="B298" s="92" t="str">
        <f t="shared" si="276"/>
        <v>#REF!</v>
      </c>
      <c r="C298" s="92" t="str">
        <f t="shared" si="276"/>
        <v>#REF!</v>
      </c>
      <c r="D298" s="219" t="str">
        <f t="shared" si="276"/>
        <v>#REF!</v>
      </c>
      <c r="E298" s="219" t="str">
        <f t="shared" si="276"/>
        <v>#REF!</v>
      </c>
      <c r="F298" s="221" t="str">
        <f t="shared" si="276"/>
        <v>#REF!</v>
      </c>
      <c r="G298" s="252" t="str">
        <f t="shared" si="276"/>
        <v>#REF!</v>
      </c>
      <c r="H298" s="150" t="str">
        <f t="shared" si="276"/>
        <v>#REF!</v>
      </c>
      <c r="I298" s="150" t="str">
        <f t="shared" si="276"/>
        <v>#REF!</v>
      </c>
    </row>
    <row r="299" ht="15.75" customHeight="1">
      <c r="A299" s="90" t="str">
        <f t="shared" ref="A299:I299" si="277">'2.15.'!A19</f>
        <v>#REF!</v>
      </c>
      <c r="B299" s="90" t="str">
        <f t="shared" si="277"/>
        <v>#REF!</v>
      </c>
      <c r="C299" s="90" t="str">
        <f t="shared" si="277"/>
        <v>#REF!</v>
      </c>
      <c r="D299" s="90" t="str">
        <f t="shared" si="277"/>
        <v>#REF!</v>
      </c>
      <c r="E299" s="90" t="str">
        <f t="shared" si="277"/>
        <v>#REF!</v>
      </c>
      <c r="F299" s="154" t="str">
        <f t="shared" si="277"/>
        <v>#REF!</v>
      </c>
      <c r="G299" s="3" t="str">
        <f t="shared" si="277"/>
        <v>#REF!</v>
      </c>
      <c r="H299" s="150" t="str">
        <f t="shared" si="277"/>
        <v>#REF!</v>
      </c>
      <c r="I299" s="150" t="str">
        <f t="shared" si="277"/>
        <v>#REF!</v>
      </c>
    </row>
    <row r="300" ht="15.75" customHeight="1">
      <c r="A300" s="253" t="str">
        <f t="shared" ref="A300:I300" si="278">'2.15.'!A20</f>
        <v>#REF!</v>
      </c>
      <c r="B300" s="254" t="str">
        <f t="shared" si="278"/>
        <v>#REF!</v>
      </c>
      <c r="C300" s="254" t="str">
        <f t="shared" si="278"/>
        <v>#REF!</v>
      </c>
      <c r="D300" s="254" t="str">
        <f t="shared" si="278"/>
        <v>#REF!</v>
      </c>
      <c r="E300" s="254" t="str">
        <f t="shared" si="278"/>
        <v>#REF!</v>
      </c>
      <c r="F300" s="254" t="str">
        <f t="shared" si="278"/>
        <v>#REF!</v>
      </c>
      <c r="G300" s="198" t="str">
        <f t="shared" si="278"/>
        <v>#REF!</v>
      </c>
      <c r="H300" s="254" t="str">
        <f t="shared" si="278"/>
        <v>#REF!</v>
      </c>
      <c r="I300" s="255" t="str">
        <f t="shared" si="278"/>
        <v>#REF!</v>
      </c>
    </row>
    <row r="301" ht="15.75" customHeight="1">
      <c r="G301" s="3"/>
    </row>
    <row r="302" ht="15.75" customHeight="1">
      <c r="G302" s="3"/>
    </row>
    <row r="303">
      <c r="A303" s="210" t="str">
        <f t="shared" ref="A303:B303" si="279">'2.16.'!A3</f>
        <v>#REF!</v>
      </c>
      <c r="B303" s="211" t="str">
        <f t="shared" si="279"/>
        <v>#REF!</v>
      </c>
      <c r="C303" s="212"/>
      <c r="D303" s="212"/>
      <c r="E303" s="212"/>
      <c r="F303" s="212"/>
      <c r="G303" s="213" t="str">
        <f t="shared" ref="G303:I303" si="280">'2.16.'!G3</f>
        <v>#REF!</v>
      </c>
      <c r="H303" s="214" t="str">
        <f t="shared" si="280"/>
        <v>#REF!</v>
      </c>
      <c r="I303" s="215" t="str">
        <f t="shared" si="280"/>
        <v>#REF!</v>
      </c>
    </row>
    <row r="304" ht="15.75" customHeight="1">
      <c r="A304" s="90" t="str">
        <f t="shared" ref="A304:I304" si="281">'2.16.'!A4</f>
        <v>#REF!</v>
      </c>
      <c r="B304" s="90" t="str">
        <f t="shared" si="281"/>
        <v>#REF!</v>
      </c>
      <c r="C304" s="90" t="str">
        <f t="shared" si="281"/>
        <v>#REF!</v>
      </c>
      <c r="D304" s="90" t="str">
        <f t="shared" si="281"/>
        <v>#REF!</v>
      </c>
      <c r="E304" s="90" t="str">
        <f t="shared" si="281"/>
        <v>#REF!</v>
      </c>
      <c r="F304" s="90" t="str">
        <f t="shared" si="281"/>
        <v>#REF!</v>
      </c>
      <c r="G304" s="3" t="str">
        <f t="shared" si="281"/>
        <v>#REF!</v>
      </c>
      <c r="H304" s="90" t="str">
        <f t="shared" si="281"/>
        <v>#REF!</v>
      </c>
      <c r="I304" s="90" t="str">
        <f t="shared" si="281"/>
        <v>#REF!</v>
      </c>
    </row>
    <row r="305" ht="15.75" customHeight="1">
      <c r="A305" s="216" t="str">
        <f t="shared" ref="A305:I305" si="282">'2.16.'!A5</f>
        <v>#REF!</v>
      </c>
      <c r="B305" s="94" t="str">
        <f t="shared" si="282"/>
        <v>#REF!</v>
      </c>
      <c r="C305" s="94" t="str">
        <f t="shared" si="282"/>
        <v>#REF!</v>
      </c>
      <c r="D305" s="94" t="str">
        <f t="shared" si="282"/>
        <v>#REF!</v>
      </c>
      <c r="E305" s="94" t="str">
        <f t="shared" si="282"/>
        <v>#REF!</v>
      </c>
      <c r="F305" s="94" t="str">
        <f t="shared" si="282"/>
        <v>#REF!</v>
      </c>
      <c r="G305" s="2" t="str">
        <f t="shared" si="282"/>
        <v>#REF!</v>
      </c>
      <c r="H305" s="94" t="str">
        <f t="shared" si="282"/>
        <v>#REF!</v>
      </c>
      <c r="I305" s="94" t="str">
        <f t="shared" si="282"/>
        <v>#REF!</v>
      </c>
    </row>
    <row r="306" ht="15.75" customHeight="1">
      <c r="A306" s="217" t="str">
        <f t="shared" ref="A306:D306" si="283">'2.16.'!A6</f>
        <v>#REF!</v>
      </c>
      <c r="B306" s="217" t="str">
        <f t="shared" si="283"/>
        <v>#REF!</v>
      </c>
      <c r="C306" s="217" t="str">
        <f t="shared" si="283"/>
        <v>#REF!</v>
      </c>
      <c r="D306" s="218" t="str">
        <f t="shared" si="283"/>
        <v>#REF!</v>
      </c>
      <c r="E306" s="212"/>
      <c r="F306" s="217" t="str">
        <f t="shared" ref="F306:I306" si="284">'2.16.'!F6</f>
        <v>#REF!</v>
      </c>
      <c r="G306" s="4" t="str">
        <f t="shared" si="284"/>
        <v>#REF!</v>
      </c>
      <c r="H306" s="217" t="str">
        <f t="shared" si="284"/>
        <v>#REF!</v>
      </c>
      <c r="I306" s="217" t="str">
        <f t="shared" si="284"/>
        <v>#REF!</v>
      </c>
    </row>
    <row r="307" ht="15.75" customHeight="1">
      <c r="A307" s="219" t="str">
        <f t="shared" ref="A307:I307" si="285">'2.16.'!A7</f>
        <v>#REF!</v>
      </c>
      <c r="B307" s="92" t="str">
        <f t="shared" si="285"/>
        <v>#REF!</v>
      </c>
      <c r="C307" s="92" t="str">
        <f t="shared" si="285"/>
        <v>#REF!</v>
      </c>
      <c r="D307" s="220" t="str">
        <f t="shared" si="285"/>
        <v>#REF!</v>
      </c>
      <c r="E307" s="219" t="str">
        <f t="shared" si="285"/>
        <v>#REF!</v>
      </c>
      <c r="F307" s="221" t="str">
        <f t="shared" si="285"/>
        <v>#REF!</v>
      </c>
      <c r="G307" s="252" t="str">
        <f t="shared" si="285"/>
        <v>#REF!</v>
      </c>
      <c r="H307" s="150" t="str">
        <f t="shared" si="285"/>
        <v>#REF!</v>
      </c>
      <c r="I307" s="150" t="str">
        <f t="shared" si="285"/>
        <v>#REF!</v>
      </c>
    </row>
    <row r="308" ht="15.75" customHeight="1">
      <c r="A308" s="219" t="str">
        <f t="shared" ref="A308:I308" si="286">'2.16.'!A8</f>
        <v>#REF!</v>
      </c>
      <c r="B308" s="92" t="str">
        <f t="shared" si="286"/>
        <v>#REF!</v>
      </c>
      <c r="C308" s="92" t="str">
        <f t="shared" si="286"/>
        <v>#REF!</v>
      </c>
      <c r="D308" s="220" t="str">
        <f t="shared" si="286"/>
        <v>#REF!</v>
      </c>
      <c r="E308" s="219" t="str">
        <f t="shared" si="286"/>
        <v>#REF!</v>
      </c>
      <c r="F308" s="221" t="str">
        <f t="shared" si="286"/>
        <v>#REF!</v>
      </c>
      <c r="G308" s="252" t="str">
        <f t="shared" si="286"/>
        <v>#REF!</v>
      </c>
      <c r="H308" s="150" t="str">
        <f t="shared" si="286"/>
        <v>#REF!</v>
      </c>
      <c r="I308" s="150" t="str">
        <f t="shared" si="286"/>
        <v>#REF!</v>
      </c>
    </row>
    <row r="309" ht="15.75" customHeight="1">
      <c r="A309" s="219" t="str">
        <f t="shared" ref="A309:I309" si="287">'2.16.'!A9</f>
        <v>#REF!</v>
      </c>
      <c r="B309" s="92" t="str">
        <f t="shared" si="287"/>
        <v>#REF!</v>
      </c>
      <c r="C309" s="92" t="str">
        <f t="shared" si="287"/>
        <v>#REF!</v>
      </c>
      <c r="D309" s="220" t="str">
        <f t="shared" si="287"/>
        <v>#REF!</v>
      </c>
      <c r="E309" s="219" t="str">
        <f t="shared" si="287"/>
        <v>#REF!</v>
      </c>
      <c r="F309" s="221" t="str">
        <f t="shared" si="287"/>
        <v>#REF!</v>
      </c>
      <c r="G309" s="252" t="str">
        <f t="shared" si="287"/>
        <v>#REF!</v>
      </c>
      <c r="H309" s="150" t="str">
        <f t="shared" si="287"/>
        <v>#REF!</v>
      </c>
      <c r="I309" s="150" t="str">
        <f t="shared" si="287"/>
        <v>#REF!</v>
      </c>
    </row>
    <row r="310" ht="15.75" customHeight="1">
      <c r="A310" s="219" t="str">
        <f t="shared" ref="A310:I310" si="288">'2.16.'!A10</f>
        <v>#REF!</v>
      </c>
      <c r="B310" s="92" t="str">
        <f t="shared" si="288"/>
        <v>#REF!</v>
      </c>
      <c r="C310" s="92" t="str">
        <f t="shared" si="288"/>
        <v>#REF!</v>
      </c>
      <c r="D310" s="219" t="str">
        <f t="shared" si="288"/>
        <v>#REF!</v>
      </c>
      <c r="E310" s="219" t="str">
        <f t="shared" si="288"/>
        <v>#REF!</v>
      </c>
      <c r="F310" s="221" t="str">
        <f t="shared" si="288"/>
        <v>#REF!</v>
      </c>
      <c r="G310" s="252" t="str">
        <f t="shared" si="288"/>
        <v>#REF!</v>
      </c>
      <c r="H310" s="150" t="str">
        <f t="shared" si="288"/>
        <v>#REF!</v>
      </c>
      <c r="I310" s="150" t="str">
        <f t="shared" si="288"/>
        <v>#REF!</v>
      </c>
    </row>
    <row r="311" ht="15.75" customHeight="1">
      <c r="A311" s="219" t="str">
        <f t="shared" ref="A311:I311" si="289">'2.16.'!A11</f>
        <v>#REF!</v>
      </c>
      <c r="B311" s="92" t="str">
        <f t="shared" si="289"/>
        <v>#REF!</v>
      </c>
      <c r="C311" s="92" t="str">
        <f t="shared" si="289"/>
        <v>#REF!</v>
      </c>
      <c r="D311" s="219" t="str">
        <f t="shared" si="289"/>
        <v>#REF!</v>
      </c>
      <c r="E311" s="219" t="str">
        <f t="shared" si="289"/>
        <v>#REF!</v>
      </c>
      <c r="F311" s="221" t="str">
        <f t="shared" si="289"/>
        <v>#REF!</v>
      </c>
      <c r="G311" s="252" t="str">
        <f t="shared" si="289"/>
        <v>#REF!</v>
      </c>
      <c r="H311" s="150" t="str">
        <f t="shared" si="289"/>
        <v>#REF!</v>
      </c>
      <c r="I311" s="150" t="str">
        <f t="shared" si="289"/>
        <v>#REF!</v>
      </c>
    </row>
    <row r="312" ht="15.75" customHeight="1">
      <c r="A312" s="219" t="str">
        <f t="shared" ref="A312:I312" si="290">'2.16.'!A12</f>
        <v>#REF!</v>
      </c>
      <c r="B312" s="92" t="str">
        <f t="shared" si="290"/>
        <v>#REF!</v>
      </c>
      <c r="C312" s="92" t="str">
        <f t="shared" si="290"/>
        <v>#REF!</v>
      </c>
      <c r="D312" s="219" t="str">
        <f t="shared" si="290"/>
        <v>#REF!</v>
      </c>
      <c r="E312" s="219" t="str">
        <f t="shared" si="290"/>
        <v>#REF!</v>
      </c>
      <c r="F312" s="221" t="str">
        <f t="shared" si="290"/>
        <v>#REF!</v>
      </c>
      <c r="G312" s="252" t="str">
        <f t="shared" si="290"/>
        <v>#REF!</v>
      </c>
      <c r="H312" s="150" t="str">
        <f t="shared" si="290"/>
        <v>#REF!</v>
      </c>
      <c r="I312" s="150" t="str">
        <f t="shared" si="290"/>
        <v>#REF!</v>
      </c>
    </row>
    <row r="313" ht="15.75" customHeight="1">
      <c r="A313" s="219" t="str">
        <f t="shared" ref="A313:I313" si="291">'2.16.'!A13</f>
        <v>#REF!</v>
      </c>
      <c r="B313" s="92" t="str">
        <f t="shared" si="291"/>
        <v>#REF!</v>
      </c>
      <c r="C313" s="92" t="str">
        <f t="shared" si="291"/>
        <v>#REF!</v>
      </c>
      <c r="D313" s="219" t="str">
        <f t="shared" si="291"/>
        <v>#REF!</v>
      </c>
      <c r="E313" s="219" t="str">
        <f t="shared" si="291"/>
        <v>#REF!</v>
      </c>
      <c r="F313" s="221" t="str">
        <f t="shared" si="291"/>
        <v>#REF!</v>
      </c>
      <c r="G313" s="252" t="str">
        <f t="shared" si="291"/>
        <v>#REF!</v>
      </c>
      <c r="H313" s="150" t="str">
        <f t="shared" si="291"/>
        <v>#REF!</v>
      </c>
      <c r="I313" s="150" t="str">
        <f t="shared" si="291"/>
        <v>#REF!</v>
      </c>
    </row>
    <row r="314" ht="15.75" customHeight="1">
      <c r="A314" s="219" t="str">
        <f t="shared" ref="A314:I314" si="292">'2.16.'!A14</f>
        <v>#REF!</v>
      </c>
      <c r="B314" s="92" t="str">
        <f t="shared" si="292"/>
        <v>#REF!</v>
      </c>
      <c r="C314" s="92" t="str">
        <f t="shared" si="292"/>
        <v>#REF!</v>
      </c>
      <c r="D314" s="219" t="str">
        <f t="shared" si="292"/>
        <v>#REF!</v>
      </c>
      <c r="E314" s="219" t="str">
        <f t="shared" si="292"/>
        <v>#REF!</v>
      </c>
      <c r="F314" s="221" t="str">
        <f t="shared" si="292"/>
        <v>#REF!</v>
      </c>
      <c r="G314" s="252" t="str">
        <f t="shared" si="292"/>
        <v>#REF!</v>
      </c>
      <c r="H314" s="150" t="str">
        <f t="shared" si="292"/>
        <v>#REF!</v>
      </c>
      <c r="I314" s="150" t="str">
        <f t="shared" si="292"/>
        <v>#REF!</v>
      </c>
    </row>
    <row r="315" ht="15.75" customHeight="1">
      <c r="A315" s="219" t="str">
        <f t="shared" ref="A315:I315" si="293">'2.16.'!A15</f>
        <v>#REF!</v>
      </c>
      <c r="B315" s="92" t="str">
        <f t="shared" si="293"/>
        <v>#REF!</v>
      </c>
      <c r="C315" s="92" t="str">
        <f t="shared" si="293"/>
        <v>#REF!</v>
      </c>
      <c r="D315" s="219" t="str">
        <f t="shared" si="293"/>
        <v>#REF!</v>
      </c>
      <c r="E315" s="219" t="str">
        <f t="shared" si="293"/>
        <v>#REF!</v>
      </c>
      <c r="F315" s="221" t="str">
        <f t="shared" si="293"/>
        <v>#REF!</v>
      </c>
      <c r="G315" s="252" t="str">
        <f t="shared" si="293"/>
        <v>#REF!</v>
      </c>
      <c r="H315" s="150" t="str">
        <f t="shared" si="293"/>
        <v>#REF!</v>
      </c>
      <c r="I315" s="150" t="str">
        <f t="shared" si="293"/>
        <v>#REF!</v>
      </c>
    </row>
    <row r="316" ht="15.75" customHeight="1">
      <c r="A316" s="219" t="str">
        <f t="shared" ref="A316:I316" si="294">'2.16.'!A16</f>
        <v>#REF!</v>
      </c>
      <c r="B316" s="92" t="str">
        <f t="shared" si="294"/>
        <v>#REF!</v>
      </c>
      <c r="C316" s="92" t="str">
        <f t="shared" si="294"/>
        <v>#REF!</v>
      </c>
      <c r="D316" s="219" t="str">
        <f t="shared" si="294"/>
        <v>#REF!</v>
      </c>
      <c r="E316" s="219" t="str">
        <f t="shared" si="294"/>
        <v>#REF!</v>
      </c>
      <c r="F316" s="221" t="str">
        <f t="shared" si="294"/>
        <v>#REF!</v>
      </c>
      <c r="G316" s="252" t="str">
        <f t="shared" si="294"/>
        <v>#REF!</v>
      </c>
      <c r="H316" s="150" t="str">
        <f t="shared" si="294"/>
        <v>#REF!</v>
      </c>
      <c r="I316" s="150" t="str">
        <f t="shared" si="294"/>
        <v>#REF!</v>
      </c>
    </row>
    <row r="317" ht="15.75" customHeight="1">
      <c r="A317" s="219" t="str">
        <f t="shared" ref="A317:I317" si="295">'2.16.'!A17</f>
        <v>#REF!</v>
      </c>
      <c r="B317" s="92" t="str">
        <f t="shared" si="295"/>
        <v>#REF!</v>
      </c>
      <c r="C317" s="92" t="str">
        <f t="shared" si="295"/>
        <v>#REF!</v>
      </c>
      <c r="D317" s="219" t="str">
        <f t="shared" si="295"/>
        <v>#REF!</v>
      </c>
      <c r="E317" s="219" t="str">
        <f t="shared" si="295"/>
        <v>#REF!</v>
      </c>
      <c r="F317" s="221" t="str">
        <f t="shared" si="295"/>
        <v>#REF!</v>
      </c>
      <c r="G317" s="252" t="str">
        <f t="shared" si="295"/>
        <v>#REF!</v>
      </c>
      <c r="H317" s="150" t="str">
        <f t="shared" si="295"/>
        <v>#REF!</v>
      </c>
      <c r="I317" s="150" t="str">
        <f t="shared" si="295"/>
        <v>#REF!</v>
      </c>
    </row>
    <row r="318" ht="15.75" customHeight="1">
      <c r="A318" s="219" t="str">
        <f t="shared" ref="A318:I318" si="296">'2.16.'!A18</f>
        <v>#REF!</v>
      </c>
      <c r="B318" s="92" t="str">
        <f t="shared" si="296"/>
        <v>#REF!</v>
      </c>
      <c r="C318" s="92" t="str">
        <f t="shared" si="296"/>
        <v>#REF!</v>
      </c>
      <c r="D318" s="219" t="str">
        <f t="shared" si="296"/>
        <v>#REF!</v>
      </c>
      <c r="E318" s="219" t="str">
        <f t="shared" si="296"/>
        <v>#REF!</v>
      </c>
      <c r="F318" s="221" t="str">
        <f t="shared" si="296"/>
        <v>#REF!</v>
      </c>
      <c r="G318" s="252" t="str">
        <f t="shared" si="296"/>
        <v>#REF!</v>
      </c>
      <c r="H318" s="150" t="str">
        <f t="shared" si="296"/>
        <v>#REF!</v>
      </c>
      <c r="I318" s="150" t="str">
        <f t="shared" si="296"/>
        <v>#REF!</v>
      </c>
    </row>
    <row r="319" ht="15.75" customHeight="1">
      <c r="A319" s="90" t="str">
        <f t="shared" ref="A319:I319" si="297">'2.16.'!A19</f>
        <v>#REF!</v>
      </c>
      <c r="B319" s="90" t="str">
        <f t="shared" si="297"/>
        <v>#REF!</v>
      </c>
      <c r="C319" s="90" t="str">
        <f t="shared" si="297"/>
        <v>#REF!</v>
      </c>
      <c r="D319" s="90" t="str">
        <f t="shared" si="297"/>
        <v>#REF!</v>
      </c>
      <c r="E319" s="90" t="str">
        <f t="shared" si="297"/>
        <v>#REF!</v>
      </c>
      <c r="F319" s="154" t="str">
        <f t="shared" si="297"/>
        <v>#REF!</v>
      </c>
      <c r="G319" s="3" t="str">
        <f t="shared" si="297"/>
        <v>#REF!</v>
      </c>
      <c r="H319" s="150" t="str">
        <f t="shared" si="297"/>
        <v>#REF!</v>
      </c>
      <c r="I319" s="150" t="str">
        <f t="shared" si="297"/>
        <v>#REF!</v>
      </c>
    </row>
    <row r="320" ht="15.75" customHeight="1">
      <c r="A320" s="253" t="str">
        <f t="shared" ref="A320:I320" si="298">'2.16.'!A20</f>
        <v>#REF!</v>
      </c>
      <c r="B320" s="254" t="str">
        <f t="shared" si="298"/>
        <v>#REF!</v>
      </c>
      <c r="C320" s="254" t="str">
        <f t="shared" si="298"/>
        <v>#REF!</v>
      </c>
      <c r="D320" s="254" t="str">
        <f t="shared" si="298"/>
        <v>#REF!</v>
      </c>
      <c r="E320" s="254" t="str">
        <f t="shared" si="298"/>
        <v>#REF!</v>
      </c>
      <c r="F320" s="254" t="str">
        <f t="shared" si="298"/>
        <v>#REF!</v>
      </c>
      <c r="G320" s="198" t="str">
        <f t="shared" si="298"/>
        <v>#REF!</v>
      </c>
      <c r="H320" s="254" t="str">
        <f t="shared" si="298"/>
        <v>#REF!</v>
      </c>
      <c r="I320" s="255" t="str">
        <f t="shared" si="298"/>
        <v>#REF!</v>
      </c>
    </row>
    <row r="321" ht="15.75" customHeight="1">
      <c r="G321" s="3"/>
    </row>
    <row r="322" ht="15.75" customHeight="1">
      <c r="G322" s="3"/>
    </row>
    <row r="323">
      <c r="A323" s="210" t="str">
        <f t="shared" ref="A323:B323" si="299">'2.17.'!A3</f>
        <v>#REF!</v>
      </c>
      <c r="B323" s="211" t="str">
        <f t="shared" si="299"/>
        <v>#REF!</v>
      </c>
      <c r="C323" s="212"/>
      <c r="D323" s="212"/>
      <c r="E323" s="212"/>
      <c r="F323" s="212"/>
      <c r="G323" s="213" t="str">
        <f t="shared" ref="G323:I323" si="300">'2.17.'!G3</f>
        <v>#REF!</v>
      </c>
      <c r="H323" s="214" t="str">
        <f t="shared" si="300"/>
        <v>#REF!</v>
      </c>
      <c r="I323" s="215" t="str">
        <f t="shared" si="300"/>
        <v>#REF!</v>
      </c>
    </row>
    <row r="324" ht="15.75" customHeight="1">
      <c r="A324" s="90" t="str">
        <f t="shared" ref="A324:I324" si="301">'2.17.'!A4</f>
        <v>#REF!</v>
      </c>
      <c r="B324" s="90" t="str">
        <f t="shared" si="301"/>
        <v>#REF!</v>
      </c>
      <c r="C324" s="90" t="str">
        <f t="shared" si="301"/>
        <v>#REF!</v>
      </c>
      <c r="D324" s="90" t="str">
        <f t="shared" si="301"/>
        <v>#REF!</v>
      </c>
      <c r="E324" s="90" t="str">
        <f t="shared" si="301"/>
        <v>#REF!</v>
      </c>
      <c r="F324" s="90" t="str">
        <f t="shared" si="301"/>
        <v>#REF!</v>
      </c>
      <c r="G324" s="3" t="str">
        <f t="shared" si="301"/>
        <v>#REF!</v>
      </c>
      <c r="H324" s="90" t="str">
        <f t="shared" si="301"/>
        <v>#REF!</v>
      </c>
      <c r="I324" s="90" t="str">
        <f t="shared" si="301"/>
        <v>#REF!</v>
      </c>
    </row>
    <row r="325" ht="15.75" customHeight="1">
      <c r="A325" s="216" t="str">
        <f t="shared" ref="A325:I325" si="302">'2.17.'!A5</f>
        <v>#REF!</v>
      </c>
      <c r="B325" s="94" t="str">
        <f t="shared" si="302"/>
        <v>#REF!</v>
      </c>
      <c r="C325" s="94" t="str">
        <f t="shared" si="302"/>
        <v>#REF!</v>
      </c>
      <c r="D325" s="94" t="str">
        <f t="shared" si="302"/>
        <v>#REF!</v>
      </c>
      <c r="E325" s="94" t="str">
        <f t="shared" si="302"/>
        <v>#REF!</v>
      </c>
      <c r="F325" s="94" t="str">
        <f t="shared" si="302"/>
        <v>#REF!</v>
      </c>
      <c r="G325" s="2" t="str">
        <f t="shared" si="302"/>
        <v>#REF!</v>
      </c>
      <c r="H325" s="94" t="str">
        <f t="shared" si="302"/>
        <v>#REF!</v>
      </c>
      <c r="I325" s="94" t="str">
        <f t="shared" si="302"/>
        <v>#REF!</v>
      </c>
    </row>
    <row r="326" ht="15.75" customHeight="1">
      <c r="A326" s="217" t="str">
        <f t="shared" ref="A326:D326" si="303">'2.17.'!A6</f>
        <v>#REF!</v>
      </c>
      <c r="B326" s="217" t="str">
        <f t="shared" si="303"/>
        <v>#REF!</v>
      </c>
      <c r="C326" s="217" t="str">
        <f t="shared" si="303"/>
        <v>#REF!</v>
      </c>
      <c r="D326" s="218" t="str">
        <f t="shared" si="303"/>
        <v>#REF!</v>
      </c>
      <c r="E326" s="212"/>
      <c r="F326" s="217" t="str">
        <f t="shared" ref="F326:I326" si="304">'2.17.'!F6</f>
        <v>#REF!</v>
      </c>
      <c r="G326" s="4" t="str">
        <f t="shared" si="304"/>
        <v>#REF!</v>
      </c>
      <c r="H326" s="217" t="str">
        <f t="shared" si="304"/>
        <v>#REF!</v>
      </c>
      <c r="I326" s="217" t="str">
        <f t="shared" si="304"/>
        <v>#REF!</v>
      </c>
    </row>
    <row r="327" ht="15.75" customHeight="1">
      <c r="A327" s="219" t="str">
        <f t="shared" ref="A327:I327" si="305">'2.17.'!A7</f>
        <v>#REF!</v>
      </c>
      <c r="B327" s="92" t="str">
        <f t="shared" si="305"/>
        <v>#REF!</v>
      </c>
      <c r="C327" s="92" t="str">
        <f t="shared" si="305"/>
        <v>#REF!</v>
      </c>
      <c r="D327" s="220" t="str">
        <f t="shared" si="305"/>
        <v>#REF!</v>
      </c>
      <c r="E327" s="219" t="str">
        <f t="shared" si="305"/>
        <v>#REF!</v>
      </c>
      <c r="F327" s="221" t="str">
        <f t="shared" si="305"/>
        <v>#REF!</v>
      </c>
      <c r="G327" s="252" t="str">
        <f t="shared" si="305"/>
        <v>#REF!</v>
      </c>
      <c r="H327" s="150" t="str">
        <f t="shared" si="305"/>
        <v>#REF!</v>
      </c>
      <c r="I327" s="150" t="str">
        <f t="shared" si="305"/>
        <v>#REF!</v>
      </c>
    </row>
    <row r="328" ht="15.75" customHeight="1">
      <c r="A328" s="219" t="str">
        <f t="shared" ref="A328:I328" si="306">'2.17.'!A8</f>
        <v>#REF!</v>
      </c>
      <c r="B328" s="92" t="str">
        <f t="shared" si="306"/>
        <v>#REF!</v>
      </c>
      <c r="C328" s="92" t="str">
        <f t="shared" si="306"/>
        <v>#REF!</v>
      </c>
      <c r="D328" s="220" t="str">
        <f t="shared" si="306"/>
        <v>#REF!</v>
      </c>
      <c r="E328" s="219" t="str">
        <f t="shared" si="306"/>
        <v>#REF!</v>
      </c>
      <c r="F328" s="221" t="str">
        <f t="shared" si="306"/>
        <v>#REF!</v>
      </c>
      <c r="G328" s="252" t="str">
        <f t="shared" si="306"/>
        <v>#REF!</v>
      </c>
      <c r="H328" s="150" t="str">
        <f t="shared" si="306"/>
        <v>#REF!</v>
      </c>
      <c r="I328" s="150" t="str">
        <f t="shared" si="306"/>
        <v>#REF!</v>
      </c>
    </row>
    <row r="329" ht="15.75" customHeight="1">
      <c r="A329" s="219" t="str">
        <f t="shared" ref="A329:I329" si="307">'2.17.'!A9</f>
        <v>#REF!</v>
      </c>
      <c r="B329" s="92" t="str">
        <f t="shared" si="307"/>
        <v>#REF!</v>
      </c>
      <c r="C329" s="92" t="str">
        <f t="shared" si="307"/>
        <v>#REF!</v>
      </c>
      <c r="D329" s="220" t="str">
        <f t="shared" si="307"/>
        <v>#REF!</v>
      </c>
      <c r="E329" s="219" t="str">
        <f t="shared" si="307"/>
        <v>#REF!</v>
      </c>
      <c r="F329" s="221" t="str">
        <f t="shared" si="307"/>
        <v>#REF!</v>
      </c>
      <c r="G329" s="252" t="str">
        <f t="shared" si="307"/>
        <v>#REF!</v>
      </c>
      <c r="H329" s="150" t="str">
        <f t="shared" si="307"/>
        <v>#REF!</v>
      </c>
      <c r="I329" s="150" t="str">
        <f t="shared" si="307"/>
        <v>#REF!</v>
      </c>
    </row>
    <row r="330" ht="15.75" customHeight="1">
      <c r="A330" s="219" t="str">
        <f t="shared" ref="A330:I330" si="308">'2.17.'!A10</f>
        <v>#REF!</v>
      </c>
      <c r="B330" s="92" t="str">
        <f t="shared" si="308"/>
        <v>#REF!</v>
      </c>
      <c r="C330" s="92" t="str">
        <f t="shared" si="308"/>
        <v>#REF!</v>
      </c>
      <c r="D330" s="219" t="str">
        <f t="shared" si="308"/>
        <v>#REF!</v>
      </c>
      <c r="E330" s="219" t="str">
        <f t="shared" si="308"/>
        <v>#REF!</v>
      </c>
      <c r="F330" s="221" t="str">
        <f t="shared" si="308"/>
        <v>#REF!</v>
      </c>
      <c r="G330" s="252" t="str">
        <f t="shared" si="308"/>
        <v>#REF!</v>
      </c>
      <c r="H330" s="150" t="str">
        <f t="shared" si="308"/>
        <v>#REF!</v>
      </c>
      <c r="I330" s="150" t="str">
        <f t="shared" si="308"/>
        <v>#REF!</v>
      </c>
    </row>
    <row r="331" ht="15.75" customHeight="1">
      <c r="A331" s="219" t="str">
        <f t="shared" ref="A331:I331" si="309">'2.17.'!A11</f>
        <v>#REF!</v>
      </c>
      <c r="B331" s="92" t="str">
        <f t="shared" si="309"/>
        <v>#REF!</v>
      </c>
      <c r="C331" s="92" t="str">
        <f t="shared" si="309"/>
        <v>#REF!</v>
      </c>
      <c r="D331" s="219" t="str">
        <f t="shared" si="309"/>
        <v>#REF!</v>
      </c>
      <c r="E331" s="219" t="str">
        <f t="shared" si="309"/>
        <v>#REF!</v>
      </c>
      <c r="F331" s="221" t="str">
        <f t="shared" si="309"/>
        <v>#REF!</v>
      </c>
      <c r="G331" s="252" t="str">
        <f t="shared" si="309"/>
        <v>#REF!</v>
      </c>
      <c r="H331" s="150" t="str">
        <f t="shared" si="309"/>
        <v>#REF!</v>
      </c>
      <c r="I331" s="150" t="str">
        <f t="shared" si="309"/>
        <v>#REF!</v>
      </c>
    </row>
    <row r="332" ht="15.75" customHeight="1">
      <c r="A332" s="219" t="str">
        <f t="shared" ref="A332:I332" si="310">'2.17.'!A12</f>
        <v>#REF!</v>
      </c>
      <c r="B332" s="92" t="str">
        <f t="shared" si="310"/>
        <v>#REF!</v>
      </c>
      <c r="C332" s="92" t="str">
        <f t="shared" si="310"/>
        <v>#REF!</v>
      </c>
      <c r="D332" s="219" t="str">
        <f t="shared" si="310"/>
        <v>#REF!</v>
      </c>
      <c r="E332" s="219" t="str">
        <f t="shared" si="310"/>
        <v>#REF!</v>
      </c>
      <c r="F332" s="221" t="str">
        <f t="shared" si="310"/>
        <v>#REF!</v>
      </c>
      <c r="G332" s="252" t="str">
        <f t="shared" si="310"/>
        <v>#REF!</v>
      </c>
      <c r="H332" s="150" t="str">
        <f t="shared" si="310"/>
        <v>#REF!</v>
      </c>
      <c r="I332" s="150" t="str">
        <f t="shared" si="310"/>
        <v>#REF!</v>
      </c>
    </row>
    <row r="333" ht="15.75" customHeight="1">
      <c r="A333" s="219" t="str">
        <f t="shared" ref="A333:I333" si="311">'2.17.'!A13</f>
        <v>#REF!</v>
      </c>
      <c r="B333" s="92" t="str">
        <f t="shared" si="311"/>
        <v>#REF!</v>
      </c>
      <c r="C333" s="92" t="str">
        <f t="shared" si="311"/>
        <v>#REF!</v>
      </c>
      <c r="D333" s="219" t="str">
        <f t="shared" si="311"/>
        <v>#REF!</v>
      </c>
      <c r="E333" s="219" t="str">
        <f t="shared" si="311"/>
        <v>#REF!</v>
      </c>
      <c r="F333" s="221" t="str">
        <f t="shared" si="311"/>
        <v>#REF!</v>
      </c>
      <c r="G333" s="252" t="str">
        <f t="shared" si="311"/>
        <v>#REF!</v>
      </c>
      <c r="H333" s="150" t="str">
        <f t="shared" si="311"/>
        <v>#REF!</v>
      </c>
      <c r="I333" s="150" t="str">
        <f t="shared" si="311"/>
        <v>#REF!</v>
      </c>
    </row>
    <row r="334" ht="15.75" customHeight="1">
      <c r="A334" s="219" t="str">
        <f t="shared" ref="A334:I334" si="312">'2.17.'!A14</f>
        <v>#REF!</v>
      </c>
      <c r="B334" s="92" t="str">
        <f t="shared" si="312"/>
        <v>#REF!</v>
      </c>
      <c r="C334" s="92" t="str">
        <f t="shared" si="312"/>
        <v>#REF!</v>
      </c>
      <c r="D334" s="219" t="str">
        <f t="shared" si="312"/>
        <v>#REF!</v>
      </c>
      <c r="E334" s="219" t="str">
        <f t="shared" si="312"/>
        <v>#REF!</v>
      </c>
      <c r="F334" s="221" t="str">
        <f t="shared" si="312"/>
        <v>#REF!</v>
      </c>
      <c r="G334" s="252" t="str">
        <f t="shared" si="312"/>
        <v>#REF!</v>
      </c>
      <c r="H334" s="150" t="str">
        <f t="shared" si="312"/>
        <v>#REF!</v>
      </c>
      <c r="I334" s="150" t="str">
        <f t="shared" si="312"/>
        <v>#REF!</v>
      </c>
    </row>
    <row r="335" ht="15.75" customHeight="1">
      <c r="A335" s="219" t="str">
        <f t="shared" ref="A335:I335" si="313">'2.17.'!A15</f>
        <v>#REF!</v>
      </c>
      <c r="B335" s="92" t="str">
        <f t="shared" si="313"/>
        <v>#REF!</v>
      </c>
      <c r="C335" s="92" t="str">
        <f t="shared" si="313"/>
        <v>#REF!</v>
      </c>
      <c r="D335" s="219" t="str">
        <f t="shared" si="313"/>
        <v>#REF!</v>
      </c>
      <c r="E335" s="219" t="str">
        <f t="shared" si="313"/>
        <v>#REF!</v>
      </c>
      <c r="F335" s="221" t="str">
        <f t="shared" si="313"/>
        <v>#REF!</v>
      </c>
      <c r="G335" s="252" t="str">
        <f t="shared" si="313"/>
        <v>#REF!</v>
      </c>
      <c r="H335" s="150" t="str">
        <f t="shared" si="313"/>
        <v>#REF!</v>
      </c>
      <c r="I335" s="150" t="str">
        <f t="shared" si="313"/>
        <v>#REF!</v>
      </c>
    </row>
    <row r="336" ht="15.75" customHeight="1">
      <c r="A336" s="219" t="str">
        <f t="shared" ref="A336:I336" si="314">'2.17.'!A16</f>
        <v>#REF!</v>
      </c>
      <c r="B336" s="92" t="str">
        <f t="shared" si="314"/>
        <v>#REF!</v>
      </c>
      <c r="C336" s="92" t="str">
        <f t="shared" si="314"/>
        <v>#REF!</v>
      </c>
      <c r="D336" s="219" t="str">
        <f t="shared" si="314"/>
        <v>#REF!</v>
      </c>
      <c r="E336" s="219" t="str">
        <f t="shared" si="314"/>
        <v>#REF!</v>
      </c>
      <c r="F336" s="221" t="str">
        <f t="shared" si="314"/>
        <v>#REF!</v>
      </c>
      <c r="G336" s="252" t="str">
        <f t="shared" si="314"/>
        <v>#REF!</v>
      </c>
      <c r="H336" s="150" t="str">
        <f t="shared" si="314"/>
        <v>#REF!</v>
      </c>
      <c r="I336" s="150" t="str">
        <f t="shared" si="314"/>
        <v>#REF!</v>
      </c>
    </row>
    <row r="337" ht="15.75" customHeight="1">
      <c r="A337" s="219" t="str">
        <f t="shared" ref="A337:I337" si="315">'2.17.'!A17</f>
        <v>#REF!</v>
      </c>
      <c r="B337" s="92" t="str">
        <f t="shared" si="315"/>
        <v>#REF!</v>
      </c>
      <c r="C337" s="92" t="str">
        <f t="shared" si="315"/>
        <v>#REF!</v>
      </c>
      <c r="D337" s="219" t="str">
        <f t="shared" si="315"/>
        <v>#REF!</v>
      </c>
      <c r="E337" s="219" t="str">
        <f t="shared" si="315"/>
        <v>#REF!</v>
      </c>
      <c r="F337" s="221" t="str">
        <f t="shared" si="315"/>
        <v>#REF!</v>
      </c>
      <c r="G337" s="252" t="str">
        <f t="shared" si="315"/>
        <v>#REF!</v>
      </c>
      <c r="H337" s="150" t="str">
        <f t="shared" si="315"/>
        <v>#REF!</v>
      </c>
      <c r="I337" s="150" t="str">
        <f t="shared" si="315"/>
        <v>#REF!</v>
      </c>
    </row>
    <row r="338" ht="15.75" customHeight="1">
      <c r="A338" s="219" t="str">
        <f t="shared" ref="A338:I338" si="316">'2.17.'!A18</f>
        <v>#REF!</v>
      </c>
      <c r="B338" s="92" t="str">
        <f t="shared" si="316"/>
        <v>#REF!</v>
      </c>
      <c r="C338" s="92" t="str">
        <f t="shared" si="316"/>
        <v>#REF!</v>
      </c>
      <c r="D338" s="219" t="str">
        <f t="shared" si="316"/>
        <v>#REF!</v>
      </c>
      <c r="E338" s="219" t="str">
        <f t="shared" si="316"/>
        <v>#REF!</v>
      </c>
      <c r="F338" s="221" t="str">
        <f t="shared" si="316"/>
        <v>#REF!</v>
      </c>
      <c r="G338" s="252" t="str">
        <f t="shared" si="316"/>
        <v>#REF!</v>
      </c>
      <c r="H338" s="150" t="str">
        <f t="shared" si="316"/>
        <v>#REF!</v>
      </c>
      <c r="I338" s="150" t="str">
        <f t="shared" si="316"/>
        <v>#REF!</v>
      </c>
    </row>
    <row r="339" ht="15.75" customHeight="1">
      <c r="A339" s="90" t="str">
        <f t="shared" ref="A339:I339" si="317">'2.17.'!A19</f>
        <v>#REF!</v>
      </c>
      <c r="B339" s="90" t="str">
        <f t="shared" si="317"/>
        <v>#REF!</v>
      </c>
      <c r="C339" s="90" t="str">
        <f t="shared" si="317"/>
        <v>#REF!</v>
      </c>
      <c r="D339" s="90" t="str">
        <f t="shared" si="317"/>
        <v>#REF!</v>
      </c>
      <c r="E339" s="90" t="str">
        <f t="shared" si="317"/>
        <v>#REF!</v>
      </c>
      <c r="F339" s="154" t="str">
        <f t="shared" si="317"/>
        <v>#REF!</v>
      </c>
      <c r="G339" s="3" t="str">
        <f t="shared" si="317"/>
        <v>#REF!</v>
      </c>
      <c r="H339" s="150" t="str">
        <f t="shared" si="317"/>
        <v>#REF!</v>
      </c>
      <c r="I339" s="150" t="str">
        <f t="shared" si="317"/>
        <v>#REF!</v>
      </c>
    </row>
    <row r="340" ht="15.75" customHeight="1">
      <c r="A340" s="253" t="str">
        <f t="shared" ref="A340:I340" si="318">'2.17.'!A20</f>
        <v>#REF!</v>
      </c>
      <c r="B340" s="254" t="str">
        <f t="shared" si="318"/>
        <v>#REF!</v>
      </c>
      <c r="C340" s="254" t="str">
        <f t="shared" si="318"/>
        <v>#REF!</v>
      </c>
      <c r="D340" s="254" t="str">
        <f t="shared" si="318"/>
        <v>#REF!</v>
      </c>
      <c r="E340" s="254" t="str">
        <f t="shared" si="318"/>
        <v>#REF!</v>
      </c>
      <c r="F340" s="254" t="str">
        <f t="shared" si="318"/>
        <v>#REF!</v>
      </c>
      <c r="G340" s="198" t="str">
        <f t="shared" si="318"/>
        <v>#REF!</v>
      </c>
      <c r="H340" s="254" t="str">
        <f t="shared" si="318"/>
        <v>#REF!</v>
      </c>
      <c r="I340" s="255" t="str">
        <f t="shared" si="318"/>
        <v>#REF!</v>
      </c>
    </row>
    <row r="341" ht="15.75" customHeight="1">
      <c r="G341" s="3"/>
    </row>
    <row r="342" ht="15.75" customHeight="1">
      <c r="G342" s="3"/>
    </row>
    <row r="343">
      <c r="A343" s="210" t="str">
        <f t="shared" ref="A343:B343" si="319">'2.18.'!A3</f>
        <v>#REF!</v>
      </c>
      <c r="B343" s="211" t="str">
        <f t="shared" si="319"/>
        <v>#REF!</v>
      </c>
      <c r="C343" s="212"/>
      <c r="D343" s="212"/>
      <c r="E343" s="212"/>
      <c r="F343" s="212"/>
      <c r="G343" s="213" t="str">
        <f t="shared" ref="G343:I343" si="320">'2.18.'!G3</f>
        <v>#REF!</v>
      </c>
      <c r="H343" s="214" t="str">
        <f t="shared" si="320"/>
        <v>#REF!</v>
      </c>
      <c r="I343" s="215" t="str">
        <f t="shared" si="320"/>
        <v>#REF!</v>
      </c>
    </row>
    <row r="344" ht="15.75" customHeight="1">
      <c r="A344" s="90" t="str">
        <f t="shared" ref="A344:I344" si="321">'2.18.'!A4</f>
        <v>#REF!</v>
      </c>
      <c r="B344" s="90" t="str">
        <f t="shared" si="321"/>
        <v>#REF!</v>
      </c>
      <c r="C344" s="90" t="str">
        <f t="shared" si="321"/>
        <v>#REF!</v>
      </c>
      <c r="D344" s="90" t="str">
        <f t="shared" si="321"/>
        <v>#REF!</v>
      </c>
      <c r="E344" s="90" t="str">
        <f t="shared" si="321"/>
        <v>#REF!</v>
      </c>
      <c r="F344" s="90" t="str">
        <f t="shared" si="321"/>
        <v>#REF!</v>
      </c>
      <c r="G344" s="3" t="str">
        <f t="shared" si="321"/>
        <v>#REF!</v>
      </c>
      <c r="H344" s="90" t="str">
        <f t="shared" si="321"/>
        <v>#REF!</v>
      </c>
      <c r="I344" s="90" t="str">
        <f t="shared" si="321"/>
        <v>#REF!</v>
      </c>
    </row>
    <row r="345" ht="15.75" customHeight="1">
      <c r="A345" s="216" t="str">
        <f t="shared" ref="A345:I345" si="322">'2.18.'!A5</f>
        <v>#REF!</v>
      </c>
      <c r="B345" s="94" t="str">
        <f t="shared" si="322"/>
        <v>#REF!</v>
      </c>
      <c r="C345" s="94" t="str">
        <f t="shared" si="322"/>
        <v>#REF!</v>
      </c>
      <c r="D345" s="94" t="str">
        <f t="shared" si="322"/>
        <v>#REF!</v>
      </c>
      <c r="E345" s="94" t="str">
        <f t="shared" si="322"/>
        <v>#REF!</v>
      </c>
      <c r="F345" s="94" t="str">
        <f t="shared" si="322"/>
        <v>#REF!</v>
      </c>
      <c r="G345" s="2" t="str">
        <f t="shared" si="322"/>
        <v>#REF!</v>
      </c>
      <c r="H345" s="94" t="str">
        <f t="shared" si="322"/>
        <v>#REF!</v>
      </c>
      <c r="I345" s="94" t="str">
        <f t="shared" si="322"/>
        <v>#REF!</v>
      </c>
    </row>
    <row r="346" ht="15.75" customHeight="1">
      <c r="A346" s="217" t="str">
        <f t="shared" ref="A346:D346" si="323">'2.18.'!A6</f>
        <v>#REF!</v>
      </c>
      <c r="B346" s="217" t="str">
        <f t="shared" si="323"/>
        <v>#REF!</v>
      </c>
      <c r="C346" s="217" t="str">
        <f t="shared" si="323"/>
        <v>#REF!</v>
      </c>
      <c r="D346" s="218" t="str">
        <f t="shared" si="323"/>
        <v>#REF!</v>
      </c>
      <c r="E346" s="212"/>
      <c r="F346" s="217" t="str">
        <f t="shared" ref="F346:I346" si="324">'2.18.'!F6</f>
        <v>#REF!</v>
      </c>
      <c r="G346" s="4" t="str">
        <f t="shared" si="324"/>
        <v>#REF!</v>
      </c>
      <c r="H346" s="217" t="str">
        <f t="shared" si="324"/>
        <v>#REF!</v>
      </c>
      <c r="I346" s="217" t="str">
        <f t="shared" si="324"/>
        <v>#REF!</v>
      </c>
    </row>
    <row r="347" ht="15.75" customHeight="1">
      <c r="A347" s="219" t="str">
        <f t="shared" ref="A347:I347" si="325">'2.18.'!A7</f>
        <v>#REF!</v>
      </c>
      <c r="B347" s="92" t="str">
        <f t="shared" si="325"/>
        <v>#REF!</v>
      </c>
      <c r="C347" s="92" t="str">
        <f t="shared" si="325"/>
        <v>#REF!</v>
      </c>
      <c r="D347" s="220" t="str">
        <f t="shared" si="325"/>
        <v>#REF!</v>
      </c>
      <c r="E347" s="219" t="str">
        <f t="shared" si="325"/>
        <v>#REF!</v>
      </c>
      <c r="F347" s="221" t="str">
        <f t="shared" si="325"/>
        <v>#REF!</v>
      </c>
      <c r="G347" s="252" t="str">
        <f t="shared" si="325"/>
        <v>#REF!</v>
      </c>
      <c r="H347" s="150" t="str">
        <f t="shared" si="325"/>
        <v>#REF!</v>
      </c>
      <c r="I347" s="150" t="str">
        <f t="shared" si="325"/>
        <v>#REF!</v>
      </c>
    </row>
    <row r="348" ht="15.75" customHeight="1">
      <c r="A348" s="219" t="str">
        <f t="shared" ref="A348:I348" si="326">'2.18.'!A8</f>
        <v>#REF!</v>
      </c>
      <c r="B348" s="92" t="str">
        <f t="shared" si="326"/>
        <v>#REF!</v>
      </c>
      <c r="C348" s="92" t="str">
        <f t="shared" si="326"/>
        <v>#REF!</v>
      </c>
      <c r="D348" s="220" t="str">
        <f t="shared" si="326"/>
        <v>#REF!</v>
      </c>
      <c r="E348" s="219" t="str">
        <f t="shared" si="326"/>
        <v>#REF!</v>
      </c>
      <c r="F348" s="221" t="str">
        <f t="shared" si="326"/>
        <v>#REF!</v>
      </c>
      <c r="G348" s="252" t="str">
        <f t="shared" si="326"/>
        <v>#REF!</v>
      </c>
      <c r="H348" s="150" t="str">
        <f t="shared" si="326"/>
        <v>#REF!</v>
      </c>
      <c r="I348" s="150" t="str">
        <f t="shared" si="326"/>
        <v>#REF!</v>
      </c>
    </row>
    <row r="349" ht="15.75" customHeight="1">
      <c r="A349" s="219" t="str">
        <f t="shared" ref="A349:I349" si="327">'2.18.'!A9</f>
        <v>#REF!</v>
      </c>
      <c r="B349" s="92" t="str">
        <f t="shared" si="327"/>
        <v>#REF!</v>
      </c>
      <c r="C349" s="92" t="str">
        <f t="shared" si="327"/>
        <v>#REF!</v>
      </c>
      <c r="D349" s="220" t="str">
        <f t="shared" si="327"/>
        <v>#REF!</v>
      </c>
      <c r="E349" s="219" t="str">
        <f t="shared" si="327"/>
        <v>#REF!</v>
      </c>
      <c r="F349" s="221" t="str">
        <f t="shared" si="327"/>
        <v>#REF!</v>
      </c>
      <c r="G349" s="252" t="str">
        <f t="shared" si="327"/>
        <v>#REF!</v>
      </c>
      <c r="H349" s="150" t="str">
        <f t="shared" si="327"/>
        <v>#REF!</v>
      </c>
      <c r="I349" s="150" t="str">
        <f t="shared" si="327"/>
        <v>#REF!</v>
      </c>
    </row>
    <row r="350" ht="15.75" customHeight="1">
      <c r="A350" s="219" t="str">
        <f t="shared" ref="A350:I350" si="328">'2.18.'!A10</f>
        <v>#REF!</v>
      </c>
      <c r="B350" s="92" t="str">
        <f t="shared" si="328"/>
        <v>#REF!</v>
      </c>
      <c r="C350" s="92" t="str">
        <f t="shared" si="328"/>
        <v>#REF!</v>
      </c>
      <c r="D350" s="220" t="str">
        <f t="shared" si="328"/>
        <v>#REF!</v>
      </c>
      <c r="E350" s="219" t="str">
        <f t="shared" si="328"/>
        <v>#REF!</v>
      </c>
      <c r="F350" s="221" t="str">
        <f t="shared" si="328"/>
        <v>#REF!</v>
      </c>
      <c r="G350" s="252" t="str">
        <f t="shared" si="328"/>
        <v>#REF!</v>
      </c>
      <c r="H350" s="150" t="str">
        <f t="shared" si="328"/>
        <v>#REF!</v>
      </c>
      <c r="I350" s="150" t="str">
        <f t="shared" si="328"/>
        <v>#REF!</v>
      </c>
    </row>
    <row r="351" ht="15.75" customHeight="1">
      <c r="A351" s="219" t="str">
        <f t="shared" ref="A351:I351" si="329">'2.18.'!A11</f>
        <v>#REF!</v>
      </c>
      <c r="B351" s="92" t="str">
        <f t="shared" si="329"/>
        <v>#REF!</v>
      </c>
      <c r="C351" s="92" t="str">
        <f t="shared" si="329"/>
        <v>#REF!</v>
      </c>
      <c r="D351" s="219" t="str">
        <f t="shared" si="329"/>
        <v>#REF!</v>
      </c>
      <c r="E351" s="219" t="str">
        <f t="shared" si="329"/>
        <v>#REF!</v>
      </c>
      <c r="F351" s="221" t="str">
        <f t="shared" si="329"/>
        <v>#REF!</v>
      </c>
      <c r="G351" s="252" t="str">
        <f t="shared" si="329"/>
        <v>#REF!</v>
      </c>
      <c r="H351" s="150" t="str">
        <f t="shared" si="329"/>
        <v>#REF!</v>
      </c>
      <c r="I351" s="150" t="str">
        <f t="shared" si="329"/>
        <v>#REF!</v>
      </c>
    </row>
    <row r="352" ht="15.75" customHeight="1">
      <c r="A352" s="219" t="str">
        <f t="shared" ref="A352:I352" si="330">'2.18.'!A12</f>
        <v>#REF!</v>
      </c>
      <c r="B352" s="92" t="str">
        <f t="shared" si="330"/>
        <v>#REF!</v>
      </c>
      <c r="C352" s="92" t="str">
        <f t="shared" si="330"/>
        <v>#REF!</v>
      </c>
      <c r="D352" s="219" t="str">
        <f t="shared" si="330"/>
        <v>#REF!</v>
      </c>
      <c r="E352" s="219" t="str">
        <f t="shared" si="330"/>
        <v>#REF!</v>
      </c>
      <c r="F352" s="221" t="str">
        <f t="shared" si="330"/>
        <v>#REF!</v>
      </c>
      <c r="G352" s="252" t="str">
        <f t="shared" si="330"/>
        <v>#REF!</v>
      </c>
      <c r="H352" s="150" t="str">
        <f t="shared" si="330"/>
        <v>#REF!</v>
      </c>
      <c r="I352" s="150" t="str">
        <f t="shared" si="330"/>
        <v>#REF!</v>
      </c>
    </row>
    <row r="353" ht="15.75" customHeight="1">
      <c r="A353" s="219" t="str">
        <f t="shared" ref="A353:I353" si="331">'2.18.'!A13</f>
        <v>#REF!</v>
      </c>
      <c r="B353" s="92" t="str">
        <f t="shared" si="331"/>
        <v>#REF!</v>
      </c>
      <c r="C353" s="92" t="str">
        <f t="shared" si="331"/>
        <v>#REF!</v>
      </c>
      <c r="D353" s="219" t="str">
        <f t="shared" si="331"/>
        <v>#REF!</v>
      </c>
      <c r="E353" s="219" t="str">
        <f t="shared" si="331"/>
        <v>#REF!</v>
      </c>
      <c r="F353" s="221" t="str">
        <f t="shared" si="331"/>
        <v>#REF!</v>
      </c>
      <c r="G353" s="252" t="str">
        <f t="shared" si="331"/>
        <v>#REF!</v>
      </c>
      <c r="H353" s="150" t="str">
        <f t="shared" si="331"/>
        <v>#REF!</v>
      </c>
      <c r="I353" s="150" t="str">
        <f t="shared" si="331"/>
        <v>#REF!</v>
      </c>
    </row>
    <row r="354" ht="15.75" customHeight="1">
      <c r="A354" s="219" t="str">
        <f t="shared" ref="A354:I354" si="332">'2.18.'!A14</f>
        <v>#REF!</v>
      </c>
      <c r="B354" s="92" t="str">
        <f t="shared" si="332"/>
        <v>#REF!</v>
      </c>
      <c r="C354" s="92" t="str">
        <f t="shared" si="332"/>
        <v>#REF!</v>
      </c>
      <c r="D354" s="219" t="str">
        <f t="shared" si="332"/>
        <v>#REF!</v>
      </c>
      <c r="E354" s="219" t="str">
        <f t="shared" si="332"/>
        <v>#REF!</v>
      </c>
      <c r="F354" s="221" t="str">
        <f t="shared" si="332"/>
        <v>#REF!</v>
      </c>
      <c r="G354" s="252" t="str">
        <f t="shared" si="332"/>
        <v>#REF!</v>
      </c>
      <c r="H354" s="150" t="str">
        <f t="shared" si="332"/>
        <v>#REF!</v>
      </c>
      <c r="I354" s="150" t="str">
        <f t="shared" si="332"/>
        <v>#REF!</v>
      </c>
    </row>
    <row r="355" ht="15.75" customHeight="1">
      <c r="A355" s="219" t="str">
        <f t="shared" ref="A355:I355" si="333">'2.18.'!A15</f>
        <v>#REF!</v>
      </c>
      <c r="B355" s="92" t="str">
        <f t="shared" si="333"/>
        <v>#REF!</v>
      </c>
      <c r="C355" s="92" t="str">
        <f t="shared" si="333"/>
        <v>#REF!</v>
      </c>
      <c r="D355" s="219" t="str">
        <f t="shared" si="333"/>
        <v>#REF!</v>
      </c>
      <c r="E355" s="219" t="str">
        <f t="shared" si="333"/>
        <v>#REF!</v>
      </c>
      <c r="F355" s="221" t="str">
        <f t="shared" si="333"/>
        <v>#REF!</v>
      </c>
      <c r="G355" s="252" t="str">
        <f t="shared" si="333"/>
        <v>#REF!</v>
      </c>
      <c r="H355" s="150" t="str">
        <f t="shared" si="333"/>
        <v>#REF!</v>
      </c>
      <c r="I355" s="150" t="str">
        <f t="shared" si="333"/>
        <v>#REF!</v>
      </c>
    </row>
    <row r="356" ht="15.75" customHeight="1">
      <c r="A356" s="219" t="str">
        <f t="shared" ref="A356:I356" si="334">'2.18.'!A16</f>
        <v>#REF!</v>
      </c>
      <c r="B356" s="92" t="str">
        <f t="shared" si="334"/>
        <v>#REF!</v>
      </c>
      <c r="C356" s="92" t="str">
        <f t="shared" si="334"/>
        <v>#REF!</v>
      </c>
      <c r="D356" s="219" t="str">
        <f t="shared" si="334"/>
        <v>#REF!</v>
      </c>
      <c r="E356" s="219" t="str">
        <f t="shared" si="334"/>
        <v>#REF!</v>
      </c>
      <c r="F356" s="221" t="str">
        <f t="shared" si="334"/>
        <v>#REF!</v>
      </c>
      <c r="G356" s="252" t="str">
        <f t="shared" si="334"/>
        <v>#REF!</v>
      </c>
      <c r="H356" s="150" t="str">
        <f t="shared" si="334"/>
        <v>#REF!</v>
      </c>
      <c r="I356" s="150" t="str">
        <f t="shared" si="334"/>
        <v>#REF!</v>
      </c>
    </row>
    <row r="357" ht="15.75" customHeight="1">
      <c r="A357" s="219" t="str">
        <f t="shared" ref="A357:I357" si="335">'2.18.'!A17</f>
        <v>#REF!</v>
      </c>
      <c r="B357" s="92" t="str">
        <f t="shared" si="335"/>
        <v>#REF!</v>
      </c>
      <c r="C357" s="92" t="str">
        <f t="shared" si="335"/>
        <v>#REF!</v>
      </c>
      <c r="D357" s="219" t="str">
        <f t="shared" si="335"/>
        <v>#REF!</v>
      </c>
      <c r="E357" s="219" t="str">
        <f t="shared" si="335"/>
        <v>#REF!</v>
      </c>
      <c r="F357" s="221" t="str">
        <f t="shared" si="335"/>
        <v>#REF!</v>
      </c>
      <c r="G357" s="252" t="str">
        <f t="shared" si="335"/>
        <v>#REF!</v>
      </c>
      <c r="H357" s="150" t="str">
        <f t="shared" si="335"/>
        <v>#REF!</v>
      </c>
      <c r="I357" s="150" t="str">
        <f t="shared" si="335"/>
        <v>#REF!</v>
      </c>
    </row>
    <row r="358" ht="15.75" customHeight="1">
      <c r="A358" s="219" t="str">
        <f t="shared" ref="A358:I358" si="336">'2.18.'!A18</f>
        <v>#REF!</v>
      </c>
      <c r="B358" s="92" t="str">
        <f t="shared" si="336"/>
        <v>#REF!</v>
      </c>
      <c r="C358" s="92" t="str">
        <f t="shared" si="336"/>
        <v>#REF!</v>
      </c>
      <c r="D358" s="219" t="str">
        <f t="shared" si="336"/>
        <v>#REF!</v>
      </c>
      <c r="E358" s="219" t="str">
        <f t="shared" si="336"/>
        <v>#REF!</v>
      </c>
      <c r="F358" s="221" t="str">
        <f t="shared" si="336"/>
        <v>#REF!</v>
      </c>
      <c r="G358" s="252" t="str">
        <f t="shared" si="336"/>
        <v>#REF!</v>
      </c>
      <c r="H358" s="150" t="str">
        <f t="shared" si="336"/>
        <v>#REF!</v>
      </c>
      <c r="I358" s="150" t="str">
        <f t="shared" si="336"/>
        <v>#REF!</v>
      </c>
    </row>
    <row r="359" ht="15.75" customHeight="1">
      <c r="A359" s="90" t="str">
        <f t="shared" ref="A359:I359" si="337">'2.18.'!A19</f>
        <v>#REF!</v>
      </c>
      <c r="B359" s="90" t="str">
        <f t="shared" si="337"/>
        <v>#REF!</v>
      </c>
      <c r="C359" s="90" t="str">
        <f t="shared" si="337"/>
        <v>#REF!</v>
      </c>
      <c r="D359" s="90" t="str">
        <f t="shared" si="337"/>
        <v>#REF!</v>
      </c>
      <c r="E359" s="90" t="str">
        <f t="shared" si="337"/>
        <v>#REF!</v>
      </c>
      <c r="F359" s="154" t="str">
        <f t="shared" si="337"/>
        <v>#REF!</v>
      </c>
      <c r="G359" s="3" t="str">
        <f t="shared" si="337"/>
        <v>#REF!</v>
      </c>
      <c r="H359" s="150" t="str">
        <f t="shared" si="337"/>
        <v>#REF!</v>
      </c>
      <c r="I359" s="150" t="str">
        <f t="shared" si="337"/>
        <v>#REF!</v>
      </c>
    </row>
    <row r="360" ht="15.75" customHeight="1">
      <c r="A360" s="253" t="str">
        <f t="shared" ref="A360:I360" si="338">'2.18.'!A20</f>
        <v>#REF!</v>
      </c>
      <c r="B360" s="254" t="str">
        <f t="shared" si="338"/>
        <v>#REF!</v>
      </c>
      <c r="C360" s="254" t="str">
        <f t="shared" si="338"/>
        <v>#REF!</v>
      </c>
      <c r="D360" s="254" t="str">
        <f t="shared" si="338"/>
        <v>#REF!</v>
      </c>
      <c r="E360" s="254" t="str">
        <f t="shared" si="338"/>
        <v>#REF!</v>
      </c>
      <c r="F360" s="254" t="str">
        <f t="shared" si="338"/>
        <v>#REF!</v>
      </c>
      <c r="G360" s="198" t="str">
        <f t="shared" si="338"/>
        <v>#REF!</v>
      </c>
      <c r="H360" s="254" t="str">
        <f t="shared" si="338"/>
        <v>#REF!</v>
      </c>
      <c r="I360" s="255" t="str">
        <f t="shared" si="338"/>
        <v>#REF!</v>
      </c>
    </row>
    <row r="361" ht="15.75" customHeight="1">
      <c r="G361" s="3"/>
    </row>
    <row r="362" ht="15.75" customHeight="1">
      <c r="G362" s="3"/>
    </row>
    <row r="363">
      <c r="A363" s="210" t="str">
        <f t="shared" ref="A363:B363" si="339">'2.19.'!A3</f>
        <v>#REF!</v>
      </c>
      <c r="B363" s="211" t="str">
        <f t="shared" si="339"/>
        <v>#REF!</v>
      </c>
      <c r="C363" s="212"/>
      <c r="D363" s="212"/>
      <c r="E363" s="212"/>
      <c r="F363" s="212"/>
      <c r="G363" s="213" t="str">
        <f t="shared" ref="G363:I363" si="340">'2.19.'!G3</f>
        <v>#REF!</v>
      </c>
      <c r="H363" s="214" t="str">
        <f t="shared" si="340"/>
        <v>#REF!</v>
      </c>
      <c r="I363" s="215" t="str">
        <f t="shared" si="340"/>
        <v>#REF!</v>
      </c>
    </row>
    <row r="364" ht="15.75" customHeight="1">
      <c r="A364" s="90" t="str">
        <f t="shared" ref="A364:I364" si="341">'2.19.'!A4</f>
        <v>#REF!</v>
      </c>
      <c r="B364" s="90" t="str">
        <f t="shared" si="341"/>
        <v>#REF!</v>
      </c>
      <c r="C364" s="90" t="str">
        <f t="shared" si="341"/>
        <v>#REF!</v>
      </c>
      <c r="D364" s="90" t="str">
        <f t="shared" si="341"/>
        <v>#REF!</v>
      </c>
      <c r="E364" s="90" t="str">
        <f t="shared" si="341"/>
        <v>#REF!</v>
      </c>
      <c r="F364" s="90" t="str">
        <f t="shared" si="341"/>
        <v>#REF!</v>
      </c>
      <c r="G364" s="3" t="str">
        <f t="shared" si="341"/>
        <v>#REF!</v>
      </c>
      <c r="H364" s="90" t="str">
        <f t="shared" si="341"/>
        <v>#REF!</v>
      </c>
      <c r="I364" s="90" t="str">
        <f t="shared" si="341"/>
        <v>#REF!</v>
      </c>
    </row>
    <row r="365" ht="15.75" customHeight="1">
      <c r="A365" s="216" t="str">
        <f t="shared" ref="A365:I365" si="342">'2.19.'!A5</f>
        <v>#REF!</v>
      </c>
      <c r="B365" s="94" t="str">
        <f t="shared" si="342"/>
        <v>#REF!</v>
      </c>
      <c r="C365" s="94" t="str">
        <f t="shared" si="342"/>
        <v>#REF!</v>
      </c>
      <c r="D365" s="94" t="str">
        <f t="shared" si="342"/>
        <v>#REF!</v>
      </c>
      <c r="E365" s="94" t="str">
        <f t="shared" si="342"/>
        <v>#REF!</v>
      </c>
      <c r="F365" s="94" t="str">
        <f t="shared" si="342"/>
        <v>#REF!</v>
      </c>
      <c r="G365" s="2" t="str">
        <f t="shared" si="342"/>
        <v>#REF!</v>
      </c>
      <c r="H365" s="94" t="str">
        <f t="shared" si="342"/>
        <v>#REF!</v>
      </c>
      <c r="I365" s="94" t="str">
        <f t="shared" si="342"/>
        <v>#REF!</v>
      </c>
    </row>
    <row r="366" ht="15.75" customHeight="1">
      <c r="A366" s="217" t="str">
        <f t="shared" ref="A366:D366" si="343">'2.19.'!A6</f>
        <v>#REF!</v>
      </c>
      <c r="B366" s="217" t="str">
        <f t="shared" si="343"/>
        <v>#REF!</v>
      </c>
      <c r="C366" s="217" t="str">
        <f t="shared" si="343"/>
        <v>#REF!</v>
      </c>
      <c r="D366" s="218" t="str">
        <f t="shared" si="343"/>
        <v>#REF!</v>
      </c>
      <c r="E366" s="212"/>
      <c r="F366" s="217" t="str">
        <f t="shared" ref="F366:I366" si="344">'2.19.'!F6</f>
        <v>#REF!</v>
      </c>
      <c r="G366" s="4" t="str">
        <f t="shared" si="344"/>
        <v>#REF!</v>
      </c>
      <c r="H366" s="217" t="str">
        <f t="shared" si="344"/>
        <v>#REF!</v>
      </c>
      <c r="I366" s="217" t="str">
        <f t="shared" si="344"/>
        <v>#REF!</v>
      </c>
    </row>
    <row r="367" ht="15.75" customHeight="1">
      <c r="A367" s="219" t="str">
        <f t="shared" ref="A367:I367" si="345">'2.19.'!A7</f>
        <v>#REF!</v>
      </c>
      <c r="B367" s="92" t="str">
        <f t="shared" si="345"/>
        <v>#REF!</v>
      </c>
      <c r="C367" s="92" t="str">
        <f t="shared" si="345"/>
        <v>#REF!</v>
      </c>
      <c r="D367" s="220" t="str">
        <f t="shared" si="345"/>
        <v>#REF!</v>
      </c>
      <c r="E367" s="219" t="str">
        <f t="shared" si="345"/>
        <v>#REF!</v>
      </c>
      <c r="F367" s="221" t="str">
        <f t="shared" si="345"/>
        <v>#REF!</v>
      </c>
      <c r="G367" s="252" t="str">
        <f t="shared" si="345"/>
        <v>#REF!</v>
      </c>
      <c r="H367" s="150" t="str">
        <f t="shared" si="345"/>
        <v>#REF!</v>
      </c>
      <c r="I367" s="150" t="str">
        <f t="shared" si="345"/>
        <v>#REF!</v>
      </c>
    </row>
    <row r="368" ht="15.75" customHeight="1">
      <c r="A368" s="219" t="str">
        <f t="shared" ref="A368:I368" si="346">'2.19.'!A8</f>
        <v>#REF!</v>
      </c>
      <c r="B368" s="92" t="str">
        <f t="shared" si="346"/>
        <v>#REF!</v>
      </c>
      <c r="C368" s="92" t="str">
        <f t="shared" si="346"/>
        <v>#REF!</v>
      </c>
      <c r="D368" s="220" t="str">
        <f t="shared" si="346"/>
        <v>#REF!</v>
      </c>
      <c r="E368" s="219" t="str">
        <f t="shared" si="346"/>
        <v>#REF!</v>
      </c>
      <c r="F368" s="221" t="str">
        <f t="shared" si="346"/>
        <v>#REF!</v>
      </c>
      <c r="G368" s="252" t="str">
        <f t="shared" si="346"/>
        <v>#REF!</v>
      </c>
      <c r="H368" s="150" t="str">
        <f t="shared" si="346"/>
        <v>#REF!</v>
      </c>
      <c r="I368" s="150" t="str">
        <f t="shared" si="346"/>
        <v>#REF!</v>
      </c>
    </row>
    <row r="369" ht="15.75" customHeight="1">
      <c r="A369" s="219" t="str">
        <f t="shared" ref="A369:I369" si="347">'2.19.'!A9</f>
        <v>#REF!</v>
      </c>
      <c r="B369" s="92" t="str">
        <f t="shared" si="347"/>
        <v>#REF!</v>
      </c>
      <c r="C369" s="92" t="str">
        <f t="shared" si="347"/>
        <v>#REF!</v>
      </c>
      <c r="D369" s="220" t="str">
        <f t="shared" si="347"/>
        <v>#REF!</v>
      </c>
      <c r="E369" s="219" t="str">
        <f t="shared" si="347"/>
        <v>#REF!</v>
      </c>
      <c r="F369" s="221" t="str">
        <f t="shared" si="347"/>
        <v>#REF!</v>
      </c>
      <c r="G369" s="252" t="str">
        <f t="shared" si="347"/>
        <v>#REF!</v>
      </c>
      <c r="H369" s="150" t="str">
        <f t="shared" si="347"/>
        <v>#REF!</v>
      </c>
      <c r="I369" s="150" t="str">
        <f t="shared" si="347"/>
        <v>#REF!</v>
      </c>
    </row>
    <row r="370" ht="15.75" customHeight="1">
      <c r="A370" s="219" t="str">
        <f t="shared" ref="A370:I370" si="348">'2.19.'!A10</f>
        <v>#REF!</v>
      </c>
      <c r="B370" s="92" t="str">
        <f t="shared" si="348"/>
        <v>#REF!</v>
      </c>
      <c r="C370" s="92" t="str">
        <f t="shared" si="348"/>
        <v>#REF!</v>
      </c>
      <c r="D370" s="219" t="str">
        <f t="shared" si="348"/>
        <v>#REF!</v>
      </c>
      <c r="E370" s="219" t="str">
        <f t="shared" si="348"/>
        <v>#REF!</v>
      </c>
      <c r="F370" s="221" t="str">
        <f t="shared" si="348"/>
        <v>#REF!</v>
      </c>
      <c r="G370" s="252" t="str">
        <f t="shared" si="348"/>
        <v>#REF!</v>
      </c>
      <c r="H370" s="150" t="str">
        <f t="shared" si="348"/>
        <v>#REF!</v>
      </c>
      <c r="I370" s="150" t="str">
        <f t="shared" si="348"/>
        <v>#REF!</v>
      </c>
    </row>
    <row r="371" ht="15.75" customHeight="1">
      <c r="A371" s="219" t="str">
        <f t="shared" ref="A371:I371" si="349">'2.19.'!A11</f>
        <v>#REF!</v>
      </c>
      <c r="B371" s="92" t="str">
        <f t="shared" si="349"/>
        <v>#REF!</v>
      </c>
      <c r="C371" s="92" t="str">
        <f t="shared" si="349"/>
        <v>#REF!</v>
      </c>
      <c r="D371" s="219" t="str">
        <f t="shared" si="349"/>
        <v>#REF!</v>
      </c>
      <c r="E371" s="219" t="str">
        <f t="shared" si="349"/>
        <v>#REF!</v>
      </c>
      <c r="F371" s="221" t="str">
        <f t="shared" si="349"/>
        <v>#REF!</v>
      </c>
      <c r="G371" s="252" t="str">
        <f t="shared" si="349"/>
        <v>#REF!</v>
      </c>
      <c r="H371" s="150" t="str">
        <f t="shared" si="349"/>
        <v>#REF!</v>
      </c>
      <c r="I371" s="150" t="str">
        <f t="shared" si="349"/>
        <v>#REF!</v>
      </c>
    </row>
    <row r="372" ht="15.75" customHeight="1">
      <c r="A372" s="219" t="str">
        <f t="shared" ref="A372:I372" si="350">'2.19.'!A12</f>
        <v>#REF!</v>
      </c>
      <c r="B372" s="92" t="str">
        <f t="shared" si="350"/>
        <v>#REF!</v>
      </c>
      <c r="C372" s="92" t="str">
        <f t="shared" si="350"/>
        <v>#REF!</v>
      </c>
      <c r="D372" s="219" t="str">
        <f t="shared" si="350"/>
        <v>#REF!</v>
      </c>
      <c r="E372" s="219" t="str">
        <f t="shared" si="350"/>
        <v>#REF!</v>
      </c>
      <c r="F372" s="221" t="str">
        <f t="shared" si="350"/>
        <v>#REF!</v>
      </c>
      <c r="G372" s="252" t="str">
        <f t="shared" si="350"/>
        <v>#REF!</v>
      </c>
      <c r="H372" s="150" t="str">
        <f t="shared" si="350"/>
        <v>#REF!</v>
      </c>
      <c r="I372" s="150" t="str">
        <f t="shared" si="350"/>
        <v>#REF!</v>
      </c>
    </row>
    <row r="373" ht="15.75" customHeight="1">
      <c r="A373" s="219" t="str">
        <f t="shared" ref="A373:I373" si="351">'2.19.'!A13</f>
        <v>#REF!</v>
      </c>
      <c r="B373" s="92" t="str">
        <f t="shared" si="351"/>
        <v>#REF!</v>
      </c>
      <c r="C373" s="92" t="str">
        <f t="shared" si="351"/>
        <v>#REF!</v>
      </c>
      <c r="D373" s="219" t="str">
        <f t="shared" si="351"/>
        <v>#REF!</v>
      </c>
      <c r="E373" s="219" t="str">
        <f t="shared" si="351"/>
        <v>#REF!</v>
      </c>
      <c r="F373" s="221" t="str">
        <f t="shared" si="351"/>
        <v>#REF!</v>
      </c>
      <c r="G373" s="252" t="str">
        <f t="shared" si="351"/>
        <v>#REF!</v>
      </c>
      <c r="H373" s="150" t="str">
        <f t="shared" si="351"/>
        <v>#REF!</v>
      </c>
      <c r="I373" s="150" t="str">
        <f t="shared" si="351"/>
        <v>#REF!</v>
      </c>
    </row>
    <row r="374" ht="15.75" customHeight="1">
      <c r="A374" s="219" t="str">
        <f t="shared" ref="A374:I374" si="352">'2.19.'!A14</f>
        <v>#REF!</v>
      </c>
      <c r="B374" s="92" t="str">
        <f t="shared" si="352"/>
        <v>#REF!</v>
      </c>
      <c r="C374" s="92" t="str">
        <f t="shared" si="352"/>
        <v>#REF!</v>
      </c>
      <c r="D374" s="219" t="str">
        <f t="shared" si="352"/>
        <v>#REF!</v>
      </c>
      <c r="E374" s="219" t="str">
        <f t="shared" si="352"/>
        <v>#REF!</v>
      </c>
      <c r="F374" s="221" t="str">
        <f t="shared" si="352"/>
        <v>#REF!</v>
      </c>
      <c r="G374" s="252" t="str">
        <f t="shared" si="352"/>
        <v>#REF!</v>
      </c>
      <c r="H374" s="150" t="str">
        <f t="shared" si="352"/>
        <v>#REF!</v>
      </c>
      <c r="I374" s="150" t="str">
        <f t="shared" si="352"/>
        <v>#REF!</v>
      </c>
    </row>
    <row r="375" ht="15.75" customHeight="1">
      <c r="A375" s="219" t="str">
        <f t="shared" ref="A375:I375" si="353">'2.19.'!A15</f>
        <v>#REF!</v>
      </c>
      <c r="B375" s="92" t="str">
        <f t="shared" si="353"/>
        <v>#REF!</v>
      </c>
      <c r="C375" s="92" t="str">
        <f t="shared" si="353"/>
        <v>#REF!</v>
      </c>
      <c r="D375" s="219" t="str">
        <f t="shared" si="353"/>
        <v>#REF!</v>
      </c>
      <c r="E375" s="219" t="str">
        <f t="shared" si="353"/>
        <v>#REF!</v>
      </c>
      <c r="F375" s="221" t="str">
        <f t="shared" si="353"/>
        <v>#REF!</v>
      </c>
      <c r="G375" s="252" t="str">
        <f t="shared" si="353"/>
        <v>#REF!</v>
      </c>
      <c r="H375" s="150" t="str">
        <f t="shared" si="353"/>
        <v>#REF!</v>
      </c>
      <c r="I375" s="150" t="str">
        <f t="shared" si="353"/>
        <v>#REF!</v>
      </c>
    </row>
    <row r="376" ht="15.75" customHeight="1">
      <c r="A376" s="219" t="str">
        <f t="shared" ref="A376:I376" si="354">'2.19.'!A16</f>
        <v>#REF!</v>
      </c>
      <c r="B376" s="92" t="str">
        <f t="shared" si="354"/>
        <v>#REF!</v>
      </c>
      <c r="C376" s="92" t="str">
        <f t="shared" si="354"/>
        <v>#REF!</v>
      </c>
      <c r="D376" s="219" t="str">
        <f t="shared" si="354"/>
        <v>#REF!</v>
      </c>
      <c r="E376" s="219" t="str">
        <f t="shared" si="354"/>
        <v>#REF!</v>
      </c>
      <c r="F376" s="221" t="str">
        <f t="shared" si="354"/>
        <v>#REF!</v>
      </c>
      <c r="G376" s="252" t="str">
        <f t="shared" si="354"/>
        <v>#REF!</v>
      </c>
      <c r="H376" s="150" t="str">
        <f t="shared" si="354"/>
        <v>#REF!</v>
      </c>
      <c r="I376" s="150" t="str">
        <f t="shared" si="354"/>
        <v>#REF!</v>
      </c>
    </row>
    <row r="377" ht="15.75" customHeight="1">
      <c r="A377" s="219" t="str">
        <f t="shared" ref="A377:I377" si="355">'2.19.'!A17</f>
        <v>#REF!</v>
      </c>
      <c r="B377" s="92" t="str">
        <f t="shared" si="355"/>
        <v>#REF!</v>
      </c>
      <c r="C377" s="92" t="str">
        <f t="shared" si="355"/>
        <v>#REF!</v>
      </c>
      <c r="D377" s="219" t="str">
        <f t="shared" si="355"/>
        <v>#REF!</v>
      </c>
      <c r="E377" s="219" t="str">
        <f t="shared" si="355"/>
        <v>#REF!</v>
      </c>
      <c r="F377" s="221" t="str">
        <f t="shared" si="355"/>
        <v>#REF!</v>
      </c>
      <c r="G377" s="252" t="str">
        <f t="shared" si="355"/>
        <v>#REF!</v>
      </c>
      <c r="H377" s="150" t="str">
        <f t="shared" si="355"/>
        <v>#REF!</v>
      </c>
      <c r="I377" s="150" t="str">
        <f t="shared" si="355"/>
        <v>#REF!</v>
      </c>
    </row>
    <row r="378" ht="15.75" customHeight="1">
      <c r="A378" s="219" t="str">
        <f t="shared" ref="A378:I378" si="356">'2.19.'!A18</f>
        <v>#REF!</v>
      </c>
      <c r="B378" s="92" t="str">
        <f t="shared" si="356"/>
        <v>#REF!</v>
      </c>
      <c r="C378" s="92" t="str">
        <f t="shared" si="356"/>
        <v>#REF!</v>
      </c>
      <c r="D378" s="219" t="str">
        <f t="shared" si="356"/>
        <v>#REF!</v>
      </c>
      <c r="E378" s="219" t="str">
        <f t="shared" si="356"/>
        <v>#REF!</v>
      </c>
      <c r="F378" s="221" t="str">
        <f t="shared" si="356"/>
        <v>#REF!</v>
      </c>
      <c r="G378" s="252" t="str">
        <f t="shared" si="356"/>
        <v>#REF!</v>
      </c>
      <c r="H378" s="150" t="str">
        <f t="shared" si="356"/>
        <v>#REF!</v>
      </c>
      <c r="I378" s="150" t="str">
        <f t="shared" si="356"/>
        <v>#REF!</v>
      </c>
    </row>
    <row r="379" ht="15.75" customHeight="1">
      <c r="A379" s="90" t="str">
        <f t="shared" ref="A379:I379" si="357">'2.19.'!A19</f>
        <v>#REF!</v>
      </c>
      <c r="B379" s="90" t="str">
        <f t="shared" si="357"/>
        <v>#REF!</v>
      </c>
      <c r="C379" s="90" t="str">
        <f t="shared" si="357"/>
        <v>#REF!</v>
      </c>
      <c r="D379" s="90" t="str">
        <f t="shared" si="357"/>
        <v>#REF!</v>
      </c>
      <c r="E379" s="90" t="str">
        <f t="shared" si="357"/>
        <v>#REF!</v>
      </c>
      <c r="F379" s="154" t="str">
        <f t="shared" si="357"/>
        <v>#REF!</v>
      </c>
      <c r="G379" s="3" t="str">
        <f t="shared" si="357"/>
        <v>#REF!</v>
      </c>
      <c r="H379" s="150" t="str">
        <f t="shared" si="357"/>
        <v>#REF!</v>
      </c>
      <c r="I379" s="150" t="str">
        <f t="shared" si="357"/>
        <v>#REF!</v>
      </c>
    </row>
    <row r="380" ht="15.75" customHeight="1">
      <c r="A380" s="253" t="str">
        <f t="shared" ref="A380:I380" si="358">'2.19.'!A20</f>
        <v>#REF!</v>
      </c>
      <c r="B380" s="254" t="str">
        <f t="shared" si="358"/>
        <v>#REF!</v>
      </c>
      <c r="C380" s="254" t="str">
        <f t="shared" si="358"/>
        <v>#REF!</v>
      </c>
      <c r="D380" s="254" t="str">
        <f t="shared" si="358"/>
        <v>#REF!</v>
      </c>
      <c r="E380" s="254" t="str">
        <f t="shared" si="358"/>
        <v>#REF!</v>
      </c>
      <c r="F380" s="254" t="str">
        <f t="shared" si="358"/>
        <v>#REF!</v>
      </c>
      <c r="G380" s="198" t="str">
        <f t="shared" si="358"/>
        <v>#REF!</v>
      </c>
      <c r="H380" s="254" t="str">
        <f t="shared" si="358"/>
        <v>#REF!</v>
      </c>
      <c r="I380" s="255" t="str">
        <f t="shared" si="358"/>
        <v>#REF!</v>
      </c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8">
    <mergeCell ref="B3:F3"/>
    <mergeCell ref="D6:E6"/>
    <mergeCell ref="B23:F23"/>
    <mergeCell ref="D26:E26"/>
    <mergeCell ref="B43:F43"/>
    <mergeCell ref="D46:E46"/>
    <mergeCell ref="B63:F63"/>
    <mergeCell ref="D66:E66"/>
    <mergeCell ref="B83:F83"/>
    <mergeCell ref="D86:E86"/>
    <mergeCell ref="B103:F103"/>
    <mergeCell ref="D106:E106"/>
    <mergeCell ref="B123:F123"/>
    <mergeCell ref="D126:E126"/>
    <mergeCell ref="B143:F143"/>
    <mergeCell ref="D146:E146"/>
    <mergeCell ref="B163:F163"/>
    <mergeCell ref="D166:E166"/>
    <mergeCell ref="B183:F183"/>
    <mergeCell ref="D186:E186"/>
    <mergeCell ref="B203:F203"/>
    <mergeCell ref="D206:E206"/>
    <mergeCell ref="B223:F223"/>
    <mergeCell ref="D226:E226"/>
    <mergeCell ref="B243:F243"/>
    <mergeCell ref="D246:E246"/>
    <mergeCell ref="B263:F263"/>
    <mergeCell ref="D266:E266"/>
    <mergeCell ref="D346:E346"/>
    <mergeCell ref="B363:F363"/>
    <mergeCell ref="D366:E366"/>
    <mergeCell ref="B283:F283"/>
    <mergeCell ref="D286:E286"/>
    <mergeCell ref="B303:F303"/>
    <mergeCell ref="D306:E306"/>
    <mergeCell ref="B323:F323"/>
    <mergeCell ref="D326:E326"/>
    <mergeCell ref="B343:F343"/>
  </mergeCells>
  <printOptions/>
  <pageMargins bottom="0.75" footer="0.0" header="0.0" left="0.7" right="0.7" top="0.75"/>
  <pageSetup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'2.14'!A3</f>
        <v>2.14</v>
      </c>
      <c r="B3" s="211" t="str">
        <f>'2.14'!B3</f>
        <v>DEMOLICION TOTAL DE ITEMS ANTERIORES</v>
      </c>
      <c r="C3" s="212"/>
      <c r="D3" s="212"/>
      <c r="E3" s="212"/>
      <c r="F3" s="212"/>
      <c r="G3" s="213" t="str">
        <f>'2.14'!G3</f>
        <v/>
      </c>
      <c r="H3" s="214">
        <f>'2.14'!H3</f>
        <v>1</v>
      </c>
      <c r="I3" s="215" t="str">
        <f>'2.14'!I3</f>
        <v>gl</v>
      </c>
    </row>
    <row r="4" ht="14.25" customHeight="1">
      <c r="G4" s="3"/>
    </row>
    <row r="5" ht="14.25" customHeight="1">
      <c r="A5" s="259" t="str">
        <f>'2.14'!A53</f>
        <v>MANO DE OBRA - MATERIALES</v>
      </c>
      <c r="B5" s="212"/>
      <c r="C5" s="94" t="str">
        <f>'2.14'!C53</f>
        <v/>
      </c>
      <c r="D5" s="94" t="str">
        <f>'2.14'!D53</f>
        <v/>
      </c>
      <c r="E5" s="94" t="str">
        <f>'2.14'!E53</f>
        <v/>
      </c>
      <c r="F5" s="94" t="str">
        <f>'2.14'!F53</f>
        <v/>
      </c>
      <c r="G5" s="2" t="str">
        <f>'2.14'!G53</f>
        <v/>
      </c>
      <c r="H5" s="94" t="str">
        <f>'2.14'!H53</f>
        <v/>
      </c>
      <c r="I5" s="94" t="str">
        <f>'2.14'!I53</f>
        <v/>
      </c>
      <c r="J5" s="92"/>
      <c r="K5" s="92"/>
      <c r="L5" s="92"/>
    </row>
    <row r="6" ht="14.25" customHeight="1">
      <c r="A6" s="217" t="str">
        <f>'2.14'!A54</f>
        <v>Código</v>
      </c>
      <c r="B6" s="217" t="str">
        <f>'2.14'!B54</f>
        <v>Descripción</v>
      </c>
      <c r="C6" s="217" t="str">
        <f>'2.14'!C54</f>
        <v>Unidad</v>
      </c>
      <c r="D6" s="217" t="str">
        <f>'2.14'!D54</f>
        <v>Cantidad</v>
      </c>
      <c r="E6" s="217" t="str">
        <f>'2.14'!E54</f>
        <v/>
      </c>
      <c r="F6" s="217" t="str">
        <f>'2.14'!F54</f>
        <v>Desperdicio</v>
      </c>
      <c r="G6" s="4" t="str">
        <f>'2.14'!G54</f>
        <v>Cantidad + Desperdicio</v>
      </c>
      <c r="H6" s="217" t="str">
        <f>'2.14'!H54</f>
        <v>Precio Unitario</v>
      </c>
      <c r="I6" s="217" t="str">
        <f>'2.14'!I54</f>
        <v>Subtotal</v>
      </c>
      <c r="J6" s="92"/>
      <c r="K6" s="92"/>
      <c r="L6" s="92"/>
    </row>
    <row r="7" ht="14.25" customHeight="1">
      <c r="A7" s="219" t="str">
        <f>'2.14'!A55</f>
        <v>PUN</v>
      </c>
      <c r="B7" s="92" t="str">
        <f>'2.14'!B55</f>
        <v>Puntal</v>
      </c>
      <c r="C7" s="92" t="str">
        <f>'2.14'!C55</f>
        <v>u</v>
      </c>
      <c r="D7" s="220">
        <f>'2.14'!D55</f>
        <v>58</v>
      </c>
      <c r="E7" s="219" t="str">
        <f>'2.14'!E55</f>
        <v/>
      </c>
      <c r="F7" s="221">
        <f>'2.14'!F55</f>
        <v>0.25</v>
      </c>
      <c r="G7" s="222">
        <f>'2.14'!G55</f>
        <v>73</v>
      </c>
      <c r="H7" s="150">
        <f>'2.14'!H55</f>
        <v>6900</v>
      </c>
      <c r="I7" s="150">
        <f>'2.14'!I55</f>
        <v>503700</v>
      </c>
    </row>
    <row r="8" ht="14.25" customHeight="1">
      <c r="A8" s="219" t="str">
        <f>'2.14'!A56</f>
        <v/>
      </c>
      <c r="B8" s="92" t="str">
        <f>'2.14'!B56</f>
        <v/>
      </c>
      <c r="C8" s="92" t="str">
        <f>'2.14'!C56</f>
        <v/>
      </c>
      <c r="D8" s="220" t="str">
        <f>'2.14'!D56</f>
        <v/>
      </c>
      <c r="E8" s="219" t="str">
        <f>'2.14'!E56</f>
        <v/>
      </c>
      <c r="F8" s="221">
        <f>'2.14'!F56</f>
        <v>0.25</v>
      </c>
      <c r="G8" s="222">
        <f>'2.14'!G56</f>
        <v>0</v>
      </c>
      <c r="H8" s="150" t="str">
        <f>'2.14'!H56</f>
        <v/>
      </c>
      <c r="I8" s="150" t="str">
        <f>'2.14'!I56</f>
        <v/>
      </c>
    </row>
    <row r="9" ht="14.25" customHeight="1">
      <c r="A9" s="219" t="str">
        <f>'2.14'!A57</f>
        <v/>
      </c>
      <c r="B9" s="92" t="str">
        <f>'2.14'!B57</f>
        <v/>
      </c>
      <c r="C9" s="92" t="str">
        <f>'2.14'!C57</f>
        <v/>
      </c>
      <c r="D9" s="220" t="str">
        <f>'2.14'!D57</f>
        <v/>
      </c>
      <c r="E9" s="219" t="str">
        <f>'2.14'!E57</f>
        <v/>
      </c>
      <c r="F9" s="221">
        <f>'2.14'!F57</f>
        <v>0.25</v>
      </c>
      <c r="G9" s="222">
        <f>'2.14'!G57</f>
        <v>0</v>
      </c>
      <c r="H9" s="150" t="str">
        <f>'2.14'!H57</f>
        <v/>
      </c>
      <c r="I9" s="150" t="str">
        <f>'2.14'!I57</f>
        <v/>
      </c>
    </row>
    <row r="10" ht="14.25" customHeight="1">
      <c r="A10" s="219" t="str">
        <f>'2.14'!A58</f>
        <v/>
      </c>
      <c r="B10" s="92" t="str">
        <f>'2.14'!B58</f>
        <v/>
      </c>
      <c r="C10" s="92" t="str">
        <f>'2.14'!C58</f>
        <v/>
      </c>
      <c r="D10" s="220" t="str">
        <f>'2.14'!D58</f>
        <v/>
      </c>
      <c r="E10" s="219" t="str">
        <f>'2.14'!E58</f>
        <v/>
      </c>
      <c r="F10" s="221">
        <f>'2.14'!F58</f>
        <v>0.25</v>
      </c>
      <c r="G10" s="222">
        <f>'2.14'!G58</f>
        <v>0</v>
      </c>
      <c r="H10" s="150" t="str">
        <f>'2.14'!H58</f>
        <v/>
      </c>
      <c r="I10" s="150" t="str">
        <f>'2.14'!I58</f>
        <v/>
      </c>
    </row>
    <row r="11" ht="14.25" customHeight="1">
      <c r="A11" s="219" t="str">
        <f>'2.14'!A59</f>
        <v/>
      </c>
      <c r="B11" s="92" t="str">
        <f>'2.14'!B59</f>
        <v/>
      </c>
      <c r="C11" s="92" t="str">
        <f>'2.14'!C59</f>
        <v/>
      </c>
      <c r="D11" s="220" t="str">
        <f>'2.14'!D59</f>
        <v/>
      </c>
      <c r="E11" s="219" t="str">
        <f>'2.14'!E59</f>
        <v/>
      </c>
      <c r="F11" s="221">
        <f>'2.14'!F59</f>
        <v>0.25</v>
      </c>
      <c r="G11" s="222">
        <f>'2.14'!G59</f>
        <v>0</v>
      </c>
      <c r="H11" s="150" t="str">
        <f>'2.14'!H59</f>
        <v/>
      </c>
      <c r="I11" s="150" t="str">
        <f>'2.14'!I59</f>
        <v/>
      </c>
    </row>
    <row r="12" ht="14.25" customHeight="1">
      <c r="A12" s="219" t="str">
        <f>'2.14'!A60</f>
        <v/>
      </c>
      <c r="B12" s="92" t="str">
        <f>'2.14'!B60</f>
        <v/>
      </c>
      <c r="C12" s="92" t="str">
        <f>'2.14'!C60</f>
        <v/>
      </c>
      <c r="D12" s="220" t="str">
        <f>'2.14'!D60</f>
        <v/>
      </c>
      <c r="E12" s="219" t="str">
        <f>'2.14'!E60</f>
        <v/>
      </c>
      <c r="F12" s="221">
        <f>'2.14'!F60</f>
        <v>0.25</v>
      </c>
      <c r="G12" s="222">
        <f>'2.14'!G60</f>
        <v>0</v>
      </c>
      <c r="H12" s="150" t="str">
        <f>'2.14'!H60</f>
        <v/>
      </c>
      <c r="I12" s="150" t="str">
        <f>'2.14'!I60</f>
        <v/>
      </c>
    </row>
    <row r="13" ht="14.25" customHeight="1">
      <c r="A13" s="90" t="str">
        <f>'2.14'!A61</f>
        <v/>
      </c>
      <c r="B13" s="90" t="str">
        <f>'2.14'!B61</f>
        <v/>
      </c>
      <c r="C13" s="90" t="str">
        <f>'2.14'!C61</f>
        <v/>
      </c>
      <c r="D13" s="90" t="str">
        <f>'2.14'!D61</f>
        <v/>
      </c>
      <c r="E13" s="90" t="str">
        <f>'2.14'!E61</f>
        <v/>
      </c>
      <c r="F13" s="154" t="str">
        <f>'2.14'!F61</f>
        <v/>
      </c>
      <c r="G13" s="3" t="str">
        <f>'2.14'!G61</f>
        <v/>
      </c>
      <c r="H13" s="150" t="str">
        <f>'2.14'!H61</f>
        <v/>
      </c>
      <c r="I13" s="150" t="str">
        <f>'2.14'!I61</f>
        <v/>
      </c>
    </row>
    <row r="14" ht="14.25" customHeight="1">
      <c r="A14" s="223" t="str">
        <f>'2.14'!A62</f>
        <v>TOTAL</v>
      </c>
      <c r="B14" s="224" t="str">
        <f>'2.14'!B62</f>
        <v/>
      </c>
      <c r="C14" s="224" t="str">
        <f>'2.14'!C62</f>
        <v/>
      </c>
      <c r="D14" s="224" t="str">
        <f>'2.14'!D62</f>
        <v/>
      </c>
      <c r="E14" s="224" t="str">
        <f>'2.14'!E62</f>
        <v/>
      </c>
      <c r="F14" s="224" t="str">
        <f>'2.14'!F62</f>
        <v/>
      </c>
      <c r="G14" s="198" t="str">
        <f>'2.14'!G62</f>
        <v/>
      </c>
      <c r="H14" s="224" t="str">
        <f>'2.14'!H62</f>
        <v/>
      </c>
      <c r="I14" s="225">
        <f>'2.14'!I62</f>
        <v>503700</v>
      </c>
    </row>
    <row r="15" ht="14.25" customHeight="1">
      <c r="G15" s="3"/>
    </row>
    <row r="16" ht="14.25" customHeight="1">
      <c r="G16" s="3"/>
    </row>
    <row r="17">
      <c r="A17" s="210" t="str">
        <f t="shared" ref="A17:B17" si="1">'2.2.'!A3</f>
        <v>#REF!</v>
      </c>
      <c r="B17" s="211" t="str">
        <f t="shared" si="1"/>
        <v>#REF!</v>
      </c>
      <c r="C17" s="212"/>
      <c r="D17" s="212"/>
      <c r="E17" s="212"/>
      <c r="F17" s="212"/>
      <c r="G17" s="213" t="str">
        <f t="shared" ref="G17:I17" si="2">'2.2.'!G3</f>
        <v>#REF!</v>
      </c>
      <c r="H17" s="214" t="str">
        <f t="shared" si="2"/>
        <v>#REF!</v>
      </c>
      <c r="I17" s="215" t="str">
        <f t="shared" si="2"/>
        <v>#REF!</v>
      </c>
    </row>
    <row r="18" ht="14.25" customHeight="1">
      <c r="G18" s="3"/>
    </row>
    <row r="19" ht="14.25" customHeight="1">
      <c r="A19" s="259" t="str">
        <f t="shared" ref="A19:A28" si="4">'2.2.'!A53</f>
        <v>#REF!</v>
      </c>
      <c r="B19" s="212"/>
      <c r="C19" s="94" t="str">
        <f t="shared" ref="C19:I19" si="3">'2.2.'!C53</f>
        <v>#REF!</v>
      </c>
      <c r="D19" s="94" t="str">
        <f t="shared" si="3"/>
        <v>#REF!</v>
      </c>
      <c r="E19" s="94" t="str">
        <f t="shared" si="3"/>
        <v>#REF!</v>
      </c>
      <c r="F19" s="94" t="str">
        <f t="shared" si="3"/>
        <v>#REF!</v>
      </c>
      <c r="G19" s="2" t="str">
        <f t="shared" si="3"/>
        <v>#REF!</v>
      </c>
      <c r="H19" s="94" t="str">
        <f t="shared" si="3"/>
        <v>#REF!</v>
      </c>
      <c r="I19" s="94" t="str">
        <f t="shared" si="3"/>
        <v>#REF!</v>
      </c>
    </row>
    <row r="20" ht="14.25" customHeight="1">
      <c r="A20" s="217" t="str">
        <f t="shared" si="4"/>
        <v>#REF!</v>
      </c>
      <c r="B20" s="217" t="str">
        <f t="shared" ref="B20:I20" si="5">'2.2.'!B54</f>
        <v>#REF!</v>
      </c>
      <c r="C20" s="217" t="str">
        <f t="shared" si="5"/>
        <v>#REF!</v>
      </c>
      <c r="D20" s="217" t="str">
        <f t="shared" si="5"/>
        <v>#REF!</v>
      </c>
      <c r="E20" s="217" t="str">
        <f t="shared" si="5"/>
        <v>#REF!</v>
      </c>
      <c r="F20" s="217" t="str">
        <f t="shared" si="5"/>
        <v>#REF!</v>
      </c>
      <c r="G20" s="4" t="str">
        <f t="shared" si="5"/>
        <v>#REF!</v>
      </c>
      <c r="H20" s="217" t="str">
        <f t="shared" si="5"/>
        <v>#REF!</v>
      </c>
      <c r="I20" s="217" t="str">
        <f t="shared" si="5"/>
        <v>#REF!</v>
      </c>
    </row>
    <row r="21" ht="14.25" customHeight="1">
      <c r="A21" s="219" t="str">
        <f t="shared" si="4"/>
        <v>#REF!</v>
      </c>
      <c r="B21" s="92" t="str">
        <f t="shared" ref="B21:I21" si="6">'2.2.'!B55</f>
        <v>#REF!</v>
      </c>
      <c r="C21" s="92" t="str">
        <f t="shared" si="6"/>
        <v>#REF!</v>
      </c>
      <c r="D21" s="220" t="str">
        <f t="shared" si="6"/>
        <v>#REF!</v>
      </c>
      <c r="E21" s="219" t="str">
        <f t="shared" si="6"/>
        <v>#REF!</v>
      </c>
      <c r="F21" s="221" t="str">
        <f t="shared" si="6"/>
        <v>#REF!</v>
      </c>
      <c r="G21" s="222" t="str">
        <f t="shared" si="6"/>
        <v>#REF!</v>
      </c>
      <c r="H21" s="150" t="str">
        <f t="shared" si="6"/>
        <v>#REF!</v>
      </c>
      <c r="I21" s="150" t="str">
        <f t="shared" si="6"/>
        <v>#REF!</v>
      </c>
    </row>
    <row r="22" ht="14.25" customHeight="1">
      <c r="A22" s="219" t="str">
        <f t="shared" si="4"/>
        <v>#REF!</v>
      </c>
      <c r="B22" s="92" t="str">
        <f t="shared" ref="B22:I22" si="7">'2.2.'!B56</f>
        <v>#REF!</v>
      </c>
      <c r="C22" s="92" t="str">
        <f t="shared" si="7"/>
        <v>#REF!</v>
      </c>
      <c r="D22" s="220" t="str">
        <f t="shared" si="7"/>
        <v>#REF!</v>
      </c>
      <c r="E22" s="219" t="str">
        <f t="shared" si="7"/>
        <v>#REF!</v>
      </c>
      <c r="F22" s="221" t="str">
        <f t="shared" si="7"/>
        <v>#REF!</v>
      </c>
      <c r="G22" s="222" t="str">
        <f t="shared" si="7"/>
        <v>#REF!</v>
      </c>
      <c r="H22" s="150" t="str">
        <f t="shared" si="7"/>
        <v>#REF!</v>
      </c>
      <c r="I22" s="150" t="str">
        <f t="shared" si="7"/>
        <v>#REF!</v>
      </c>
    </row>
    <row r="23" ht="14.25" customHeight="1">
      <c r="A23" s="219" t="str">
        <f t="shared" si="4"/>
        <v>#REF!</v>
      </c>
      <c r="B23" s="92" t="str">
        <f t="shared" ref="B23:I23" si="8">'2.2.'!B57</f>
        <v>#REF!</v>
      </c>
      <c r="C23" s="92" t="str">
        <f t="shared" si="8"/>
        <v>#REF!</v>
      </c>
      <c r="D23" s="220" t="str">
        <f t="shared" si="8"/>
        <v>#REF!</v>
      </c>
      <c r="E23" s="219" t="str">
        <f t="shared" si="8"/>
        <v>#REF!</v>
      </c>
      <c r="F23" s="221" t="str">
        <f t="shared" si="8"/>
        <v>#REF!</v>
      </c>
      <c r="G23" s="222" t="str">
        <f t="shared" si="8"/>
        <v>#REF!</v>
      </c>
      <c r="H23" s="150" t="str">
        <f t="shared" si="8"/>
        <v>#REF!</v>
      </c>
      <c r="I23" s="150" t="str">
        <f t="shared" si="8"/>
        <v>#REF!</v>
      </c>
    </row>
    <row r="24" ht="14.25" customHeight="1">
      <c r="A24" s="219" t="str">
        <f t="shared" si="4"/>
        <v>#REF!</v>
      </c>
      <c r="B24" s="92" t="str">
        <f t="shared" ref="B24:I24" si="9">'2.2.'!B58</f>
        <v>#REF!</v>
      </c>
      <c r="C24" s="92" t="str">
        <f t="shared" si="9"/>
        <v>#REF!</v>
      </c>
      <c r="D24" s="220" t="str">
        <f t="shared" si="9"/>
        <v>#REF!</v>
      </c>
      <c r="E24" s="219" t="str">
        <f t="shared" si="9"/>
        <v>#REF!</v>
      </c>
      <c r="F24" s="221" t="str">
        <f t="shared" si="9"/>
        <v>#REF!</v>
      </c>
      <c r="G24" s="222" t="str">
        <f t="shared" si="9"/>
        <v>#REF!</v>
      </c>
      <c r="H24" s="150" t="str">
        <f t="shared" si="9"/>
        <v>#REF!</v>
      </c>
      <c r="I24" s="150" t="str">
        <f t="shared" si="9"/>
        <v>#REF!</v>
      </c>
    </row>
    <row r="25" ht="14.25" customHeight="1">
      <c r="A25" s="219" t="str">
        <f t="shared" si="4"/>
        <v>#REF!</v>
      </c>
      <c r="B25" s="92" t="str">
        <f t="shared" ref="B25:I25" si="10">'2.2.'!B59</f>
        <v>#REF!</v>
      </c>
      <c r="C25" s="92" t="str">
        <f t="shared" si="10"/>
        <v>#REF!</v>
      </c>
      <c r="D25" s="220" t="str">
        <f t="shared" si="10"/>
        <v>#REF!</v>
      </c>
      <c r="E25" s="219" t="str">
        <f t="shared" si="10"/>
        <v>#REF!</v>
      </c>
      <c r="F25" s="221" t="str">
        <f t="shared" si="10"/>
        <v>#REF!</v>
      </c>
      <c r="G25" s="222" t="str">
        <f t="shared" si="10"/>
        <v>#REF!</v>
      </c>
      <c r="H25" s="150" t="str">
        <f t="shared" si="10"/>
        <v>#REF!</v>
      </c>
      <c r="I25" s="150" t="str">
        <f t="shared" si="10"/>
        <v>#REF!</v>
      </c>
    </row>
    <row r="26" ht="14.25" customHeight="1">
      <c r="A26" s="219" t="str">
        <f t="shared" si="4"/>
        <v>#REF!</v>
      </c>
      <c r="B26" s="92" t="str">
        <f t="shared" ref="B26:I26" si="11">'2.2.'!B60</f>
        <v>#REF!</v>
      </c>
      <c r="C26" s="92" t="str">
        <f t="shared" si="11"/>
        <v>#REF!</v>
      </c>
      <c r="D26" s="220" t="str">
        <f t="shared" si="11"/>
        <v>#REF!</v>
      </c>
      <c r="E26" s="219" t="str">
        <f t="shared" si="11"/>
        <v>#REF!</v>
      </c>
      <c r="F26" s="221" t="str">
        <f t="shared" si="11"/>
        <v>#REF!</v>
      </c>
      <c r="G26" s="222" t="str">
        <f t="shared" si="11"/>
        <v>#REF!</v>
      </c>
      <c r="H26" s="150" t="str">
        <f t="shared" si="11"/>
        <v>#REF!</v>
      </c>
      <c r="I26" s="150" t="str">
        <f t="shared" si="11"/>
        <v>#REF!</v>
      </c>
    </row>
    <row r="27" ht="14.25" customHeight="1">
      <c r="A27" s="90" t="str">
        <f t="shared" si="4"/>
        <v>#REF!</v>
      </c>
      <c r="B27" s="90" t="str">
        <f t="shared" ref="B27:I27" si="12">'2.2.'!B61</f>
        <v>#REF!</v>
      </c>
      <c r="C27" s="90" t="str">
        <f t="shared" si="12"/>
        <v>#REF!</v>
      </c>
      <c r="D27" s="90" t="str">
        <f t="shared" si="12"/>
        <v>#REF!</v>
      </c>
      <c r="E27" s="90" t="str">
        <f t="shared" si="12"/>
        <v>#REF!</v>
      </c>
      <c r="F27" s="154" t="str">
        <f t="shared" si="12"/>
        <v>#REF!</v>
      </c>
      <c r="G27" s="3" t="str">
        <f t="shared" si="12"/>
        <v>#REF!</v>
      </c>
      <c r="H27" s="150" t="str">
        <f t="shared" si="12"/>
        <v>#REF!</v>
      </c>
      <c r="I27" s="150" t="str">
        <f t="shared" si="12"/>
        <v>#REF!</v>
      </c>
      <c r="J27" s="92"/>
      <c r="K27" s="92"/>
      <c r="L27" s="92"/>
    </row>
    <row r="28" ht="14.25" customHeight="1">
      <c r="A28" s="223" t="str">
        <f t="shared" si="4"/>
        <v>#REF!</v>
      </c>
      <c r="B28" s="224" t="str">
        <f t="shared" ref="B28:I28" si="13">'2.2.'!B62</f>
        <v>#REF!</v>
      </c>
      <c r="C28" s="224" t="str">
        <f t="shared" si="13"/>
        <v>#REF!</v>
      </c>
      <c r="D28" s="224" t="str">
        <f t="shared" si="13"/>
        <v>#REF!</v>
      </c>
      <c r="E28" s="224" t="str">
        <f t="shared" si="13"/>
        <v>#REF!</v>
      </c>
      <c r="F28" s="224" t="str">
        <f t="shared" si="13"/>
        <v>#REF!</v>
      </c>
      <c r="G28" s="198" t="str">
        <f t="shared" si="13"/>
        <v>#REF!</v>
      </c>
      <c r="H28" s="224" t="str">
        <f t="shared" si="13"/>
        <v>#REF!</v>
      </c>
      <c r="I28" s="225" t="str">
        <f t="shared" si="13"/>
        <v>#REF!</v>
      </c>
      <c r="J28" s="92"/>
      <c r="K28" s="92"/>
      <c r="L28" s="92"/>
    </row>
    <row r="29" ht="14.25" customHeight="1">
      <c r="G29" s="3"/>
    </row>
    <row r="30" ht="14.25" customHeight="1">
      <c r="G30" s="3"/>
    </row>
    <row r="31">
      <c r="A31" s="210" t="str">
        <f t="shared" ref="A31:B31" si="14">'2.3.'!A3</f>
        <v>#REF!</v>
      </c>
      <c r="B31" s="211" t="str">
        <f t="shared" si="14"/>
        <v>#REF!</v>
      </c>
      <c r="C31" s="212"/>
      <c r="D31" s="212"/>
      <c r="E31" s="212"/>
      <c r="F31" s="212"/>
      <c r="G31" s="213" t="str">
        <f t="shared" ref="G31:I31" si="15">'2.3.'!G3</f>
        <v>#REF!</v>
      </c>
      <c r="H31" s="214" t="str">
        <f t="shared" si="15"/>
        <v>#REF!</v>
      </c>
      <c r="I31" s="215" t="str">
        <f t="shared" si="15"/>
        <v>#REF!</v>
      </c>
    </row>
    <row r="32" ht="14.25" customHeight="1">
      <c r="G32" s="3"/>
    </row>
    <row r="33" ht="14.25" customHeight="1">
      <c r="A33" s="259" t="str">
        <f t="shared" ref="A33:A42" si="17">'2.3.'!A53</f>
        <v>#REF!</v>
      </c>
      <c r="B33" s="212"/>
      <c r="C33" s="94" t="str">
        <f t="shared" ref="C33:I33" si="16">'2.3.'!C53</f>
        <v>#REF!</v>
      </c>
      <c r="D33" s="94" t="str">
        <f t="shared" si="16"/>
        <v>#REF!</v>
      </c>
      <c r="E33" s="94" t="str">
        <f t="shared" si="16"/>
        <v>#REF!</v>
      </c>
      <c r="F33" s="94" t="str">
        <f t="shared" si="16"/>
        <v>#REF!</v>
      </c>
      <c r="G33" s="2" t="str">
        <f t="shared" si="16"/>
        <v>#REF!</v>
      </c>
      <c r="H33" s="94" t="str">
        <f t="shared" si="16"/>
        <v>#REF!</v>
      </c>
      <c r="I33" s="94" t="str">
        <f t="shared" si="16"/>
        <v>#REF!</v>
      </c>
    </row>
    <row r="34" ht="14.25" customHeight="1">
      <c r="A34" s="217" t="str">
        <f t="shared" si="17"/>
        <v>#REF!</v>
      </c>
      <c r="B34" s="217" t="str">
        <f t="shared" ref="B34:I34" si="18">'2.3.'!B54</f>
        <v>#REF!</v>
      </c>
      <c r="C34" s="217" t="str">
        <f t="shared" si="18"/>
        <v>#REF!</v>
      </c>
      <c r="D34" s="217" t="str">
        <f t="shared" si="18"/>
        <v>#REF!</v>
      </c>
      <c r="E34" s="217" t="str">
        <f t="shared" si="18"/>
        <v>#REF!</v>
      </c>
      <c r="F34" s="217" t="str">
        <f t="shared" si="18"/>
        <v>#REF!</v>
      </c>
      <c r="G34" s="4" t="str">
        <f t="shared" si="18"/>
        <v>#REF!</v>
      </c>
      <c r="H34" s="217" t="str">
        <f t="shared" si="18"/>
        <v>#REF!</v>
      </c>
      <c r="I34" s="217" t="str">
        <f t="shared" si="18"/>
        <v>#REF!</v>
      </c>
    </row>
    <row r="35" ht="14.25" customHeight="1">
      <c r="A35" s="219" t="str">
        <f t="shared" si="17"/>
        <v>#REF!</v>
      </c>
      <c r="B35" s="92" t="str">
        <f t="shared" ref="B35:I35" si="19">'2.3.'!B55</f>
        <v>#REF!</v>
      </c>
      <c r="C35" s="92" t="str">
        <f t="shared" si="19"/>
        <v>#REF!</v>
      </c>
      <c r="D35" s="220" t="str">
        <f t="shared" si="19"/>
        <v>#REF!</v>
      </c>
      <c r="E35" s="219" t="str">
        <f t="shared" si="19"/>
        <v>#REF!</v>
      </c>
      <c r="F35" s="221" t="str">
        <f t="shared" si="19"/>
        <v>#REF!</v>
      </c>
      <c r="G35" s="222" t="str">
        <f t="shared" si="19"/>
        <v>#REF!</v>
      </c>
      <c r="H35" s="150" t="str">
        <f t="shared" si="19"/>
        <v>#REF!</v>
      </c>
      <c r="I35" s="150" t="str">
        <f t="shared" si="19"/>
        <v>#REF!</v>
      </c>
    </row>
    <row r="36" ht="14.25" customHeight="1">
      <c r="A36" s="219" t="str">
        <f t="shared" si="17"/>
        <v>#REF!</v>
      </c>
      <c r="B36" s="92" t="str">
        <f t="shared" ref="B36:I36" si="20">'2.3.'!B56</f>
        <v>#REF!</v>
      </c>
      <c r="C36" s="92" t="str">
        <f t="shared" si="20"/>
        <v>#REF!</v>
      </c>
      <c r="D36" s="220" t="str">
        <f t="shared" si="20"/>
        <v>#REF!</v>
      </c>
      <c r="E36" s="219" t="str">
        <f t="shared" si="20"/>
        <v>#REF!</v>
      </c>
      <c r="F36" s="221" t="str">
        <f t="shared" si="20"/>
        <v>#REF!</v>
      </c>
      <c r="G36" s="222" t="str">
        <f t="shared" si="20"/>
        <v>#REF!</v>
      </c>
      <c r="H36" s="150" t="str">
        <f t="shared" si="20"/>
        <v>#REF!</v>
      </c>
      <c r="I36" s="150" t="str">
        <f t="shared" si="20"/>
        <v>#REF!</v>
      </c>
    </row>
    <row r="37" ht="14.25" customHeight="1">
      <c r="A37" s="219" t="str">
        <f t="shared" si="17"/>
        <v>#REF!</v>
      </c>
      <c r="B37" s="92" t="str">
        <f t="shared" ref="B37:I37" si="21">'2.3.'!B57</f>
        <v>#REF!</v>
      </c>
      <c r="C37" s="92" t="str">
        <f t="shared" si="21"/>
        <v>#REF!</v>
      </c>
      <c r="D37" s="220" t="str">
        <f t="shared" si="21"/>
        <v>#REF!</v>
      </c>
      <c r="E37" s="219" t="str">
        <f t="shared" si="21"/>
        <v>#REF!</v>
      </c>
      <c r="F37" s="221" t="str">
        <f t="shared" si="21"/>
        <v>#REF!</v>
      </c>
      <c r="G37" s="222" t="str">
        <f t="shared" si="21"/>
        <v>#REF!</v>
      </c>
      <c r="H37" s="150" t="str">
        <f t="shared" si="21"/>
        <v>#REF!</v>
      </c>
      <c r="I37" s="150" t="str">
        <f t="shared" si="21"/>
        <v>#REF!</v>
      </c>
    </row>
    <row r="38" ht="14.25" customHeight="1">
      <c r="A38" s="219" t="str">
        <f t="shared" si="17"/>
        <v>#REF!</v>
      </c>
      <c r="B38" s="92" t="str">
        <f t="shared" ref="B38:I38" si="22">'2.3.'!B58</f>
        <v>#REF!</v>
      </c>
      <c r="C38" s="92" t="str">
        <f t="shared" si="22"/>
        <v>#REF!</v>
      </c>
      <c r="D38" s="220" t="str">
        <f t="shared" si="22"/>
        <v>#REF!</v>
      </c>
      <c r="E38" s="219" t="str">
        <f t="shared" si="22"/>
        <v>#REF!</v>
      </c>
      <c r="F38" s="221" t="str">
        <f t="shared" si="22"/>
        <v>#REF!</v>
      </c>
      <c r="G38" s="222" t="str">
        <f t="shared" si="22"/>
        <v>#REF!</v>
      </c>
      <c r="H38" s="150" t="str">
        <f t="shared" si="22"/>
        <v>#REF!</v>
      </c>
      <c r="I38" s="150" t="str">
        <f t="shared" si="22"/>
        <v>#REF!</v>
      </c>
    </row>
    <row r="39" ht="14.25" customHeight="1">
      <c r="A39" s="219" t="str">
        <f t="shared" si="17"/>
        <v>#REF!</v>
      </c>
      <c r="B39" s="92" t="str">
        <f t="shared" ref="B39:I39" si="23">'2.3.'!B59</f>
        <v>#REF!</v>
      </c>
      <c r="C39" s="92" t="str">
        <f t="shared" si="23"/>
        <v>#REF!</v>
      </c>
      <c r="D39" s="220" t="str">
        <f t="shared" si="23"/>
        <v>#REF!</v>
      </c>
      <c r="E39" s="219" t="str">
        <f t="shared" si="23"/>
        <v>#REF!</v>
      </c>
      <c r="F39" s="221" t="str">
        <f t="shared" si="23"/>
        <v>#REF!</v>
      </c>
      <c r="G39" s="222" t="str">
        <f t="shared" si="23"/>
        <v>#REF!</v>
      </c>
      <c r="H39" s="150" t="str">
        <f t="shared" si="23"/>
        <v>#REF!</v>
      </c>
      <c r="I39" s="150" t="str">
        <f t="shared" si="23"/>
        <v>#REF!</v>
      </c>
    </row>
    <row r="40" ht="14.25" customHeight="1">
      <c r="A40" s="219" t="str">
        <f t="shared" si="17"/>
        <v>#REF!</v>
      </c>
      <c r="B40" s="92" t="str">
        <f t="shared" ref="B40:I40" si="24">'2.3.'!B60</f>
        <v>#REF!</v>
      </c>
      <c r="C40" s="92" t="str">
        <f t="shared" si="24"/>
        <v>#REF!</v>
      </c>
      <c r="D40" s="220" t="str">
        <f t="shared" si="24"/>
        <v>#REF!</v>
      </c>
      <c r="E40" s="219" t="str">
        <f t="shared" si="24"/>
        <v>#REF!</v>
      </c>
      <c r="F40" s="221" t="str">
        <f t="shared" si="24"/>
        <v>#REF!</v>
      </c>
      <c r="G40" s="222" t="str">
        <f t="shared" si="24"/>
        <v>#REF!</v>
      </c>
      <c r="H40" s="150" t="str">
        <f t="shared" si="24"/>
        <v>#REF!</v>
      </c>
      <c r="I40" s="150" t="str">
        <f t="shared" si="24"/>
        <v>#REF!</v>
      </c>
    </row>
    <row r="41" ht="14.25" customHeight="1">
      <c r="A41" s="90" t="str">
        <f t="shared" si="17"/>
        <v>#REF!</v>
      </c>
      <c r="B41" s="90" t="str">
        <f t="shared" ref="B41:I41" si="25">'2.3.'!B61</f>
        <v>#REF!</v>
      </c>
      <c r="C41" s="90" t="str">
        <f t="shared" si="25"/>
        <v>#REF!</v>
      </c>
      <c r="D41" s="90" t="str">
        <f t="shared" si="25"/>
        <v>#REF!</v>
      </c>
      <c r="E41" s="90" t="str">
        <f t="shared" si="25"/>
        <v>#REF!</v>
      </c>
      <c r="F41" s="154" t="str">
        <f t="shared" si="25"/>
        <v>#REF!</v>
      </c>
      <c r="G41" s="3" t="str">
        <f t="shared" si="25"/>
        <v>#REF!</v>
      </c>
      <c r="H41" s="150" t="str">
        <f t="shared" si="25"/>
        <v>#REF!</v>
      </c>
      <c r="I41" s="150" t="str">
        <f t="shared" si="25"/>
        <v>#REF!</v>
      </c>
      <c r="J41" s="92"/>
      <c r="K41" s="92"/>
      <c r="L41" s="92"/>
    </row>
    <row r="42" ht="14.25" customHeight="1">
      <c r="A42" s="223" t="str">
        <f t="shared" si="17"/>
        <v>#REF!</v>
      </c>
      <c r="B42" s="224" t="str">
        <f t="shared" ref="B42:I42" si="26">'2.3.'!B62</f>
        <v>#REF!</v>
      </c>
      <c r="C42" s="224" t="str">
        <f t="shared" si="26"/>
        <v>#REF!</v>
      </c>
      <c r="D42" s="224" t="str">
        <f t="shared" si="26"/>
        <v>#REF!</v>
      </c>
      <c r="E42" s="224" t="str">
        <f t="shared" si="26"/>
        <v>#REF!</v>
      </c>
      <c r="F42" s="224" t="str">
        <f t="shared" si="26"/>
        <v>#REF!</v>
      </c>
      <c r="G42" s="198" t="str">
        <f t="shared" si="26"/>
        <v>#REF!</v>
      </c>
      <c r="H42" s="224" t="str">
        <f t="shared" si="26"/>
        <v>#REF!</v>
      </c>
      <c r="I42" s="225" t="str">
        <f t="shared" si="26"/>
        <v>#REF!</v>
      </c>
      <c r="J42" s="92"/>
      <c r="K42" s="92"/>
      <c r="L42" s="92"/>
    </row>
    <row r="43" ht="14.25" customHeight="1">
      <c r="G43" s="3"/>
    </row>
    <row r="44" ht="14.25" customHeight="1">
      <c r="G44" s="3"/>
    </row>
    <row r="45">
      <c r="A45" s="210" t="str">
        <f t="shared" ref="A45:B45" si="27">'2.4.'!A3</f>
        <v>#REF!</v>
      </c>
      <c r="B45" s="211" t="str">
        <f t="shared" si="27"/>
        <v>#REF!</v>
      </c>
      <c r="C45" s="212"/>
      <c r="D45" s="212"/>
      <c r="E45" s="212"/>
      <c r="F45" s="212"/>
      <c r="G45" s="213" t="str">
        <f t="shared" ref="G45:I45" si="28">'2.4.'!G3</f>
        <v>#REF!</v>
      </c>
      <c r="H45" s="214" t="str">
        <f t="shared" si="28"/>
        <v>#REF!</v>
      </c>
      <c r="I45" s="215" t="str">
        <f t="shared" si="28"/>
        <v>#REF!</v>
      </c>
    </row>
    <row r="46" ht="14.25" customHeight="1">
      <c r="G46" s="3"/>
    </row>
    <row r="47" ht="14.25" customHeight="1">
      <c r="A47" s="216" t="str">
        <f t="shared" ref="A47:I47" si="29">'2.4.'!A53</f>
        <v>#REF!</v>
      </c>
      <c r="B47" s="94" t="str">
        <f t="shared" si="29"/>
        <v>#REF!</v>
      </c>
      <c r="C47" s="94" t="str">
        <f t="shared" si="29"/>
        <v>#REF!</v>
      </c>
      <c r="D47" s="94" t="str">
        <f t="shared" si="29"/>
        <v>#REF!</v>
      </c>
      <c r="E47" s="94" t="str">
        <f t="shared" si="29"/>
        <v>#REF!</v>
      </c>
      <c r="F47" s="94" t="str">
        <f t="shared" si="29"/>
        <v>#REF!</v>
      </c>
      <c r="G47" s="2" t="str">
        <f t="shared" si="29"/>
        <v>#REF!</v>
      </c>
      <c r="H47" s="94" t="str">
        <f t="shared" si="29"/>
        <v>#REF!</v>
      </c>
      <c r="I47" s="94" t="str">
        <f t="shared" si="29"/>
        <v>#REF!</v>
      </c>
    </row>
    <row r="48" ht="14.25" customHeight="1">
      <c r="A48" s="217" t="str">
        <f t="shared" ref="A48:I48" si="30">'2.4.'!A54</f>
        <v>#REF!</v>
      </c>
      <c r="B48" s="217" t="str">
        <f t="shared" si="30"/>
        <v>#REF!</v>
      </c>
      <c r="C48" s="217" t="str">
        <f t="shared" si="30"/>
        <v>#REF!</v>
      </c>
      <c r="D48" s="217" t="str">
        <f t="shared" si="30"/>
        <v>#REF!</v>
      </c>
      <c r="E48" s="217" t="str">
        <f t="shared" si="30"/>
        <v>#REF!</v>
      </c>
      <c r="F48" s="217" t="str">
        <f t="shared" si="30"/>
        <v>#REF!</v>
      </c>
      <c r="G48" s="4" t="str">
        <f t="shared" si="30"/>
        <v>#REF!</v>
      </c>
      <c r="H48" s="217" t="str">
        <f t="shared" si="30"/>
        <v>#REF!</v>
      </c>
      <c r="I48" s="217" t="str">
        <f t="shared" si="30"/>
        <v>#REF!</v>
      </c>
    </row>
    <row r="49" ht="14.25" customHeight="1">
      <c r="A49" s="219" t="str">
        <f t="shared" ref="A49:I49" si="31">'2.4.'!A55</f>
        <v>#REF!</v>
      </c>
      <c r="B49" s="92" t="str">
        <f t="shared" si="31"/>
        <v>#REF!</v>
      </c>
      <c r="C49" s="92" t="str">
        <f t="shared" si="31"/>
        <v>#REF!</v>
      </c>
      <c r="D49" s="220" t="str">
        <f t="shared" si="31"/>
        <v>#REF!</v>
      </c>
      <c r="E49" s="219" t="str">
        <f t="shared" si="31"/>
        <v>#REF!</v>
      </c>
      <c r="F49" s="221" t="str">
        <f t="shared" si="31"/>
        <v>#REF!</v>
      </c>
      <c r="G49" s="222" t="str">
        <f t="shared" si="31"/>
        <v>#REF!</v>
      </c>
      <c r="H49" s="150" t="str">
        <f t="shared" si="31"/>
        <v>#REF!</v>
      </c>
      <c r="I49" s="150" t="str">
        <f t="shared" si="31"/>
        <v>#REF!</v>
      </c>
    </row>
    <row r="50" ht="14.25" customHeight="1">
      <c r="A50" s="219" t="str">
        <f t="shared" ref="A50:I50" si="32">'2.4.'!A56</f>
        <v>#REF!</v>
      </c>
      <c r="B50" s="92" t="str">
        <f t="shared" si="32"/>
        <v>#REF!</v>
      </c>
      <c r="C50" s="92" t="str">
        <f t="shared" si="32"/>
        <v>#REF!</v>
      </c>
      <c r="D50" s="220" t="str">
        <f t="shared" si="32"/>
        <v>#REF!</v>
      </c>
      <c r="E50" s="219" t="str">
        <f t="shared" si="32"/>
        <v>#REF!</v>
      </c>
      <c r="F50" s="221" t="str">
        <f t="shared" si="32"/>
        <v>#REF!</v>
      </c>
      <c r="G50" s="222" t="str">
        <f t="shared" si="32"/>
        <v>#REF!</v>
      </c>
      <c r="H50" s="150" t="str">
        <f t="shared" si="32"/>
        <v>#REF!</v>
      </c>
      <c r="I50" s="150" t="str">
        <f t="shared" si="32"/>
        <v>#REF!</v>
      </c>
    </row>
    <row r="51" ht="14.25" customHeight="1">
      <c r="A51" s="219" t="str">
        <f t="shared" ref="A51:I51" si="33">'2.4.'!A57</f>
        <v>#REF!</v>
      </c>
      <c r="B51" s="92" t="str">
        <f t="shared" si="33"/>
        <v>#REF!</v>
      </c>
      <c r="C51" s="92" t="str">
        <f t="shared" si="33"/>
        <v>#REF!</v>
      </c>
      <c r="D51" s="220" t="str">
        <f t="shared" si="33"/>
        <v>#REF!</v>
      </c>
      <c r="E51" s="219" t="str">
        <f t="shared" si="33"/>
        <v>#REF!</v>
      </c>
      <c r="F51" s="221" t="str">
        <f t="shared" si="33"/>
        <v>#REF!</v>
      </c>
      <c r="G51" s="222" t="str">
        <f t="shared" si="33"/>
        <v>#REF!</v>
      </c>
      <c r="H51" s="150" t="str">
        <f t="shared" si="33"/>
        <v>#REF!</v>
      </c>
      <c r="I51" s="150" t="str">
        <f t="shared" si="33"/>
        <v>#REF!</v>
      </c>
    </row>
    <row r="52" ht="14.25" customHeight="1">
      <c r="A52" s="219" t="str">
        <f t="shared" ref="A52:I52" si="34">'2.4.'!A58</f>
        <v>#REF!</v>
      </c>
      <c r="B52" s="92" t="str">
        <f t="shared" si="34"/>
        <v>#REF!</v>
      </c>
      <c r="C52" s="92" t="str">
        <f t="shared" si="34"/>
        <v>#REF!</v>
      </c>
      <c r="D52" s="220" t="str">
        <f t="shared" si="34"/>
        <v>#REF!</v>
      </c>
      <c r="E52" s="219" t="str">
        <f t="shared" si="34"/>
        <v>#REF!</v>
      </c>
      <c r="F52" s="221" t="str">
        <f t="shared" si="34"/>
        <v>#REF!</v>
      </c>
      <c r="G52" s="222" t="str">
        <f t="shared" si="34"/>
        <v>#REF!</v>
      </c>
      <c r="H52" s="150" t="str">
        <f t="shared" si="34"/>
        <v>#REF!</v>
      </c>
      <c r="I52" s="150" t="str">
        <f t="shared" si="34"/>
        <v>#REF!</v>
      </c>
    </row>
    <row r="53" ht="14.25" customHeight="1">
      <c r="A53" s="219" t="str">
        <f t="shared" ref="A53:I53" si="35">'2.4.'!A59</f>
        <v>#REF!</v>
      </c>
      <c r="B53" s="92" t="str">
        <f t="shared" si="35"/>
        <v>#REF!</v>
      </c>
      <c r="C53" s="92" t="str">
        <f t="shared" si="35"/>
        <v>#REF!</v>
      </c>
      <c r="D53" s="220" t="str">
        <f t="shared" si="35"/>
        <v>#REF!</v>
      </c>
      <c r="E53" s="219" t="str">
        <f t="shared" si="35"/>
        <v>#REF!</v>
      </c>
      <c r="F53" s="221" t="str">
        <f t="shared" si="35"/>
        <v>#REF!</v>
      </c>
      <c r="G53" s="222" t="str">
        <f t="shared" si="35"/>
        <v>#REF!</v>
      </c>
      <c r="H53" s="150" t="str">
        <f t="shared" si="35"/>
        <v>#REF!</v>
      </c>
      <c r="I53" s="150" t="str">
        <f t="shared" si="35"/>
        <v>#REF!</v>
      </c>
    </row>
    <row r="54" ht="14.25" customHeight="1">
      <c r="A54" s="219" t="str">
        <f t="shared" ref="A54:I54" si="36">'2.4.'!A60</f>
        <v>#REF!</v>
      </c>
      <c r="B54" s="92" t="str">
        <f t="shared" si="36"/>
        <v>#REF!</v>
      </c>
      <c r="C54" s="92" t="str">
        <f t="shared" si="36"/>
        <v>#REF!</v>
      </c>
      <c r="D54" s="220" t="str">
        <f t="shared" si="36"/>
        <v>#REF!</v>
      </c>
      <c r="E54" s="219" t="str">
        <f t="shared" si="36"/>
        <v>#REF!</v>
      </c>
      <c r="F54" s="221" t="str">
        <f t="shared" si="36"/>
        <v>#REF!</v>
      </c>
      <c r="G54" s="222" t="str">
        <f t="shared" si="36"/>
        <v>#REF!</v>
      </c>
      <c r="H54" s="150" t="str">
        <f t="shared" si="36"/>
        <v>#REF!</v>
      </c>
      <c r="I54" s="150" t="str">
        <f t="shared" si="36"/>
        <v>#REF!</v>
      </c>
    </row>
    <row r="55" ht="14.25" customHeight="1">
      <c r="A55" s="90" t="str">
        <f t="shared" ref="A55:I55" si="37">'2.4.'!A61</f>
        <v>#REF!</v>
      </c>
      <c r="B55" s="90" t="str">
        <f t="shared" si="37"/>
        <v>#REF!</v>
      </c>
      <c r="C55" s="90" t="str">
        <f t="shared" si="37"/>
        <v>#REF!</v>
      </c>
      <c r="D55" s="90" t="str">
        <f t="shared" si="37"/>
        <v>#REF!</v>
      </c>
      <c r="E55" s="90" t="str">
        <f t="shared" si="37"/>
        <v>#REF!</v>
      </c>
      <c r="F55" s="154" t="str">
        <f t="shared" si="37"/>
        <v>#REF!</v>
      </c>
      <c r="G55" s="3" t="str">
        <f t="shared" si="37"/>
        <v>#REF!</v>
      </c>
      <c r="H55" s="150" t="str">
        <f t="shared" si="37"/>
        <v>#REF!</v>
      </c>
      <c r="I55" s="150" t="str">
        <f t="shared" si="37"/>
        <v>#REF!</v>
      </c>
    </row>
    <row r="56" ht="14.25" customHeight="1">
      <c r="A56" s="223" t="str">
        <f t="shared" ref="A56:I56" si="38">'2.4.'!A62</f>
        <v>#REF!</v>
      </c>
      <c r="B56" s="224" t="str">
        <f t="shared" si="38"/>
        <v>#REF!</v>
      </c>
      <c r="C56" s="224" t="str">
        <f t="shared" si="38"/>
        <v>#REF!</v>
      </c>
      <c r="D56" s="224" t="str">
        <f t="shared" si="38"/>
        <v>#REF!</v>
      </c>
      <c r="E56" s="224" t="str">
        <f t="shared" si="38"/>
        <v>#REF!</v>
      </c>
      <c r="F56" s="224" t="str">
        <f t="shared" si="38"/>
        <v>#REF!</v>
      </c>
      <c r="G56" s="198" t="str">
        <f t="shared" si="38"/>
        <v>#REF!</v>
      </c>
      <c r="H56" s="224" t="str">
        <f t="shared" si="38"/>
        <v>#REF!</v>
      </c>
      <c r="I56" s="225" t="str">
        <f t="shared" si="38"/>
        <v>#REF!</v>
      </c>
    </row>
    <row r="57" ht="14.25" customHeight="1">
      <c r="A57" s="233"/>
      <c r="B57" s="234"/>
      <c r="C57" s="234"/>
      <c r="D57" s="234"/>
      <c r="E57" s="234"/>
      <c r="F57" s="234"/>
      <c r="G57" s="3"/>
      <c r="H57" s="234"/>
      <c r="I57" s="235"/>
    </row>
    <row r="58" ht="14.25" customHeight="1">
      <c r="G58" s="3"/>
      <c r="H58" s="154"/>
      <c r="I58" s="150"/>
    </row>
    <row r="59">
      <c r="A59" s="210" t="str">
        <f t="shared" ref="A59:B59" si="39">'2.5.'!A3</f>
        <v>#REF!</v>
      </c>
      <c r="B59" s="211" t="str">
        <f t="shared" si="39"/>
        <v>#REF!</v>
      </c>
      <c r="C59" s="212"/>
      <c r="D59" s="212"/>
      <c r="E59" s="212"/>
      <c r="F59" s="212"/>
      <c r="G59" s="213" t="str">
        <f t="shared" ref="G59:I59" si="40">'2.5.'!G3</f>
        <v>#REF!</v>
      </c>
      <c r="H59" s="214" t="str">
        <f t="shared" si="40"/>
        <v>#REF!</v>
      </c>
      <c r="I59" s="215" t="str">
        <f t="shared" si="40"/>
        <v>#REF!</v>
      </c>
    </row>
    <row r="60" ht="14.25" customHeight="1">
      <c r="G60" s="3"/>
    </row>
    <row r="61" ht="14.25" customHeight="1">
      <c r="A61" s="216" t="str">
        <f t="shared" ref="A61:I61" si="41">'2.5.'!A53</f>
        <v>#REF!</v>
      </c>
      <c r="B61" s="94" t="str">
        <f t="shared" si="41"/>
        <v>#REF!</v>
      </c>
      <c r="C61" s="94" t="str">
        <f t="shared" si="41"/>
        <v>#REF!</v>
      </c>
      <c r="D61" s="94" t="str">
        <f t="shared" si="41"/>
        <v>#REF!</v>
      </c>
      <c r="E61" s="94" t="str">
        <f t="shared" si="41"/>
        <v>#REF!</v>
      </c>
      <c r="F61" s="94" t="str">
        <f t="shared" si="41"/>
        <v>#REF!</v>
      </c>
      <c r="G61" s="2" t="str">
        <f t="shared" si="41"/>
        <v>#REF!</v>
      </c>
      <c r="H61" s="94" t="str">
        <f t="shared" si="41"/>
        <v>#REF!</v>
      </c>
      <c r="I61" s="94" t="str">
        <f t="shared" si="41"/>
        <v>#REF!</v>
      </c>
    </row>
    <row r="62" ht="14.25" customHeight="1">
      <c r="A62" s="217" t="str">
        <f t="shared" ref="A62:I62" si="42">'2.5.'!A54</f>
        <v>#REF!</v>
      </c>
      <c r="B62" s="217" t="str">
        <f t="shared" si="42"/>
        <v>#REF!</v>
      </c>
      <c r="C62" s="217" t="str">
        <f t="shared" si="42"/>
        <v>#REF!</v>
      </c>
      <c r="D62" s="217" t="str">
        <f t="shared" si="42"/>
        <v>#REF!</v>
      </c>
      <c r="E62" s="217" t="str">
        <f t="shared" si="42"/>
        <v>#REF!</v>
      </c>
      <c r="F62" s="217" t="str">
        <f t="shared" si="42"/>
        <v>#REF!</v>
      </c>
      <c r="G62" s="4" t="str">
        <f t="shared" si="42"/>
        <v>#REF!</v>
      </c>
      <c r="H62" s="217" t="str">
        <f t="shared" si="42"/>
        <v>#REF!</v>
      </c>
      <c r="I62" s="217" t="str">
        <f t="shared" si="42"/>
        <v>#REF!</v>
      </c>
    </row>
    <row r="63" ht="14.25" customHeight="1">
      <c r="A63" s="219" t="str">
        <f t="shared" ref="A63:I63" si="43">'2.5.'!A55</f>
        <v>#REF!</v>
      </c>
      <c r="B63" s="92" t="str">
        <f t="shared" si="43"/>
        <v>#REF!</v>
      </c>
      <c r="C63" s="92" t="str">
        <f t="shared" si="43"/>
        <v>#REF!</v>
      </c>
      <c r="D63" s="220" t="str">
        <f t="shared" si="43"/>
        <v>#REF!</v>
      </c>
      <c r="E63" s="219" t="str">
        <f t="shared" si="43"/>
        <v>#REF!</v>
      </c>
      <c r="F63" s="221" t="str">
        <f t="shared" si="43"/>
        <v>#REF!</v>
      </c>
      <c r="G63" s="222" t="str">
        <f t="shared" si="43"/>
        <v>#REF!</v>
      </c>
      <c r="H63" s="150" t="str">
        <f t="shared" si="43"/>
        <v>#REF!</v>
      </c>
      <c r="I63" s="150" t="str">
        <f t="shared" si="43"/>
        <v>#REF!</v>
      </c>
    </row>
    <row r="64" ht="14.25" customHeight="1">
      <c r="A64" s="219" t="str">
        <f t="shared" ref="A64:I64" si="44">'2.5.'!A56</f>
        <v>#REF!</v>
      </c>
      <c r="B64" s="92" t="str">
        <f t="shared" si="44"/>
        <v>#REF!</v>
      </c>
      <c r="C64" s="92" t="str">
        <f t="shared" si="44"/>
        <v>#REF!</v>
      </c>
      <c r="D64" s="220" t="str">
        <f t="shared" si="44"/>
        <v>#REF!</v>
      </c>
      <c r="E64" s="219" t="str">
        <f t="shared" si="44"/>
        <v>#REF!</v>
      </c>
      <c r="F64" s="221" t="str">
        <f t="shared" si="44"/>
        <v>#REF!</v>
      </c>
      <c r="G64" s="222" t="str">
        <f t="shared" si="44"/>
        <v>#REF!</v>
      </c>
      <c r="H64" s="150" t="str">
        <f t="shared" si="44"/>
        <v>#REF!</v>
      </c>
      <c r="I64" s="150" t="str">
        <f t="shared" si="44"/>
        <v>#REF!</v>
      </c>
    </row>
    <row r="65" ht="14.25" customHeight="1">
      <c r="A65" s="219" t="str">
        <f t="shared" ref="A65:I65" si="45">'2.5.'!A57</f>
        <v>#REF!</v>
      </c>
      <c r="B65" s="92" t="str">
        <f t="shared" si="45"/>
        <v>#REF!</v>
      </c>
      <c r="C65" s="92" t="str">
        <f t="shared" si="45"/>
        <v>#REF!</v>
      </c>
      <c r="D65" s="220" t="str">
        <f t="shared" si="45"/>
        <v>#REF!</v>
      </c>
      <c r="E65" s="219" t="str">
        <f t="shared" si="45"/>
        <v>#REF!</v>
      </c>
      <c r="F65" s="221" t="str">
        <f t="shared" si="45"/>
        <v>#REF!</v>
      </c>
      <c r="G65" s="222" t="str">
        <f t="shared" si="45"/>
        <v>#REF!</v>
      </c>
      <c r="H65" s="150" t="str">
        <f t="shared" si="45"/>
        <v>#REF!</v>
      </c>
      <c r="I65" s="150" t="str">
        <f t="shared" si="45"/>
        <v>#REF!</v>
      </c>
    </row>
    <row r="66" ht="14.25" customHeight="1">
      <c r="A66" s="219" t="str">
        <f t="shared" ref="A66:I66" si="46">'2.5.'!A58</f>
        <v>#REF!</v>
      </c>
      <c r="B66" s="92" t="str">
        <f t="shared" si="46"/>
        <v>#REF!</v>
      </c>
      <c r="C66" s="92" t="str">
        <f t="shared" si="46"/>
        <v>#REF!</v>
      </c>
      <c r="D66" s="220" t="str">
        <f t="shared" si="46"/>
        <v>#REF!</v>
      </c>
      <c r="E66" s="219" t="str">
        <f t="shared" si="46"/>
        <v>#REF!</v>
      </c>
      <c r="F66" s="221" t="str">
        <f t="shared" si="46"/>
        <v>#REF!</v>
      </c>
      <c r="G66" s="222" t="str">
        <f t="shared" si="46"/>
        <v>#REF!</v>
      </c>
      <c r="H66" s="150" t="str">
        <f t="shared" si="46"/>
        <v>#REF!</v>
      </c>
      <c r="I66" s="150" t="str">
        <f t="shared" si="46"/>
        <v>#REF!</v>
      </c>
    </row>
    <row r="67" ht="14.25" customHeight="1">
      <c r="A67" s="219" t="str">
        <f t="shared" ref="A67:I67" si="47">'2.5.'!A59</f>
        <v>#REF!</v>
      </c>
      <c r="B67" s="92" t="str">
        <f t="shared" si="47"/>
        <v>#REF!</v>
      </c>
      <c r="C67" s="92" t="str">
        <f t="shared" si="47"/>
        <v>#REF!</v>
      </c>
      <c r="D67" s="220" t="str">
        <f t="shared" si="47"/>
        <v>#REF!</v>
      </c>
      <c r="E67" s="219" t="str">
        <f t="shared" si="47"/>
        <v>#REF!</v>
      </c>
      <c r="F67" s="221" t="str">
        <f t="shared" si="47"/>
        <v>#REF!</v>
      </c>
      <c r="G67" s="222" t="str">
        <f t="shared" si="47"/>
        <v>#REF!</v>
      </c>
      <c r="H67" s="150" t="str">
        <f t="shared" si="47"/>
        <v>#REF!</v>
      </c>
      <c r="I67" s="150" t="str">
        <f t="shared" si="47"/>
        <v>#REF!</v>
      </c>
    </row>
    <row r="68" ht="14.25" customHeight="1">
      <c r="A68" s="219" t="str">
        <f t="shared" ref="A68:I68" si="48">'2.5.'!A60</f>
        <v>#REF!</v>
      </c>
      <c r="B68" s="92" t="str">
        <f t="shared" si="48"/>
        <v>#REF!</v>
      </c>
      <c r="C68" s="92" t="str">
        <f t="shared" si="48"/>
        <v>#REF!</v>
      </c>
      <c r="D68" s="220" t="str">
        <f t="shared" si="48"/>
        <v>#REF!</v>
      </c>
      <c r="E68" s="219" t="str">
        <f t="shared" si="48"/>
        <v>#REF!</v>
      </c>
      <c r="F68" s="221" t="str">
        <f t="shared" si="48"/>
        <v>#REF!</v>
      </c>
      <c r="G68" s="222" t="str">
        <f t="shared" si="48"/>
        <v>#REF!</v>
      </c>
      <c r="H68" s="150" t="str">
        <f t="shared" si="48"/>
        <v>#REF!</v>
      </c>
      <c r="I68" s="150" t="str">
        <f t="shared" si="48"/>
        <v>#REF!</v>
      </c>
    </row>
    <row r="69" ht="14.25" customHeight="1">
      <c r="A69" s="90" t="str">
        <f t="shared" ref="A69:I69" si="49">'2.5.'!A61</f>
        <v>#REF!</v>
      </c>
      <c r="B69" s="90" t="str">
        <f t="shared" si="49"/>
        <v>#REF!</v>
      </c>
      <c r="C69" s="90" t="str">
        <f t="shared" si="49"/>
        <v>#REF!</v>
      </c>
      <c r="D69" s="90" t="str">
        <f t="shared" si="49"/>
        <v>#REF!</v>
      </c>
      <c r="E69" s="90" t="str">
        <f t="shared" si="49"/>
        <v>#REF!</v>
      </c>
      <c r="F69" s="154" t="str">
        <f t="shared" si="49"/>
        <v>#REF!</v>
      </c>
      <c r="G69" s="3" t="str">
        <f t="shared" si="49"/>
        <v>#REF!</v>
      </c>
      <c r="H69" s="150" t="str">
        <f t="shared" si="49"/>
        <v>#REF!</v>
      </c>
      <c r="I69" s="150" t="str">
        <f t="shared" si="49"/>
        <v>#REF!</v>
      </c>
    </row>
    <row r="70" ht="14.25" customHeight="1">
      <c r="A70" s="223" t="str">
        <f t="shared" ref="A70:I70" si="50">'2.5.'!A62</f>
        <v>#REF!</v>
      </c>
      <c r="B70" s="224" t="str">
        <f t="shared" si="50"/>
        <v>#REF!</v>
      </c>
      <c r="C70" s="224" t="str">
        <f t="shared" si="50"/>
        <v>#REF!</v>
      </c>
      <c r="D70" s="224" t="str">
        <f t="shared" si="50"/>
        <v>#REF!</v>
      </c>
      <c r="E70" s="224" t="str">
        <f t="shared" si="50"/>
        <v>#REF!</v>
      </c>
      <c r="F70" s="224" t="str">
        <f t="shared" si="50"/>
        <v>#REF!</v>
      </c>
      <c r="G70" s="198" t="str">
        <f t="shared" si="50"/>
        <v>#REF!</v>
      </c>
      <c r="H70" s="224" t="str">
        <f t="shared" si="50"/>
        <v>#REF!</v>
      </c>
      <c r="I70" s="225" t="str">
        <f t="shared" si="50"/>
        <v>#REF!</v>
      </c>
    </row>
    <row r="71" ht="14.25" customHeight="1">
      <c r="G71" s="3"/>
    </row>
    <row r="72" ht="14.25" customHeight="1">
      <c r="G72" s="3"/>
    </row>
    <row r="73">
      <c r="A73" s="210" t="str">
        <f>'2.6.'!A3</f>
        <v>#REF!</v>
      </c>
      <c r="B73" s="211" t="str">
        <f>'2.14'!B73</f>
        <v/>
      </c>
      <c r="C73" s="212"/>
      <c r="D73" s="212"/>
      <c r="E73" s="212"/>
      <c r="F73" s="212"/>
      <c r="G73" s="260">
        <f>'2.14'!G73</f>
        <v>0</v>
      </c>
      <c r="H73" s="214" t="str">
        <f>'2.14'!H73</f>
        <v/>
      </c>
      <c r="I73" s="261" t="str">
        <f>'2.14'!I73</f>
        <v/>
      </c>
    </row>
    <row r="74" ht="14.25" customHeight="1">
      <c r="G74" s="3"/>
    </row>
    <row r="75" ht="14.25" customHeight="1">
      <c r="A75" s="216" t="str">
        <f t="shared" ref="A75:I75" si="51">'2.6.'!A53</f>
        <v>#REF!</v>
      </c>
      <c r="B75" s="94" t="str">
        <f t="shared" si="51"/>
        <v>#REF!</v>
      </c>
      <c r="C75" s="94" t="str">
        <f t="shared" si="51"/>
        <v>#REF!</v>
      </c>
      <c r="D75" s="94" t="str">
        <f t="shared" si="51"/>
        <v>#REF!</v>
      </c>
      <c r="E75" s="94" t="str">
        <f t="shared" si="51"/>
        <v>#REF!</v>
      </c>
      <c r="F75" s="94" t="str">
        <f t="shared" si="51"/>
        <v>#REF!</v>
      </c>
      <c r="G75" s="2" t="str">
        <f t="shared" si="51"/>
        <v>#REF!</v>
      </c>
      <c r="H75" s="94" t="str">
        <f t="shared" si="51"/>
        <v>#REF!</v>
      </c>
      <c r="I75" s="94" t="str">
        <f t="shared" si="51"/>
        <v>#REF!</v>
      </c>
    </row>
    <row r="76" ht="14.25" customHeight="1">
      <c r="A76" s="217" t="str">
        <f t="shared" ref="A76:I76" si="52">'2.6.'!A54</f>
        <v>#REF!</v>
      </c>
      <c r="B76" s="217" t="str">
        <f t="shared" si="52"/>
        <v>#REF!</v>
      </c>
      <c r="C76" s="217" t="str">
        <f t="shared" si="52"/>
        <v>#REF!</v>
      </c>
      <c r="D76" s="217" t="str">
        <f t="shared" si="52"/>
        <v>#REF!</v>
      </c>
      <c r="E76" s="217" t="str">
        <f t="shared" si="52"/>
        <v>#REF!</v>
      </c>
      <c r="F76" s="217" t="str">
        <f t="shared" si="52"/>
        <v>#REF!</v>
      </c>
      <c r="G76" s="4" t="str">
        <f t="shared" si="52"/>
        <v>#REF!</v>
      </c>
      <c r="H76" s="217" t="str">
        <f t="shared" si="52"/>
        <v>#REF!</v>
      </c>
      <c r="I76" s="217" t="str">
        <f t="shared" si="52"/>
        <v>#REF!</v>
      </c>
    </row>
    <row r="77" ht="14.25" customHeight="1">
      <c r="A77" s="219" t="str">
        <f t="shared" ref="A77:I77" si="53">'2.6.'!A55</f>
        <v>#REF!</v>
      </c>
      <c r="B77" s="92" t="str">
        <f t="shared" si="53"/>
        <v>#REF!</v>
      </c>
      <c r="C77" s="92" t="str">
        <f t="shared" si="53"/>
        <v>#REF!</v>
      </c>
      <c r="D77" s="220" t="str">
        <f t="shared" si="53"/>
        <v>#REF!</v>
      </c>
      <c r="E77" s="219" t="str">
        <f t="shared" si="53"/>
        <v>#REF!</v>
      </c>
      <c r="F77" s="221" t="str">
        <f t="shared" si="53"/>
        <v>#REF!</v>
      </c>
      <c r="G77" s="222" t="str">
        <f t="shared" si="53"/>
        <v>#REF!</v>
      </c>
      <c r="H77" s="150" t="str">
        <f t="shared" si="53"/>
        <v>#REF!</v>
      </c>
      <c r="I77" s="150" t="str">
        <f t="shared" si="53"/>
        <v>#REF!</v>
      </c>
    </row>
    <row r="78" ht="14.25" customHeight="1">
      <c r="A78" s="219" t="str">
        <f t="shared" ref="A78:I78" si="54">'2.6.'!A56</f>
        <v>#REF!</v>
      </c>
      <c r="B78" s="92" t="str">
        <f t="shared" si="54"/>
        <v>#REF!</v>
      </c>
      <c r="C78" s="92" t="str">
        <f t="shared" si="54"/>
        <v>#REF!</v>
      </c>
      <c r="D78" s="220" t="str">
        <f t="shared" si="54"/>
        <v>#REF!</v>
      </c>
      <c r="E78" s="219" t="str">
        <f t="shared" si="54"/>
        <v>#REF!</v>
      </c>
      <c r="F78" s="221" t="str">
        <f t="shared" si="54"/>
        <v>#REF!</v>
      </c>
      <c r="G78" s="222" t="str">
        <f t="shared" si="54"/>
        <v>#REF!</v>
      </c>
      <c r="H78" s="150" t="str">
        <f t="shared" si="54"/>
        <v>#REF!</v>
      </c>
      <c r="I78" s="150" t="str">
        <f t="shared" si="54"/>
        <v>#REF!</v>
      </c>
    </row>
    <row r="79" ht="14.25" customHeight="1">
      <c r="A79" s="219" t="str">
        <f t="shared" ref="A79:I79" si="55">'2.6.'!A57</f>
        <v>#REF!</v>
      </c>
      <c r="B79" s="92" t="str">
        <f t="shared" si="55"/>
        <v>#REF!</v>
      </c>
      <c r="C79" s="92" t="str">
        <f t="shared" si="55"/>
        <v>#REF!</v>
      </c>
      <c r="D79" s="220" t="str">
        <f t="shared" si="55"/>
        <v>#REF!</v>
      </c>
      <c r="E79" s="219" t="str">
        <f t="shared" si="55"/>
        <v>#REF!</v>
      </c>
      <c r="F79" s="221" t="str">
        <f t="shared" si="55"/>
        <v>#REF!</v>
      </c>
      <c r="G79" s="222" t="str">
        <f t="shared" si="55"/>
        <v>#REF!</v>
      </c>
      <c r="H79" s="150" t="str">
        <f t="shared" si="55"/>
        <v>#REF!</v>
      </c>
      <c r="I79" s="150" t="str">
        <f t="shared" si="55"/>
        <v>#REF!</v>
      </c>
    </row>
    <row r="80" ht="14.25" customHeight="1">
      <c r="A80" s="219" t="str">
        <f t="shared" ref="A80:I80" si="56">'2.6.'!A58</f>
        <v>#REF!</v>
      </c>
      <c r="B80" s="92" t="str">
        <f t="shared" si="56"/>
        <v>#REF!</v>
      </c>
      <c r="C80" s="92" t="str">
        <f t="shared" si="56"/>
        <v>#REF!</v>
      </c>
      <c r="D80" s="220" t="str">
        <f t="shared" si="56"/>
        <v>#REF!</v>
      </c>
      <c r="E80" s="219" t="str">
        <f t="shared" si="56"/>
        <v>#REF!</v>
      </c>
      <c r="F80" s="221" t="str">
        <f t="shared" si="56"/>
        <v>#REF!</v>
      </c>
      <c r="G80" s="222" t="str">
        <f t="shared" si="56"/>
        <v>#REF!</v>
      </c>
      <c r="H80" s="150" t="str">
        <f t="shared" si="56"/>
        <v>#REF!</v>
      </c>
      <c r="I80" s="150" t="str">
        <f t="shared" si="56"/>
        <v>#REF!</v>
      </c>
    </row>
    <row r="81" ht="14.25" customHeight="1">
      <c r="A81" s="219" t="str">
        <f t="shared" ref="A81:I81" si="57">'2.6.'!A59</f>
        <v>#REF!</v>
      </c>
      <c r="B81" s="92" t="str">
        <f t="shared" si="57"/>
        <v>#REF!</v>
      </c>
      <c r="C81" s="92" t="str">
        <f t="shared" si="57"/>
        <v>#REF!</v>
      </c>
      <c r="D81" s="220" t="str">
        <f t="shared" si="57"/>
        <v>#REF!</v>
      </c>
      <c r="E81" s="219" t="str">
        <f t="shared" si="57"/>
        <v>#REF!</v>
      </c>
      <c r="F81" s="221" t="str">
        <f t="shared" si="57"/>
        <v>#REF!</v>
      </c>
      <c r="G81" s="222" t="str">
        <f t="shared" si="57"/>
        <v>#REF!</v>
      </c>
      <c r="H81" s="150" t="str">
        <f t="shared" si="57"/>
        <v>#REF!</v>
      </c>
      <c r="I81" s="150" t="str">
        <f t="shared" si="57"/>
        <v>#REF!</v>
      </c>
    </row>
    <row r="82" ht="14.25" customHeight="1">
      <c r="A82" s="219" t="str">
        <f t="shared" ref="A82:I82" si="58">'2.6.'!A60</f>
        <v>#REF!</v>
      </c>
      <c r="B82" s="92" t="str">
        <f t="shared" si="58"/>
        <v>#REF!</v>
      </c>
      <c r="C82" s="92" t="str">
        <f t="shared" si="58"/>
        <v>#REF!</v>
      </c>
      <c r="D82" s="220" t="str">
        <f t="shared" si="58"/>
        <v>#REF!</v>
      </c>
      <c r="E82" s="219" t="str">
        <f t="shared" si="58"/>
        <v>#REF!</v>
      </c>
      <c r="F82" s="221" t="str">
        <f t="shared" si="58"/>
        <v>#REF!</v>
      </c>
      <c r="G82" s="222" t="str">
        <f t="shared" si="58"/>
        <v>#REF!</v>
      </c>
      <c r="H82" s="150" t="str">
        <f t="shared" si="58"/>
        <v>#REF!</v>
      </c>
      <c r="I82" s="150" t="str">
        <f t="shared" si="58"/>
        <v>#REF!</v>
      </c>
    </row>
    <row r="83" ht="14.25" customHeight="1">
      <c r="A83" s="90" t="str">
        <f t="shared" ref="A83:I83" si="59">'2.6.'!A61</f>
        <v>#REF!</v>
      </c>
      <c r="B83" s="90" t="str">
        <f t="shared" si="59"/>
        <v>#REF!</v>
      </c>
      <c r="C83" s="90" t="str">
        <f t="shared" si="59"/>
        <v>#REF!</v>
      </c>
      <c r="D83" s="90" t="str">
        <f t="shared" si="59"/>
        <v>#REF!</v>
      </c>
      <c r="E83" s="90" t="str">
        <f t="shared" si="59"/>
        <v>#REF!</v>
      </c>
      <c r="F83" s="154" t="str">
        <f t="shared" si="59"/>
        <v>#REF!</v>
      </c>
      <c r="G83" s="3" t="str">
        <f t="shared" si="59"/>
        <v>#REF!</v>
      </c>
      <c r="H83" s="150" t="str">
        <f t="shared" si="59"/>
        <v>#REF!</v>
      </c>
      <c r="I83" s="150" t="str">
        <f t="shared" si="59"/>
        <v>#REF!</v>
      </c>
    </row>
    <row r="84" ht="14.25" customHeight="1">
      <c r="A84" s="223" t="str">
        <f t="shared" ref="A84:I84" si="60">'2.6.'!A62</f>
        <v>#REF!</v>
      </c>
      <c r="B84" s="224" t="str">
        <f t="shared" si="60"/>
        <v>#REF!</v>
      </c>
      <c r="C84" s="224" t="str">
        <f t="shared" si="60"/>
        <v>#REF!</v>
      </c>
      <c r="D84" s="224" t="str">
        <f t="shared" si="60"/>
        <v>#REF!</v>
      </c>
      <c r="E84" s="224" t="str">
        <f t="shared" si="60"/>
        <v>#REF!</v>
      </c>
      <c r="F84" s="224" t="str">
        <f t="shared" si="60"/>
        <v>#REF!</v>
      </c>
      <c r="G84" s="198" t="str">
        <f t="shared" si="60"/>
        <v>#REF!</v>
      </c>
      <c r="H84" s="224" t="str">
        <f t="shared" si="60"/>
        <v>#REF!</v>
      </c>
      <c r="I84" s="225" t="str">
        <f t="shared" si="60"/>
        <v>#REF!</v>
      </c>
    </row>
    <row r="85" ht="14.25" customHeight="1">
      <c r="G85" s="3"/>
    </row>
    <row r="86" ht="14.25" customHeight="1">
      <c r="G86" s="3"/>
    </row>
    <row r="87">
      <c r="A87" s="210" t="str">
        <f>'2.7.'!A3</f>
        <v>#REF!</v>
      </c>
      <c r="B87" s="211" t="str">
        <f>'2.14'!B87</f>
        <v/>
      </c>
      <c r="C87" s="212"/>
      <c r="D87" s="212"/>
      <c r="E87" s="212"/>
      <c r="F87" s="212"/>
      <c r="G87" s="213" t="str">
        <f>'2.14'!G87</f>
        <v/>
      </c>
      <c r="H87" s="214" t="str">
        <f>'2.14'!H87</f>
        <v/>
      </c>
      <c r="I87" s="261" t="str">
        <f>'2.14'!I87</f>
        <v/>
      </c>
    </row>
    <row r="88" ht="14.25" customHeight="1">
      <c r="G88" s="3"/>
    </row>
    <row r="89" ht="14.25" customHeight="1">
      <c r="A89" s="216" t="str">
        <f t="shared" ref="A89:I89" si="61">'2.7.'!A53</f>
        <v>#REF!</v>
      </c>
      <c r="B89" s="94" t="str">
        <f t="shared" si="61"/>
        <v>#REF!</v>
      </c>
      <c r="C89" s="94" t="str">
        <f t="shared" si="61"/>
        <v>#REF!</v>
      </c>
      <c r="D89" s="94" t="str">
        <f t="shared" si="61"/>
        <v>#REF!</v>
      </c>
      <c r="E89" s="94" t="str">
        <f t="shared" si="61"/>
        <v>#REF!</v>
      </c>
      <c r="F89" s="94" t="str">
        <f t="shared" si="61"/>
        <v>#REF!</v>
      </c>
      <c r="G89" s="2" t="str">
        <f t="shared" si="61"/>
        <v>#REF!</v>
      </c>
      <c r="H89" s="94" t="str">
        <f t="shared" si="61"/>
        <v>#REF!</v>
      </c>
      <c r="I89" s="94" t="str">
        <f t="shared" si="61"/>
        <v>#REF!</v>
      </c>
    </row>
    <row r="90" ht="14.25" customHeight="1">
      <c r="A90" s="217" t="str">
        <f t="shared" ref="A90:I90" si="62">'2.7.'!A54</f>
        <v>#REF!</v>
      </c>
      <c r="B90" s="217" t="str">
        <f t="shared" si="62"/>
        <v>#REF!</v>
      </c>
      <c r="C90" s="217" t="str">
        <f t="shared" si="62"/>
        <v>#REF!</v>
      </c>
      <c r="D90" s="217" t="str">
        <f t="shared" si="62"/>
        <v>#REF!</v>
      </c>
      <c r="E90" s="217" t="str">
        <f t="shared" si="62"/>
        <v>#REF!</v>
      </c>
      <c r="F90" s="217" t="str">
        <f t="shared" si="62"/>
        <v>#REF!</v>
      </c>
      <c r="G90" s="4" t="str">
        <f t="shared" si="62"/>
        <v>#REF!</v>
      </c>
      <c r="H90" s="217" t="str">
        <f t="shared" si="62"/>
        <v>#REF!</v>
      </c>
      <c r="I90" s="217" t="str">
        <f t="shared" si="62"/>
        <v>#REF!</v>
      </c>
    </row>
    <row r="91" ht="14.25" customHeight="1">
      <c r="A91" s="219" t="str">
        <f t="shared" ref="A91:I91" si="63">'2.7.'!A55</f>
        <v>#REF!</v>
      </c>
      <c r="B91" s="92" t="str">
        <f t="shared" si="63"/>
        <v>#REF!</v>
      </c>
      <c r="C91" s="92" t="str">
        <f t="shared" si="63"/>
        <v>#REF!</v>
      </c>
      <c r="D91" s="220" t="str">
        <f t="shared" si="63"/>
        <v>#REF!</v>
      </c>
      <c r="E91" s="219" t="str">
        <f t="shared" si="63"/>
        <v>#REF!</v>
      </c>
      <c r="F91" s="221" t="str">
        <f t="shared" si="63"/>
        <v>#REF!</v>
      </c>
      <c r="G91" s="222" t="str">
        <f t="shared" si="63"/>
        <v>#REF!</v>
      </c>
      <c r="H91" s="150" t="str">
        <f t="shared" si="63"/>
        <v>#REF!</v>
      </c>
      <c r="I91" s="150" t="str">
        <f t="shared" si="63"/>
        <v>#REF!</v>
      </c>
    </row>
    <row r="92" ht="14.25" customHeight="1">
      <c r="A92" s="219" t="str">
        <f t="shared" ref="A92:I92" si="64">'2.7.'!A56</f>
        <v>#REF!</v>
      </c>
      <c r="B92" s="92" t="str">
        <f t="shared" si="64"/>
        <v>#REF!</v>
      </c>
      <c r="C92" s="92" t="str">
        <f t="shared" si="64"/>
        <v>#REF!</v>
      </c>
      <c r="D92" s="220" t="str">
        <f t="shared" si="64"/>
        <v>#REF!</v>
      </c>
      <c r="E92" s="219" t="str">
        <f t="shared" si="64"/>
        <v>#REF!</v>
      </c>
      <c r="F92" s="221" t="str">
        <f t="shared" si="64"/>
        <v>#REF!</v>
      </c>
      <c r="G92" s="222" t="str">
        <f t="shared" si="64"/>
        <v>#REF!</v>
      </c>
      <c r="H92" s="150" t="str">
        <f t="shared" si="64"/>
        <v>#REF!</v>
      </c>
      <c r="I92" s="150" t="str">
        <f t="shared" si="64"/>
        <v>#REF!</v>
      </c>
    </row>
    <row r="93" ht="14.25" customHeight="1">
      <c r="A93" s="219" t="str">
        <f t="shared" ref="A93:I93" si="65">'2.7.'!A57</f>
        <v>#REF!</v>
      </c>
      <c r="B93" s="92" t="str">
        <f t="shared" si="65"/>
        <v>#REF!</v>
      </c>
      <c r="C93" s="92" t="str">
        <f t="shared" si="65"/>
        <v>#REF!</v>
      </c>
      <c r="D93" s="220" t="str">
        <f t="shared" si="65"/>
        <v>#REF!</v>
      </c>
      <c r="E93" s="219" t="str">
        <f t="shared" si="65"/>
        <v>#REF!</v>
      </c>
      <c r="F93" s="221" t="str">
        <f t="shared" si="65"/>
        <v>#REF!</v>
      </c>
      <c r="G93" s="222" t="str">
        <f t="shared" si="65"/>
        <v>#REF!</v>
      </c>
      <c r="H93" s="150" t="str">
        <f t="shared" si="65"/>
        <v>#REF!</v>
      </c>
      <c r="I93" s="150" t="str">
        <f t="shared" si="65"/>
        <v>#REF!</v>
      </c>
    </row>
    <row r="94" ht="14.25" customHeight="1">
      <c r="A94" s="219" t="str">
        <f t="shared" ref="A94:I94" si="66">'2.7.'!A58</f>
        <v>#REF!</v>
      </c>
      <c r="B94" s="92" t="str">
        <f t="shared" si="66"/>
        <v>#REF!</v>
      </c>
      <c r="C94" s="92" t="str">
        <f t="shared" si="66"/>
        <v>#REF!</v>
      </c>
      <c r="D94" s="220" t="str">
        <f t="shared" si="66"/>
        <v>#REF!</v>
      </c>
      <c r="E94" s="219" t="str">
        <f t="shared" si="66"/>
        <v>#REF!</v>
      </c>
      <c r="F94" s="221" t="str">
        <f t="shared" si="66"/>
        <v>#REF!</v>
      </c>
      <c r="G94" s="222" t="str">
        <f t="shared" si="66"/>
        <v>#REF!</v>
      </c>
      <c r="H94" s="150" t="str">
        <f t="shared" si="66"/>
        <v>#REF!</v>
      </c>
      <c r="I94" s="150" t="str">
        <f t="shared" si="66"/>
        <v>#REF!</v>
      </c>
    </row>
    <row r="95" ht="14.25" customHeight="1">
      <c r="A95" s="219" t="str">
        <f t="shared" ref="A95:I95" si="67">'2.7.'!A59</f>
        <v>#REF!</v>
      </c>
      <c r="B95" s="92" t="str">
        <f t="shared" si="67"/>
        <v>#REF!</v>
      </c>
      <c r="C95" s="92" t="str">
        <f t="shared" si="67"/>
        <v>#REF!</v>
      </c>
      <c r="D95" s="220" t="str">
        <f t="shared" si="67"/>
        <v>#REF!</v>
      </c>
      <c r="E95" s="219" t="str">
        <f t="shared" si="67"/>
        <v>#REF!</v>
      </c>
      <c r="F95" s="221" t="str">
        <f t="shared" si="67"/>
        <v>#REF!</v>
      </c>
      <c r="G95" s="222" t="str">
        <f t="shared" si="67"/>
        <v>#REF!</v>
      </c>
      <c r="H95" s="150" t="str">
        <f t="shared" si="67"/>
        <v>#REF!</v>
      </c>
      <c r="I95" s="150" t="str">
        <f t="shared" si="67"/>
        <v>#REF!</v>
      </c>
    </row>
    <row r="96" ht="14.25" customHeight="1">
      <c r="A96" s="219" t="str">
        <f t="shared" ref="A96:I96" si="68">'2.7.'!A60</f>
        <v>#REF!</v>
      </c>
      <c r="B96" s="92" t="str">
        <f t="shared" si="68"/>
        <v>#REF!</v>
      </c>
      <c r="C96" s="92" t="str">
        <f t="shared" si="68"/>
        <v>#REF!</v>
      </c>
      <c r="D96" s="220" t="str">
        <f t="shared" si="68"/>
        <v>#REF!</v>
      </c>
      <c r="E96" s="219" t="str">
        <f t="shared" si="68"/>
        <v>#REF!</v>
      </c>
      <c r="F96" s="221" t="str">
        <f t="shared" si="68"/>
        <v>#REF!</v>
      </c>
      <c r="G96" s="222" t="str">
        <f t="shared" si="68"/>
        <v>#REF!</v>
      </c>
      <c r="H96" s="150" t="str">
        <f t="shared" si="68"/>
        <v>#REF!</v>
      </c>
      <c r="I96" s="150" t="str">
        <f t="shared" si="68"/>
        <v>#REF!</v>
      </c>
    </row>
    <row r="97" ht="14.25" customHeight="1">
      <c r="A97" s="90" t="str">
        <f t="shared" ref="A97:I97" si="69">'2.7.'!A61</f>
        <v>#REF!</v>
      </c>
      <c r="B97" s="90" t="str">
        <f t="shared" si="69"/>
        <v>#REF!</v>
      </c>
      <c r="C97" s="90" t="str">
        <f t="shared" si="69"/>
        <v>#REF!</v>
      </c>
      <c r="D97" s="90" t="str">
        <f t="shared" si="69"/>
        <v>#REF!</v>
      </c>
      <c r="E97" s="90" t="str">
        <f t="shared" si="69"/>
        <v>#REF!</v>
      </c>
      <c r="F97" s="154" t="str">
        <f t="shared" si="69"/>
        <v>#REF!</v>
      </c>
      <c r="G97" s="3" t="str">
        <f t="shared" si="69"/>
        <v>#REF!</v>
      </c>
      <c r="H97" s="150" t="str">
        <f t="shared" si="69"/>
        <v>#REF!</v>
      </c>
      <c r="I97" s="150" t="str">
        <f t="shared" si="69"/>
        <v>#REF!</v>
      </c>
    </row>
    <row r="98" ht="14.25" customHeight="1">
      <c r="A98" s="223" t="str">
        <f t="shared" ref="A98:I98" si="70">'2.7.'!A62</f>
        <v>#REF!</v>
      </c>
      <c r="B98" s="224" t="str">
        <f t="shared" si="70"/>
        <v>#REF!</v>
      </c>
      <c r="C98" s="224" t="str">
        <f t="shared" si="70"/>
        <v>#REF!</v>
      </c>
      <c r="D98" s="224" t="str">
        <f t="shared" si="70"/>
        <v>#REF!</v>
      </c>
      <c r="E98" s="224" t="str">
        <f t="shared" si="70"/>
        <v>#REF!</v>
      </c>
      <c r="F98" s="224" t="str">
        <f t="shared" si="70"/>
        <v>#REF!</v>
      </c>
      <c r="G98" s="198" t="str">
        <f t="shared" si="70"/>
        <v>#REF!</v>
      </c>
      <c r="H98" s="224" t="str">
        <f t="shared" si="70"/>
        <v>#REF!</v>
      </c>
      <c r="I98" s="225" t="str">
        <f t="shared" si="70"/>
        <v>#REF!</v>
      </c>
    </row>
    <row r="99" ht="14.25" customHeight="1">
      <c r="G99" s="3"/>
    </row>
    <row r="100" ht="14.25" customHeight="1">
      <c r="G100" s="3"/>
    </row>
    <row r="101">
      <c r="A101" s="210" t="str">
        <f>'2.8.'!A3</f>
        <v>#REF!</v>
      </c>
      <c r="B101" s="211" t="str">
        <f>'2.14'!B101</f>
        <v/>
      </c>
      <c r="C101" s="212"/>
      <c r="D101" s="212"/>
      <c r="E101" s="212"/>
      <c r="F101" s="212"/>
      <c r="G101" s="213" t="str">
        <f>'2.14'!G101</f>
        <v/>
      </c>
      <c r="H101" s="214" t="str">
        <f>'2.14'!H101</f>
        <v/>
      </c>
      <c r="I101" s="215" t="str">
        <f>'2.14'!I101</f>
        <v/>
      </c>
    </row>
    <row r="102" ht="14.25" customHeight="1">
      <c r="G102" s="3"/>
    </row>
    <row r="103" ht="14.25" customHeight="1">
      <c r="A103" s="216" t="str">
        <f t="shared" ref="A103:I103" si="71">'2.8.'!A53</f>
        <v>#REF!</v>
      </c>
      <c r="B103" s="94" t="str">
        <f t="shared" si="71"/>
        <v>#REF!</v>
      </c>
      <c r="C103" s="94" t="str">
        <f t="shared" si="71"/>
        <v>#REF!</v>
      </c>
      <c r="D103" s="94" t="str">
        <f t="shared" si="71"/>
        <v>#REF!</v>
      </c>
      <c r="E103" s="94" t="str">
        <f t="shared" si="71"/>
        <v>#REF!</v>
      </c>
      <c r="F103" s="94" t="str">
        <f t="shared" si="71"/>
        <v>#REF!</v>
      </c>
      <c r="G103" s="2" t="str">
        <f t="shared" si="71"/>
        <v>#REF!</v>
      </c>
      <c r="H103" s="94" t="str">
        <f t="shared" si="71"/>
        <v>#REF!</v>
      </c>
      <c r="I103" s="94" t="str">
        <f t="shared" si="71"/>
        <v>#REF!</v>
      </c>
    </row>
    <row r="104" ht="14.25" customHeight="1">
      <c r="A104" s="217" t="str">
        <f t="shared" ref="A104:I104" si="72">'2.8.'!A54</f>
        <v>#REF!</v>
      </c>
      <c r="B104" s="217" t="str">
        <f t="shared" si="72"/>
        <v>#REF!</v>
      </c>
      <c r="C104" s="217" t="str">
        <f t="shared" si="72"/>
        <v>#REF!</v>
      </c>
      <c r="D104" s="217" t="str">
        <f t="shared" si="72"/>
        <v>#REF!</v>
      </c>
      <c r="E104" s="217" t="str">
        <f t="shared" si="72"/>
        <v>#REF!</v>
      </c>
      <c r="F104" s="217" t="str">
        <f t="shared" si="72"/>
        <v>#REF!</v>
      </c>
      <c r="G104" s="4" t="str">
        <f t="shared" si="72"/>
        <v>#REF!</v>
      </c>
      <c r="H104" s="217" t="str">
        <f t="shared" si="72"/>
        <v>#REF!</v>
      </c>
      <c r="I104" s="217" t="str">
        <f t="shared" si="72"/>
        <v>#REF!</v>
      </c>
    </row>
    <row r="105" ht="14.25" customHeight="1">
      <c r="A105" s="219" t="str">
        <f t="shared" ref="A105:I105" si="73">'2.8.'!A55</f>
        <v>#REF!</v>
      </c>
      <c r="B105" s="92" t="str">
        <f t="shared" si="73"/>
        <v>#REF!</v>
      </c>
      <c r="C105" s="92" t="str">
        <f t="shared" si="73"/>
        <v>#REF!</v>
      </c>
      <c r="D105" s="220" t="str">
        <f t="shared" si="73"/>
        <v>#REF!</v>
      </c>
      <c r="E105" s="219" t="str">
        <f t="shared" si="73"/>
        <v>#REF!</v>
      </c>
      <c r="F105" s="221" t="str">
        <f t="shared" si="73"/>
        <v>#REF!</v>
      </c>
      <c r="G105" s="222" t="str">
        <f t="shared" si="73"/>
        <v>#REF!</v>
      </c>
      <c r="H105" s="150" t="str">
        <f t="shared" si="73"/>
        <v>#REF!</v>
      </c>
      <c r="I105" s="150" t="str">
        <f t="shared" si="73"/>
        <v>#REF!</v>
      </c>
    </row>
    <row r="106" ht="14.25" customHeight="1">
      <c r="A106" s="219" t="str">
        <f t="shared" ref="A106:I106" si="74">'2.8.'!A56</f>
        <v>#REF!</v>
      </c>
      <c r="B106" s="92" t="str">
        <f t="shared" si="74"/>
        <v>#REF!</v>
      </c>
      <c r="C106" s="92" t="str">
        <f t="shared" si="74"/>
        <v>#REF!</v>
      </c>
      <c r="D106" s="220" t="str">
        <f t="shared" si="74"/>
        <v>#REF!</v>
      </c>
      <c r="E106" s="219" t="str">
        <f t="shared" si="74"/>
        <v>#REF!</v>
      </c>
      <c r="F106" s="221" t="str">
        <f t="shared" si="74"/>
        <v>#REF!</v>
      </c>
      <c r="G106" s="222" t="str">
        <f t="shared" si="74"/>
        <v>#REF!</v>
      </c>
      <c r="H106" s="150" t="str">
        <f t="shared" si="74"/>
        <v>#REF!</v>
      </c>
      <c r="I106" s="150" t="str">
        <f t="shared" si="74"/>
        <v>#REF!</v>
      </c>
    </row>
    <row r="107" ht="14.25" customHeight="1">
      <c r="A107" s="219" t="str">
        <f t="shared" ref="A107:I107" si="75">'2.8.'!A57</f>
        <v>#REF!</v>
      </c>
      <c r="B107" s="92" t="str">
        <f t="shared" si="75"/>
        <v>#REF!</v>
      </c>
      <c r="C107" s="92" t="str">
        <f t="shared" si="75"/>
        <v>#REF!</v>
      </c>
      <c r="D107" s="220" t="str">
        <f t="shared" si="75"/>
        <v>#REF!</v>
      </c>
      <c r="E107" s="219" t="str">
        <f t="shared" si="75"/>
        <v>#REF!</v>
      </c>
      <c r="F107" s="221" t="str">
        <f t="shared" si="75"/>
        <v>#REF!</v>
      </c>
      <c r="G107" s="222" t="str">
        <f t="shared" si="75"/>
        <v>#REF!</v>
      </c>
      <c r="H107" s="150" t="str">
        <f t="shared" si="75"/>
        <v>#REF!</v>
      </c>
      <c r="I107" s="150" t="str">
        <f t="shared" si="75"/>
        <v>#REF!</v>
      </c>
    </row>
    <row r="108" ht="14.25" customHeight="1">
      <c r="A108" s="219" t="str">
        <f t="shared" ref="A108:I108" si="76">'2.8.'!A58</f>
        <v>#REF!</v>
      </c>
      <c r="B108" s="92" t="str">
        <f t="shared" si="76"/>
        <v>#REF!</v>
      </c>
      <c r="C108" s="92" t="str">
        <f t="shared" si="76"/>
        <v>#REF!</v>
      </c>
      <c r="D108" s="220" t="str">
        <f t="shared" si="76"/>
        <v>#REF!</v>
      </c>
      <c r="E108" s="219" t="str">
        <f t="shared" si="76"/>
        <v>#REF!</v>
      </c>
      <c r="F108" s="221" t="str">
        <f t="shared" si="76"/>
        <v>#REF!</v>
      </c>
      <c r="G108" s="222" t="str">
        <f t="shared" si="76"/>
        <v>#REF!</v>
      </c>
      <c r="H108" s="150" t="str">
        <f t="shared" si="76"/>
        <v>#REF!</v>
      </c>
      <c r="I108" s="150" t="str">
        <f t="shared" si="76"/>
        <v>#REF!</v>
      </c>
    </row>
    <row r="109" ht="14.25" customHeight="1">
      <c r="A109" s="219" t="str">
        <f t="shared" ref="A109:I109" si="77">'2.8.'!A59</f>
        <v>#REF!</v>
      </c>
      <c r="B109" s="92" t="str">
        <f t="shared" si="77"/>
        <v>#REF!</v>
      </c>
      <c r="C109" s="92" t="str">
        <f t="shared" si="77"/>
        <v>#REF!</v>
      </c>
      <c r="D109" s="220" t="str">
        <f t="shared" si="77"/>
        <v>#REF!</v>
      </c>
      <c r="E109" s="219" t="str">
        <f t="shared" si="77"/>
        <v>#REF!</v>
      </c>
      <c r="F109" s="221" t="str">
        <f t="shared" si="77"/>
        <v>#REF!</v>
      </c>
      <c r="G109" s="222" t="str">
        <f t="shared" si="77"/>
        <v>#REF!</v>
      </c>
      <c r="H109" s="150" t="str">
        <f t="shared" si="77"/>
        <v>#REF!</v>
      </c>
      <c r="I109" s="150" t="str">
        <f t="shared" si="77"/>
        <v>#REF!</v>
      </c>
    </row>
    <row r="110" ht="14.25" customHeight="1">
      <c r="A110" s="219" t="str">
        <f t="shared" ref="A110:I110" si="78">'2.8.'!A60</f>
        <v>#REF!</v>
      </c>
      <c r="B110" s="92" t="str">
        <f t="shared" si="78"/>
        <v>#REF!</v>
      </c>
      <c r="C110" s="92" t="str">
        <f t="shared" si="78"/>
        <v>#REF!</v>
      </c>
      <c r="D110" s="220" t="str">
        <f t="shared" si="78"/>
        <v>#REF!</v>
      </c>
      <c r="E110" s="219" t="str">
        <f t="shared" si="78"/>
        <v>#REF!</v>
      </c>
      <c r="F110" s="221" t="str">
        <f t="shared" si="78"/>
        <v>#REF!</v>
      </c>
      <c r="G110" s="222" t="str">
        <f t="shared" si="78"/>
        <v>#REF!</v>
      </c>
      <c r="H110" s="150" t="str">
        <f t="shared" si="78"/>
        <v>#REF!</v>
      </c>
      <c r="I110" s="150" t="str">
        <f t="shared" si="78"/>
        <v>#REF!</v>
      </c>
    </row>
    <row r="111" ht="14.25" customHeight="1">
      <c r="A111" s="90" t="str">
        <f t="shared" ref="A111:I111" si="79">'2.8.'!A61</f>
        <v>#REF!</v>
      </c>
      <c r="B111" s="90" t="str">
        <f t="shared" si="79"/>
        <v>#REF!</v>
      </c>
      <c r="C111" s="90" t="str">
        <f t="shared" si="79"/>
        <v>#REF!</v>
      </c>
      <c r="D111" s="90" t="str">
        <f t="shared" si="79"/>
        <v>#REF!</v>
      </c>
      <c r="E111" s="90" t="str">
        <f t="shared" si="79"/>
        <v>#REF!</v>
      </c>
      <c r="F111" s="154" t="str">
        <f t="shared" si="79"/>
        <v>#REF!</v>
      </c>
      <c r="G111" s="3" t="str">
        <f t="shared" si="79"/>
        <v>#REF!</v>
      </c>
      <c r="H111" s="150" t="str">
        <f t="shared" si="79"/>
        <v>#REF!</v>
      </c>
      <c r="I111" s="150" t="str">
        <f t="shared" si="79"/>
        <v>#REF!</v>
      </c>
    </row>
    <row r="112" ht="14.25" customHeight="1">
      <c r="A112" s="223" t="str">
        <f t="shared" ref="A112:I112" si="80">'2.8.'!A62</f>
        <v>#REF!</v>
      </c>
      <c r="B112" s="224" t="str">
        <f t="shared" si="80"/>
        <v>#REF!</v>
      </c>
      <c r="C112" s="224" t="str">
        <f t="shared" si="80"/>
        <v>#REF!</v>
      </c>
      <c r="D112" s="224" t="str">
        <f t="shared" si="80"/>
        <v>#REF!</v>
      </c>
      <c r="E112" s="224" t="str">
        <f t="shared" si="80"/>
        <v>#REF!</v>
      </c>
      <c r="F112" s="224" t="str">
        <f t="shared" si="80"/>
        <v>#REF!</v>
      </c>
      <c r="G112" s="198" t="str">
        <f t="shared" si="80"/>
        <v>#REF!</v>
      </c>
      <c r="H112" s="224" t="str">
        <f t="shared" si="80"/>
        <v>#REF!</v>
      </c>
      <c r="I112" s="225" t="str">
        <f t="shared" si="80"/>
        <v>#REF!</v>
      </c>
    </row>
    <row r="113" ht="14.25" customHeight="1">
      <c r="G113" s="3"/>
    </row>
    <row r="114" ht="14.25" customHeight="1">
      <c r="G114" s="3"/>
    </row>
    <row r="115">
      <c r="A115" s="210" t="str">
        <f>'2.9.'!A3</f>
        <v>#REF!</v>
      </c>
      <c r="B115" s="211" t="str">
        <f>'2.14'!B115</f>
        <v/>
      </c>
      <c r="C115" s="212"/>
      <c r="D115" s="212"/>
      <c r="E115" s="212"/>
      <c r="F115" s="212"/>
      <c r="G115" s="213" t="str">
        <f>'2.14'!G115</f>
        <v/>
      </c>
      <c r="H115" s="214" t="str">
        <f>'2.14'!H115</f>
        <v/>
      </c>
      <c r="I115" s="215" t="str">
        <f>'2.14'!I115</f>
        <v/>
      </c>
    </row>
    <row r="116" ht="14.25" customHeight="1">
      <c r="G116" s="3"/>
    </row>
    <row r="117" ht="14.25" customHeight="1">
      <c r="A117" s="216" t="str">
        <f t="shared" ref="A117:I117" si="81">'2.9.'!A53</f>
        <v>#REF!</v>
      </c>
      <c r="B117" s="94" t="str">
        <f t="shared" si="81"/>
        <v>#REF!</v>
      </c>
      <c r="C117" s="94" t="str">
        <f t="shared" si="81"/>
        <v>#REF!</v>
      </c>
      <c r="D117" s="94" t="str">
        <f t="shared" si="81"/>
        <v>#REF!</v>
      </c>
      <c r="E117" s="94" t="str">
        <f t="shared" si="81"/>
        <v>#REF!</v>
      </c>
      <c r="F117" s="94" t="str">
        <f t="shared" si="81"/>
        <v>#REF!</v>
      </c>
      <c r="G117" s="2" t="str">
        <f t="shared" si="81"/>
        <v>#REF!</v>
      </c>
      <c r="H117" s="94" t="str">
        <f t="shared" si="81"/>
        <v>#REF!</v>
      </c>
      <c r="I117" s="94" t="str">
        <f t="shared" si="81"/>
        <v>#REF!</v>
      </c>
    </row>
    <row r="118" ht="14.25" customHeight="1">
      <c r="A118" s="217" t="str">
        <f t="shared" ref="A118:I118" si="82">'2.9.'!A54</f>
        <v>#REF!</v>
      </c>
      <c r="B118" s="217" t="str">
        <f t="shared" si="82"/>
        <v>#REF!</v>
      </c>
      <c r="C118" s="217" t="str">
        <f t="shared" si="82"/>
        <v>#REF!</v>
      </c>
      <c r="D118" s="217" t="str">
        <f t="shared" si="82"/>
        <v>#REF!</v>
      </c>
      <c r="E118" s="217" t="str">
        <f t="shared" si="82"/>
        <v>#REF!</v>
      </c>
      <c r="F118" s="217" t="str">
        <f t="shared" si="82"/>
        <v>#REF!</v>
      </c>
      <c r="G118" s="4" t="str">
        <f t="shared" si="82"/>
        <v>#REF!</v>
      </c>
      <c r="H118" s="217" t="str">
        <f t="shared" si="82"/>
        <v>#REF!</v>
      </c>
      <c r="I118" s="217" t="str">
        <f t="shared" si="82"/>
        <v>#REF!</v>
      </c>
    </row>
    <row r="119" ht="14.25" customHeight="1">
      <c r="A119" s="219" t="str">
        <f t="shared" ref="A119:I119" si="83">'2.9.'!A55</f>
        <v>#REF!</v>
      </c>
      <c r="B119" s="92" t="str">
        <f t="shared" si="83"/>
        <v>#REF!</v>
      </c>
      <c r="C119" s="92" t="str">
        <f t="shared" si="83"/>
        <v>#REF!</v>
      </c>
      <c r="D119" s="220" t="str">
        <f t="shared" si="83"/>
        <v>#REF!</v>
      </c>
      <c r="E119" s="219" t="str">
        <f t="shared" si="83"/>
        <v>#REF!</v>
      </c>
      <c r="F119" s="221" t="str">
        <f t="shared" si="83"/>
        <v>#REF!</v>
      </c>
      <c r="G119" s="222" t="str">
        <f t="shared" si="83"/>
        <v>#REF!</v>
      </c>
      <c r="H119" s="150" t="str">
        <f t="shared" si="83"/>
        <v>#REF!</v>
      </c>
      <c r="I119" s="150" t="str">
        <f t="shared" si="83"/>
        <v>#REF!</v>
      </c>
    </row>
    <row r="120" ht="14.25" customHeight="1">
      <c r="A120" s="219" t="str">
        <f t="shared" ref="A120:I120" si="84">'2.9.'!A56</f>
        <v>#REF!</v>
      </c>
      <c r="B120" s="92" t="str">
        <f t="shared" si="84"/>
        <v>#REF!</v>
      </c>
      <c r="C120" s="92" t="str">
        <f t="shared" si="84"/>
        <v>#REF!</v>
      </c>
      <c r="D120" s="220" t="str">
        <f t="shared" si="84"/>
        <v>#REF!</v>
      </c>
      <c r="E120" s="219" t="str">
        <f t="shared" si="84"/>
        <v>#REF!</v>
      </c>
      <c r="F120" s="221" t="str">
        <f t="shared" si="84"/>
        <v>#REF!</v>
      </c>
      <c r="G120" s="222" t="str">
        <f t="shared" si="84"/>
        <v>#REF!</v>
      </c>
      <c r="H120" s="150" t="str">
        <f t="shared" si="84"/>
        <v>#REF!</v>
      </c>
      <c r="I120" s="150" t="str">
        <f t="shared" si="84"/>
        <v>#REF!</v>
      </c>
    </row>
    <row r="121" ht="14.25" customHeight="1">
      <c r="A121" s="219" t="str">
        <f t="shared" ref="A121:I121" si="85">'2.9.'!A57</f>
        <v>#REF!</v>
      </c>
      <c r="B121" s="92" t="str">
        <f t="shared" si="85"/>
        <v>#REF!</v>
      </c>
      <c r="C121" s="92" t="str">
        <f t="shared" si="85"/>
        <v>#REF!</v>
      </c>
      <c r="D121" s="220" t="str">
        <f t="shared" si="85"/>
        <v>#REF!</v>
      </c>
      <c r="E121" s="219" t="str">
        <f t="shared" si="85"/>
        <v>#REF!</v>
      </c>
      <c r="F121" s="221" t="str">
        <f t="shared" si="85"/>
        <v>#REF!</v>
      </c>
      <c r="G121" s="222" t="str">
        <f t="shared" si="85"/>
        <v>#REF!</v>
      </c>
      <c r="H121" s="150" t="str">
        <f t="shared" si="85"/>
        <v>#REF!</v>
      </c>
      <c r="I121" s="150" t="str">
        <f t="shared" si="85"/>
        <v>#REF!</v>
      </c>
    </row>
    <row r="122" ht="14.25" customHeight="1">
      <c r="A122" s="219" t="str">
        <f t="shared" ref="A122:I122" si="86">'2.9.'!A58</f>
        <v>#REF!</v>
      </c>
      <c r="B122" s="92" t="str">
        <f t="shared" si="86"/>
        <v>#REF!</v>
      </c>
      <c r="C122" s="92" t="str">
        <f t="shared" si="86"/>
        <v>#REF!</v>
      </c>
      <c r="D122" s="220" t="str">
        <f t="shared" si="86"/>
        <v>#REF!</v>
      </c>
      <c r="E122" s="219" t="str">
        <f t="shared" si="86"/>
        <v>#REF!</v>
      </c>
      <c r="F122" s="221" t="str">
        <f t="shared" si="86"/>
        <v>#REF!</v>
      </c>
      <c r="G122" s="222" t="str">
        <f t="shared" si="86"/>
        <v>#REF!</v>
      </c>
      <c r="H122" s="150" t="str">
        <f t="shared" si="86"/>
        <v>#REF!</v>
      </c>
      <c r="I122" s="150" t="str">
        <f t="shared" si="86"/>
        <v>#REF!</v>
      </c>
    </row>
    <row r="123" ht="14.25" customHeight="1">
      <c r="A123" s="219" t="str">
        <f t="shared" ref="A123:I123" si="87">'2.9.'!A59</f>
        <v>#REF!</v>
      </c>
      <c r="B123" s="92" t="str">
        <f t="shared" si="87"/>
        <v>#REF!</v>
      </c>
      <c r="C123" s="92" t="str">
        <f t="shared" si="87"/>
        <v>#REF!</v>
      </c>
      <c r="D123" s="220" t="str">
        <f t="shared" si="87"/>
        <v>#REF!</v>
      </c>
      <c r="E123" s="219" t="str">
        <f t="shared" si="87"/>
        <v>#REF!</v>
      </c>
      <c r="F123" s="221" t="str">
        <f t="shared" si="87"/>
        <v>#REF!</v>
      </c>
      <c r="G123" s="222" t="str">
        <f t="shared" si="87"/>
        <v>#REF!</v>
      </c>
      <c r="H123" s="150" t="str">
        <f t="shared" si="87"/>
        <v>#REF!</v>
      </c>
      <c r="I123" s="150" t="str">
        <f t="shared" si="87"/>
        <v>#REF!</v>
      </c>
    </row>
    <row r="124" ht="14.25" customHeight="1">
      <c r="A124" s="219" t="str">
        <f t="shared" ref="A124:I124" si="88">'2.9.'!A60</f>
        <v>#REF!</v>
      </c>
      <c r="B124" s="92" t="str">
        <f t="shared" si="88"/>
        <v>#REF!</v>
      </c>
      <c r="C124" s="92" t="str">
        <f t="shared" si="88"/>
        <v>#REF!</v>
      </c>
      <c r="D124" s="220" t="str">
        <f t="shared" si="88"/>
        <v>#REF!</v>
      </c>
      <c r="E124" s="219" t="str">
        <f t="shared" si="88"/>
        <v>#REF!</v>
      </c>
      <c r="F124" s="221" t="str">
        <f t="shared" si="88"/>
        <v>#REF!</v>
      </c>
      <c r="G124" s="222" t="str">
        <f t="shared" si="88"/>
        <v>#REF!</v>
      </c>
      <c r="H124" s="150" t="str">
        <f t="shared" si="88"/>
        <v>#REF!</v>
      </c>
      <c r="I124" s="150" t="str">
        <f t="shared" si="88"/>
        <v>#REF!</v>
      </c>
    </row>
    <row r="125" ht="14.25" customHeight="1">
      <c r="A125" s="90" t="str">
        <f t="shared" ref="A125:I125" si="89">'2.9.'!A61</f>
        <v>#REF!</v>
      </c>
      <c r="B125" s="90" t="str">
        <f t="shared" si="89"/>
        <v>#REF!</v>
      </c>
      <c r="C125" s="90" t="str">
        <f t="shared" si="89"/>
        <v>#REF!</v>
      </c>
      <c r="D125" s="90" t="str">
        <f t="shared" si="89"/>
        <v>#REF!</v>
      </c>
      <c r="E125" s="90" t="str">
        <f t="shared" si="89"/>
        <v>#REF!</v>
      </c>
      <c r="F125" s="154" t="str">
        <f t="shared" si="89"/>
        <v>#REF!</v>
      </c>
      <c r="G125" s="3" t="str">
        <f t="shared" si="89"/>
        <v>#REF!</v>
      </c>
      <c r="H125" s="150" t="str">
        <f t="shared" si="89"/>
        <v>#REF!</v>
      </c>
      <c r="I125" s="150" t="str">
        <f t="shared" si="89"/>
        <v>#REF!</v>
      </c>
    </row>
    <row r="126" ht="14.25" customHeight="1">
      <c r="A126" s="223" t="str">
        <f t="shared" ref="A126:I126" si="90">'2.9.'!A62</f>
        <v>#REF!</v>
      </c>
      <c r="B126" s="224" t="str">
        <f t="shared" si="90"/>
        <v>#REF!</v>
      </c>
      <c r="C126" s="224" t="str">
        <f t="shared" si="90"/>
        <v>#REF!</v>
      </c>
      <c r="D126" s="224" t="str">
        <f t="shared" si="90"/>
        <v>#REF!</v>
      </c>
      <c r="E126" s="224" t="str">
        <f t="shared" si="90"/>
        <v>#REF!</v>
      </c>
      <c r="F126" s="224" t="str">
        <f t="shared" si="90"/>
        <v>#REF!</v>
      </c>
      <c r="G126" s="198" t="str">
        <f t="shared" si="90"/>
        <v>#REF!</v>
      </c>
      <c r="H126" s="224" t="str">
        <f t="shared" si="90"/>
        <v>#REF!</v>
      </c>
      <c r="I126" s="225" t="str">
        <f t="shared" si="90"/>
        <v>#REF!</v>
      </c>
    </row>
    <row r="127" ht="14.25" customHeight="1">
      <c r="G127" s="3"/>
    </row>
    <row r="128" ht="14.25" customHeight="1">
      <c r="G128" s="3"/>
    </row>
    <row r="129">
      <c r="A129" s="210" t="str">
        <f>'2.10.'!A3</f>
        <v>#REF!</v>
      </c>
      <c r="B129" s="211" t="str">
        <f>'2.14'!B129</f>
        <v/>
      </c>
      <c r="C129" s="212"/>
      <c r="D129" s="212"/>
      <c r="E129" s="212"/>
      <c r="F129" s="212"/>
      <c r="G129" s="213" t="str">
        <f>'2.14'!G129</f>
        <v/>
      </c>
      <c r="H129" s="214" t="str">
        <f>'2.14'!H129</f>
        <v/>
      </c>
      <c r="I129" s="215" t="str">
        <f>'2.14'!I129</f>
        <v/>
      </c>
    </row>
    <row r="130" ht="14.25" customHeight="1">
      <c r="G130" s="3"/>
    </row>
    <row r="131" ht="14.25" customHeight="1">
      <c r="A131" s="216" t="str">
        <f t="shared" ref="A131:I131" si="91">'2.10.'!A53</f>
        <v>#REF!</v>
      </c>
      <c r="B131" s="94" t="str">
        <f t="shared" si="91"/>
        <v>#REF!</v>
      </c>
      <c r="C131" s="94" t="str">
        <f t="shared" si="91"/>
        <v>#REF!</v>
      </c>
      <c r="D131" s="94" t="str">
        <f t="shared" si="91"/>
        <v>#REF!</v>
      </c>
      <c r="E131" s="94" t="str">
        <f t="shared" si="91"/>
        <v>#REF!</v>
      </c>
      <c r="F131" s="94" t="str">
        <f t="shared" si="91"/>
        <v>#REF!</v>
      </c>
      <c r="G131" s="2" t="str">
        <f t="shared" si="91"/>
        <v>#REF!</v>
      </c>
      <c r="H131" s="94" t="str">
        <f t="shared" si="91"/>
        <v>#REF!</v>
      </c>
      <c r="I131" s="94" t="str">
        <f t="shared" si="91"/>
        <v>#REF!</v>
      </c>
    </row>
    <row r="132" ht="14.25" customHeight="1">
      <c r="A132" s="217" t="str">
        <f t="shared" ref="A132:I132" si="92">'2.10.'!A54</f>
        <v>#REF!</v>
      </c>
      <c r="B132" s="217" t="str">
        <f t="shared" si="92"/>
        <v>#REF!</v>
      </c>
      <c r="C132" s="217" t="str">
        <f t="shared" si="92"/>
        <v>#REF!</v>
      </c>
      <c r="D132" s="217" t="str">
        <f t="shared" si="92"/>
        <v>#REF!</v>
      </c>
      <c r="E132" s="217" t="str">
        <f t="shared" si="92"/>
        <v>#REF!</v>
      </c>
      <c r="F132" s="217" t="str">
        <f t="shared" si="92"/>
        <v>#REF!</v>
      </c>
      <c r="G132" s="4" t="str">
        <f t="shared" si="92"/>
        <v>#REF!</v>
      </c>
      <c r="H132" s="217" t="str">
        <f t="shared" si="92"/>
        <v>#REF!</v>
      </c>
      <c r="I132" s="217" t="str">
        <f t="shared" si="92"/>
        <v>#REF!</v>
      </c>
    </row>
    <row r="133" ht="14.25" customHeight="1">
      <c r="A133" s="219" t="str">
        <f t="shared" ref="A133:I133" si="93">'2.10.'!A55</f>
        <v>#REF!</v>
      </c>
      <c r="B133" s="92" t="str">
        <f t="shared" si="93"/>
        <v>#REF!</v>
      </c>
      <c r="C133" s="92" t="str">
        <f t="shared" si="93"/>
        <v>#REF!</v>
      </c>
      <c r="D133" s="220" t="str">
        <f t="shared" si="93"/>
        <v>#REF!</v>
      </c>
      <c r="E133" s="219" t="str">
        <f t="shared" si="93"/>
        <v>#REF!</v>
      </c>
      <c r="F133" s="221" t="str">
        <f t="shared" si="93"/>
        <v>#REF!</v>
      </c>
      <c r="G133" s="222" t="str">
        <f t="shared" si="93"/>
        <v>#REF!</v>
      </c>
      <c r="H133" s="150" t="str">
        <f t="shared" si="93"/>
        <v>#REF!</v>
      </c>
      <c r="I133" s="150" t="str">
        <f t="shared" si="93"/>
        <v>#REF!</v>
      </c>
    </row>
    <row r="134" ht="14.25" customHeight="1">
      <c r="A134" s="219" t="str">
        <f t="shared" ref="A134:I134" si="94">'2.10.'!A56</f>
        <v>#REF!</v>
      </c>
      <c r="B134" s="92" t="str">
        <f t="shared" si="94"/>
        <v>#REF!</v>
      </c>
      <c r="C134" s="92" t="str">
        <f t="shared" si="94"/>
        <v>#REF!</v>
      </c>
      <c r="D134" s="220" t="str">
        <f t="shared" si="94"/>
        <v>#REF!</v>
      </c>
      <c r="E134" s="219" t="str">
        <f t="shared" si="94"/>
        <v>#REF!</v>
      </c>
      <c r="F134" s="221" t="str">
        <f t="shared" si="94"/>
        <v>#REF!</v>
      </c>
      <c r="G134" s="222" t="str">
        <f t="shared" si="94"/>
        <v>#REF!</v>
      </c>
      <c r="H134" s="150" t="str">
        <f t="shared" si="94"/>
        <v>#REF!</v>
      </c>
      <c r="I134" s="150" t="str">
        <f t="shared" si="94"/>
        <v>#REF!</v>
      </c>
    </row>
    <row r="135" ht="14.25" customHeight="1">
      <c r="A135" s="219" t="str">
        <f t="shared" ref="A135:I135" si="95">'2.10.'!A57</f>
        <v>#REF!</v>
      </c>
      <c r="B135" s="92" t="str">
        <f t="shared" si="95"/>
        <v>#REF!</v>
      </c>
      <c r="C135" s="92" t="str">
        <f t="shared" si="95"/>
        <v>#REF!</v>
      </c>
      <c r="D135" s="220" t="str">
        <f t="shared" si="95"/>
        <v>#REF!</v>
      </c>
      <c r="E135" s="219" t="str">
        <f t="shared" si="95"/>
        <v>#REF!</v>
      </c>
      <c r="F135" s="221" t="str">
        <f t="shared" si="95"/>
        <v>#REF!</v>
      </c>
      <c r="G135" s="222" t="str">
        <f t="shared" si="95"/>
        <v>#REF!</v>
      </c>
      <c r="H135" s="150" t="str">
        <f t="shared" si="95"/>
        <v>#REF!</v>
      </c>
      <c r="I135" s="150" t="str">
        <f t="shared" si="95"/>
        <v>#REF!</v>
      </c>
    </row>
    <row r="136" ht="14.25" customHeight="1">
      <c r="A136" s="219" t="str">
        <f t="shared" ref="A136:I136" si="96">'2.10.'!A58</f>
        <v>#REF!</v>
      </c>
      <c r="B136" s="92" t="str">
        <f t="shared" si="96"/>
        <v>#REF!</v>
      </c>
      <c r="C136" s="92" t="str">
        <f t="shared" si="96"/>
        <v>#REF!</v>
      </c>
      <c r="D136" s="220" t="str">
        <f t="shared" si="96"/>
        <v>#REF!</v>
      </c>
      <c r="E136" s="219" t="str">
        <f t="shared" si="96"/>
        <v>#REF!</v>
      </c>
      <c r="F136" s="221" t="str">
        <f t="shared" si="96"/>
        <v>#REF!</v>
      </c>
      <c r="G136" s="222" t="str">
        <f t="shared" si="96"/>
        <v>#REF!</v>
      </c>
      <c r="H136" s="150" t="str">
        <f t="shared" si="96"/>
        <v>#REF!</v>
      </c>
      <c r="I136" s="150" t="str">
        <f t="shared" si="96"/>
        <v>#REF!</v>
      </c>
    </row>
    <row r="137" ht="14.25" customHeight="1">
      <c r="A137" s="219" t="str">
        <f t="shared" ref="A137:I137" si="97">'2.10.'!A59</f>
        <v>#REF!</v>
      </c>
      <c r="B137" s="92" t="str">
        <f t="shared" si="97"/>
        <v>#REF!</v>
      </c>
      <c r="C137" s="92" t="str">
        <f t="shared" si="97"/>
        <v>#REF!</v>
      </c>
      <c r="D137" s="220" t="str">
        <f t="shared" si="97"/>
        <v>#REF!</v>
      </c>
      <c r="E137" s="219" t="str">
        <f t="shared" si="97"/>
        <v>#REF!</v>
      </c>
      <c r="F137" s="221" t="str">
        <f t="shared" si="97"/>
        <v>#REF!</v>
      </c>
      <c r="G137" s="222" t="str">
        <f t="shared" si="97"/>
        <v>#REF!</v>
      </c>
      <c r="H137" s="150" t="str">
        <f t="shared" si="97"/>
        <v>#REF!</v>
      </c>
      <c r="I137" s="150" t="str">
        <f t="shared" si="97"/>
        <v>#REF!</v>
      </c>
    </row>
    <row r="138" ht="14.25" customHeight="1">
      <c r="A138" s="219" t="str">
        <f t="shared" ref="A138:I138" si="98">'2.10.'!A60</f>
        <v>#REF!</v>
      </c>
      <c r="B138" s="92" t="str">
        <f t="shared" si="98"/>
        <v>#REF!</v>
      </c>
      <c r="C138" s="92" t="str">
        <f t="shared" si="98"/>
        <v>#REF!</v>
      </c>
      <c r="D138" s="220" t="str">
        <f t="shared" si="98"/>
        <v>#REF!</v>
      </c>
      <c r="E138" s="219" t="str">
        <f t="shared" si="98"/>
        <v>#REF!</v>
      </c>
      <c r="F138" s="221" t="str">
        <f t="shared" si="98"/>
        <v>#REF!</v>
      </c>
      <c r="G138" s="222" t="str">
        <f t="shared" si="98"/>
        <v>#REF!</v>
      </c>
      <c r="H138" s="150" t="str">
        <f t="shared" si="98"/>
        <v>#REF!</v>
      </c>
      <c r="I138" s="150" t="str">
        <f t="shared" si="98"/>
        <v>#REF!</v>
      </c>
    </row>
    <row r="139" ht="14.25" customHeight="1">
      <c r="A139" s="90" t="str">
        <f t="shared" ref="A139:I139" si="99">'2.10.'!A61</f>
        <v>#REF!</v>
      </c>
      <c r="B139" s="90" t="str">
        <f t="shared" si="99"/>
        <v>#REF!</v>
      </c>
      <c r="C139" s="90" t="str">
        <f t="shared" si="99"/>
        <v>#REF!</v>
      </c>
      <c r="D139" s="90" t="str">
        <f t="shared" si="99"/>
        <v>#REF!</v>
      </c>
      <c r="E139" s="90" t="str">
        <f t="shared" si="99"/>
        <v>#REF!</v>
      </c>
      <c r="F139" s="154" t="str">
        <f t="shared" si="99"/>
        <v>#REF!</v>
      </c>
      <c r="G139" s="3" t="str">
        <f t="shared" si="99"/>
        <v>#REF!</v>
      </c>
      <c r="H139" s="150" t="str">
        <f t="shared" si="99"/>
        <v>#REF!</v>
      </c>
      <c r="I139" s="150" t="str">
        <f t="shared" si="99"/>
        <v>#REF!</v>
      </c>
    </row>
    <row r="140" ht="14.25" customHeight="1">
      <c r="A140" s="223" t="str">
        <f t="shared" ref="A140:I140" si="100">'2.10.'!A62</f>
        <v>#REF!</v>
      </c>
      <c r="B140" s="224" t="str">
        <f t="shared" si="100"/>
        <v>#REF!</v>
      </c>
      <c r="C140" s="224" t="str">
        <f t="shared" si="100"/>
        <v>#REF!</v>
      </c>
      <c r="D140" s="224" t="str">
        <f t="shared" si="100"/>
        <v>#REF!</v>
      </c>
      <c r="E140" s="224" t="str">
        <f t="shared" si="100"/>
        <v>#REF!</v>
      </c>
      <c r="F140" s="224" t="str">
        <f t="shared" si="100"/>
        <v>#REF!</v>
      </c>
      <c r="G140" s="198" t="str">
        <f t="shared" si="100"/>
        <v>#REF!</v>
      </c>
      <c r="H140" s="224" t="str">
        <f t="shared" si="100"/>
        <v>#REF!</v>
      </c>
      <c r="I140" s="225" t="str">
        <f t="shared" si="100"/>
        <v>#REF!</v>
      </c>
    </row>
    <row r="141" ht="14.25" customHeight="1">
      <c r="G141" s="3"/>
    </row>
    <row r="142" ht="14.25" customHeight="1">
      <c r="G142" s="3"/>
    </row>
    <row r="143">
      <c r="A143" s="210" t="str">
        <f>'2.11.'!A3</f>
        <v>#REF!</v>
      </c>
      <c r="B143" s="211" t="str">
        <f>'2.14'!B143</f>
        <v/>
      </c>
      <c r="C143" s="212"/>
      <c r="D143" s="212"/>
      <c r="E143" s="212"/>
      <c r="F143" s="212"/>
      <c r="G143" s="213" t="str">
        <f>'2.14'!G143</f>
        <v/>
      </c>
      <c r="H143" s="214" t="str">
        <f>'2.14'!H143</f>
        <v/>
      </c>
      <c r="I143" s="215" t="str">
        <f>'2.14'!I143</f>
        <v/>
      </c>
    </row>
    <row r="144" ht="14.25" customHeight="1">
      <c r="G144" s="3"/>
    </row>
    <row r="145" ht="14.25" customHeight="1">
      <c r="A145" s="216" t="str">
        <f t="shared" ref="A145:I145" si="101">'2.11.'!A53</f>
        <v>#REF!</v>
      </c>
      <c r="B145" s="94" t="str">
        <f t="shared" si="101"/>
        <v>#REF!</v>
      </c>
      <c r="C145" s="94" t="str">
        <f t="shared" si="101"/>
        <v>#REF!</v>
      </c>
      <c r="D145" s="94" t="str">
        <f t="shared" si="101"/>
        <v>#REF!</v>
      </c>
      <c r="E145" s="94" t="str">
        <f t="shared" si="101"/>
        <v>#REF!</v>
      </c>
      <c r="F145" s="94" t="str">
        <f t="shared" si="101"/>
        <v>#REF!</v>
      </c>
      <c r="G145" s="2" t="str">
        <f t="shared" si="101"/>
        <v>#REF!</v>
      </c>
      <c r="H145" s="94" t="str">
        <f t="shared" si="101"/>
        <v>#REF!</v>
      </c>
      <c r="I145" s="94" t="str">
        <f t="shared" si="101"/>
        <v>#REF!</v>
      </c>
    </row>
    <row r="146" ht="14.25" customHeight="1">
      <c r="A146" s="217" t="str">
        <f t="shared" ref="A146:I146" si="102">'2.11.'!A54</f>
        <v>#REF!</v>
      </c>
      <c r="B146" s="217" t="str">
        <f t="shared" si="102"/>
        <v>#REF!</v>
      </c>
      <c r="C146" s="217" t="str">
        <f t="shared" si="102"/>
        <v>#REF!</v>
      </c>
      <c r="D146" s="217" t="str">
        <f t="shared" si="102"/>
        <v>#REF!</v>
      </c>
      <c r="E146" s="217" t="str">
        <f t="shared" si="102"/>
        <v>#REF!</v>
      </c>
      <c r="F146" s="217" t="str">
        <f t="shared" si="102"/>
        <v>#REF!</v>
      </c>
      <c r="G146" s="4" t="str">
        <f t="shared" si="102"/>
        <v>#REF!</v>
      </c>
      <c r="H146" s="217" t="str">
        <f t="shared" si="102"/>
        <v>#REF!</v>
      </c>
      <c r="I146" s="217" t="str">
        <f t="shared" si="102"/>
        <v>#REF!</v>
      </c>
    </row>
    <row r="147" ht="14.25" customHeight="1">
      <c r="A147" s="219" t="str">
        <f t="shared" ref="A147:I147" si="103">'2.11.'!A55</f>
        <v>#REF!</v>
      </c>
      <c r="B147" s="92" t="str">
        <f t="shared" si="103"/>
        <v>#REF!</v>
      </c>
      <c r="C147" s="92" t="str">
        <f t="shared" si="103"/>
        <v>#REF!</v>
      </c>
      <c r="D147" s="220" t="str">
        <f t="shared" si="103"/>
        <v>#REF!</v>
      </c>
      <c r="E147" s="219" t="str">
        <f t="shared" si="103"/>
        <v>#REF!</v>
      </c>
      <c r="F147" s="221" t="str">
        <f t="shared" si="103"/>
        <v>#REF!</v>
      </c>
      <c r="G147" s="222" t="str">
        <f t="shared" si="103"/>
        <v>#REF!</v>
      </c>
      <c r="H147" s="150" t="str">
        <f t="shared" si="103"/>
        <v>#REF!</v>
      </c>
      <c r="I147" s="150" t="str">
        <f t="shared" si="103"/>
        <v>#REF!</v>
      </c>
    </row>
    <row r="148" ht="14.25" customHeight="1">
      <c r="A148" s="219" t="str">
        <f t="shared" ref="A148:I148" si="104">'2.11.'!A56</f>
        <v>#REF!</v>
      </c>
      <c r="B148" s="92" t="str">
        <f t="shared" si="104"/>
        <v>#REF!</v>
      </c>
      <c r="C148" s="92" t="str">
        <f t="shared" si="104"/>
        <v>#REF!</v>
      </c>
      <c r="D148" s="220" t="str">
        <f t="shared" si="104"/>
        <v>#REF!</v>
      </c>
      <c r="E148" s="219" t="str">
        <f t="shared" si="104"/>
        <v>#REF!</v>
      </c>
      <c r="F148" s="221" t="str">
        <f t="shared" si="104"/>
        <v>#REF!</v>
      </c>
      <c r="G148" s="222" t="str">
        <f t="shared" si="104"/>
        <v>#REF!</v>
      </c>
      <c r="H148" s="150" t="str">
        <f t="shared" si="104"/>
        <v>#REF!</v>
      </c>
      <c r="I148" s="150" t="str">
        <f t="shared" si="104"/>
        <v>#REF!</v>
      </c>
    </row>
    <row r="149" ht="14.25" customHeight="1">
      <c r="A149" s="219" t="str">
        <f t="shared" ref="A149:I149" si="105">'2.11.'!A57</f>
        <v>#REF!</v>
      </c>
      <c r="B149" s="92" t="str">
        <f t="shared" si="105"/>
        <v>#REF!</v>
      </c>
      <c r="C149" s="92" t="str">
        <f t="shared" si="105"/>
        <v>#REF!</v>
      </c>
      <c r="D149" s="220" t="str">
        <f t="shared" si="105"/>
        <v>#REF!</v>
      </c>
      <c r="E149" s="219" t="str">
        <f t="shared" si="105"/>
        <v>#REF!</v>
      </c>
      <c r="F149" s="221" t="str">
        <f t="shared" si="105"/>
        <v>#REF!</v>
      </c>
      <c r="G149" s="222" t="str">
        <f t="shared" si="105"/>
        <v>#REF!</v>
      </c>
      <c r="H149" s="150" t="str">
        <f t="shared" si="105"/>
        <v>#REF!</v>
      </c>
      <c r="I149" s="150" t="str">
        <f t="shared" si="105"/>
        <v>#REF!</v>
      </c>
    </row>
    <row r="150" ht="14.25" customHeight="1">
      <c r="A150" s="219" t="str">
        <f t="shared" ref="A150:I150" si="106">'2.11.'!A58</f>
        <v>#REF!</v>
      </c>
      <c r="B150" s="92" t="str">
        <f t="shared" si="106"/>
        <v>#REF!</v>
      </c>
      <c r="C150" s="92" t="str">
        <f t="shared" si="106"/>
        <v>#REF!</v>
      </c>
      <c r="D150" s="220" t="str">
        <f t="shared" si="106"/>
        <v>#REF!</v>
      </c>
      <c r="E150" s="219" t="str">
        <f t="shared" si="106"/>
        <v>#REF!</v>
      </c>
      <c r="F150" s="221" t="str">
        <f t="shared" si="106"/>
        <v>#REF!</v>
      </c>
      <c r="G150" s="222" t="str">
        <f t="shared" si="106"/>
        <v>#REF!</v>
      </c>
      <c r="H150" s="150" t="str">
        <f t="shared" si="106"/>
        <v>#REF!</v>
      </c>
      <c r="I150" s="150" t="str">
        <f t="shared" si="106"/>
        <v>#REF!</v>
      </c>
    </row>
    <row r="151" ht="14.25" customHeight="1">
      <c r="A151" s="219" t="str">
        <f t="shared" ref="A151:I151" si="107">'2.11.'!A59</f>
        <v>#REF!</v>
      </c>
      <c r="B151" s="92" t="str">
        <f t="shared" si="107"/>
        <v>#REF!</v>
      </c>
      <c r="C151" s="92" t="str">
        <f t="shared" si="107"/>
        <v>#REF!</v>
      </c>
      <c r="D151" s="220" t="str">
        <f t="shared" si="107"/>
        <v>#REF!</v>
      </c>
      <c r="E151" s="219" t="str">
        <f t="shared" si="107"/>
        <v>#REF!</v>
      </c>
      <c r="F151" s="221" t="str">
        <f t="shared" si="107"/>
        <v>#REF!</v>
      </c>
      <c r="G151" s="222" t="str">
        <f t="shared" si="107"/>
        <v>#REF!</v>
      </c>
      <c r="H151" s="150" t="str">
        <f t="shared" si="107"/>
        <v>#REF!</v>
      </c>
      <c r="I151" s="150" t="str">
        <f t="shared" si="107"/>
        <v>#REF!</v>
      </c>
    </row>
    <row r="152" ht="14.25" customHeight="1">
      <c r="A152" s="219" t="str">
        <f t="shared" ref="A152:I152" si="108">'2.11.'!A60</f>
        <v>#REF!</v>
      </c>
      <c r="B152" s="92" t="str">
        <f t="shared" si="108"/>
        <v>#REF!</v>
      </c>
      <c r="C152" s="92" t="str">
        <f t="shared" si="108"/>
        <v>#REF!</v>
      </c>
      <c r="D152" s="220" t="str">
        <f t="shared" si="108"/>
        <v>#REF!</v>
      </c>
      <c r="E152" s="219" t="str">
        <f t="shared" si="108"/>
        <v>#REF!</v>
      </c>
      <c r="F152" s="221" t="str">
        <f t="shared" si="108"/>
        <v>#REF!</v>
      </c>
      <c r="G152" s="222" t="str">
        <f t="shared" si="108"/>
        <v>#REF!</v>
      </c>
      <c r="H152" s="150" t="str">
        <f t="shared" si="108"/>
        <v>#REF!</v>
      </c>
      <c r="I152" s="150" t="str">
        <f t="shared" si="108"/>
        <v>#REF!</v>
      </c>
    </row>
    <row r="153" ht="14.25" customHeight="1">
      <c r="A153" s="90" t="str">
        <f t="shared" ref="A153:I153" si="109">'2.11.'!A61</f>
        <v>#REF!</v>
      </c>
      <c r="B153" s="90" t="str">
        <f t="shared" si="109"/>
        <v>#REF!</v>
      </c>
      <c r="C153" s="90" t="str">
        <f t="shared" si="109"/>
        <v>#REF!</v>
      </c>
      <c r="D153" s="90" t="str">
        <f t="shared" si="109"/>
        <v>#REF!</v>
      </c>
      <c r="E153" s="90" t="str">
        <f t="shared" si="109"/>
        <v>#REF!</v>
      </c>
      <c r="F153" s="154" t="str">
        <f t="shared" si="109"/>
        <v>#REF!</v>
      </c>
      <c r="G153" s="3" t="str">
        <f t="shared" si="109"/>
        <v>#REF!</v>
      </c>
      <c r="H153" s="150" t="str">
        <f t="shared" si="109"/>
        <v>#REF!</v>
      </c>
      <c r="I153" s="150" t="str">
        <f t="shared" si="109"/>
        <v>#REF!</v>
      </c>
    </row>
    <row r="154" ht="14.25" customHeight="1">
      <c r="A154" s="223" t="str">
        <f t="shared" ref="A154:I154" si="110">'2.11.'!A62</f>
        <v>#REF!</v>
      </c>
      <c r="B154" s="224" t="str">
        <f t="shared" si="110"/>
        <v>#REF!</v>
      </c>
      <c r="C154" s="224" t="str">
        <f t="shared" si="110"/>
        <v>#REF!</v>
      </c>
      <c r="D154" s="224" t="str">
        <f t="shared" si="110"/>
        <v>#REF!</v>
      </c>
      <c r="E154" s="224" t="str">
        <f t="shared" si="110"/>
        <v>#REF!</v>
      </c>
      <c r="F154" s="224" t="str">
        <f t="shared" si="110"/>
        <v>#REF!</v>
      </c>
      <c r="G154" s="198" t="str">
        <f t="shared" si="110"/>
        <v>#REF!</v>
      </c>
      <c r="H154" s="224" t="str">
        <f t="shared" si="110"/>
        <v>#REF!</v>
      </c>
      <c r="I154" s="225" t="str">
        <f t="shared" si="110"/>
        <v>#REF!</v>
      </c>
    </row>
    <row r="155" ht="14.25" customHeight="1">
      <c r="G155" s="3"/>
    </row>
    <row r="156" ht="14.25" customHeight="1">
      <c r="G156" s="3"/>
    </row>
    <row r="157">
      <c r="A157" s="210" t="str">
        <f>'2.12.'!A3</f>
        <v>#REF!</v>
      </c>
      <c r="B157" s="211" t="str">
        <f>'2.14'!B157</f>
        <v/>
      </c>
      <c r="C157" s="212"/>
      <c r="D157" s="212"/>
      <c r="E157" s="212"/>
      <c r="F157" s="212"/>
      <c r="G157" s="213" t="str">
        <f>'2.14'!G157</f>
        <v/>
      </c>
      <c r="H157" s="214" t="str">
        <f>'2.14'!H157</f>
        <v/>
      </c>
      <c r="I157" s="215" t="str">
        <f>'2.14'!I157</f>
        <v/>
      </c>
    </row>
    <row r="158" ht="14.25" customHeight="1">
      <c r="G158" s="3"/>
    </row>
    <row r="159" ht="14.25" customHeight="1">
      <c r="A159" s="216" t="str">
        <f t="shared" ref="A159:I159" si="111">'2.12.'!A53</f>
        <v>#REF!</v>
      </c>
      <c r="B159" s="94" t="str">
        <f t="shared" si="111"/>
        <v>#REF!</v>
      </c>
      <c r="C159" s="94" t="str">
        <f t="shared" si="111"/>
        <v>#REF!</v>
      </c>
      <c r="D159" s="94" t="str">
        <f t="shared" si="111"/>
        <v>#REF!</v>
      </c>
      <c r="E159" s="94" t="str">
        <f t="shared" si="111"/>
        <v>#REF!</v>
      </c>
      <c r="F159" s="94" t="str">
        <f t="shared" si="111"/>
        <v>#REF!</v>
      </c>
      <c r="G159" s="2" t="str">
        <f t="shared" si="111"/>
        <v>#REF!</v>
      </c>
      <c r="H159" s="94" t="str">
        <f t="shared" si="111"/>
        <v>#REF!</v>
      </c>
      <c r="I159" s="94" t="str">
        <f t="shared" si="111"/>
        <v>#REF!</v>
      </c>
    </row>
    <row r="160" ht="14.25" customHeight="1">
      <c r="A160" s="217" t="str">
        <f t="shared" ref="A160:I160" si="112">'2.12.'!A54</f>
        <v>#REF!</v>
      </c>
      <c r="B160" s="217" t="str">
        <f t="shared" si="112"/>
        <v>#REF!</v>
      </c>
      <c r="C160" s="217" t="str">
        <f t="shared" si="112"/>
        <v>#REF!</v>
      </c>
      <c r="D160" s="217" t="str">
        <f t="shared" si="112"/>
        <v>#REF!</v>
      </c>
      <c r="E160" s="217" t="str">
        <f t="shared" si="112"/>
        <v>#REF!</v>
      </c>
      <c r="F160" s="217" t="str">
        <f t="shared" si="112"/>
        <v>#REF!</v>
      </c>
      <c r="G160" s="4" t="str">
        <f t="shared" si="112"/>
        <v>#REF!</v>
      </c>
      <c r="H160" s="217" t="str">
        <f t="shared" si="112"/>
        <v>#REF!</v>
      </c>
      <c r="I160" s="217" t="str">
        <f t="shared" si="112"/>
        <v>#REF!</v>
      </c>
    </row>
    <row r="161" ht="14.25" customHeight="1">
      <c r="A161" s="219" t="str">
        <f t="shared" ref="A161:I161" si="113">'2.12.'!A55</f>
        <v>#REF!</v>
      </c>
      <c r="B161" s="92" t="str">
        <f t="shared" si="113"/>
        <v>#REF!</v>
      </c>
      <c r="C161" s="92" t="str">
        <f t="shared" si="113"/>
        <v>#REF!</v>
      </c>
      <c r="D161" s="220" t="str">
        <f t="shared" si="113"/>
        <v>#REF!</v>
      </c>
      <c r="E161" s="219" t="str">
        <f t="shared" si="113"/>
        <v>#REF!</v>
      </c>
      <c r="F161" s="221" t="str">
        <f t="shared" si="113"/>
        <v>#REF!</v>
      </c>
      <c r="G161" s="222" t="str">
        <f t="shared" si="113"/>
        <v>#REF!</v>
      </c>
      <c r="H161" s="150" t="str">
        <f t="shared" si="113"/>
        <v>#REF!</v>
      </c>
      <c r="I161" s="150" t="str">
        <f t="shared" si="113"/>
        <v>#REF!</v>
      </c>
    </row>
    <row r="162" ht="14.25" customHeight="1">
      <c r="A162" s="219" t="str">
        <f t="shared" ref="A162:I162" si="114">'2.12.'!A56</f>
        <v>#REF!</v>
      </c>
      <c r="B162" s="92" t="str">
        <f t="shared" si="114"/>
        <v>#REF!</v>
      </c>
      <c r="C162" s="92" t="str">
        <f t="shared" si="114"/>
        <v>#REF!</v>
      </c>
      <c r="D162" s="220" t="str">
        <f t="shared" si="114"/>
        <v>#REF!</v>
      </c>
      <c r="E162" s="219" t="str">
        <f t="shared" si="114"/>
        <v>#REF!</v>
      </c>
      <c r="F162" s="221" t="str">
        <f t="shared" si="114"/>
        <v>#REF!</v>
      </c>
      <c r="G162" s="222" t="str">
        <f t="shared" si="114"/>
        <v>#REF!</v>
      </c>
      <c r="H162" s="150" t="str">
        <f t="shared" si="114"/>
        <v>#REF!</v>
      </c>
      <c r="I162" s="150" t="str">
        <f t="shared" si="114"/>
        <v>#REF!</v>
      </c>
    </row>
    <row r="163" ht="14.25" customHeight="1">
      <c r="A163" s="219" t="str">
        <f t="shared" ref="A163:I163" si="115">'2.12.'!A57</f>
        <v>#REF!</v>
      </c>
      <c r="B163" s="92" t="str">
        <f t="shared" si="115"/>
        <v>#REF!</v>
      </c>
      <c r="C163" s="92" t="str">
        <f t="shared" si="115"/>
        <v>#REF!</v>
      </c>
      <c r="D163" s="220" t="str">
        <f t="shared" si="115"/>
        <v>#REF!</v>
      </c>
      <c r="E163" s="219" t="str">
        <f t="shared" si="115"/>
        <v>#REF!</v>
      </c>
      <c r="F163" s="221" t="str">
        <f t="shared" si="115"/>
        <v>#REF!</v>
      </c>
      <c r="G163" s="222" t="str">
        <f t="shared" si="115"/>
        <v>#REF!</v>
      </c>
      <c r="H163" s="150" t="str">
        <f t="shared" si="115"/>
        <v>#REF!</v>
      </c>
      <c r="I163" s="150" t="str">
        <f t="shared" si="115"/>
        <v>#REF!</v>
      </c>
    </row>
    <row r="164" ht="14.25" customHeight="1">
      <c r="A164" s="219" t="str">
        <f t="shared" ref="A164:I164" si="116">'2.12.'!A58</f>
        <v>#REF!</v>
      </c>
      <c r="B164" s="92" t="str">
        <f t="shared" si="116"/>
        <v>#REF!</v>
      </c>
      <c r="C164" s="92" t="str">
        <f t="shared" si="116"/>
        <v>#REF!</v>
      </c>
      <c r="D164" s="220" t="str">
        <f t="shared" si="116"/>
        <v>#REF!</v>
      </c>
      <c r="E164" s="219" t="str">
        <f t="shared" si="116"/>
        <v>#REF!</v>
      </c>
      <c r="F164" s="221" t="str">
        <f t="shared" si="116"/>
        <v>#REF!</v>
      </c>
      <c r="G164" s="222" t="str">
        <f t="shared" si="116"/>
        <v>#REF!</v>
      </c>
      <c r="H164" s="150" t="str">
        <f t="shared" si="116"/>
        <v>#REF!</v>
      </c>
      <c r="I164" s="150" t="str">
        <f t="shared" si="116"/>
        <v>#REF!</v>
      </c>
    </row>
    <row r="165" ht="14.25" customHeight="1">
      <c r="A165" s="219" t="str">
        <f t="shared" ref="A165:I165" si="117">'2.12.'!A59</f>
        <v>#REF!</v>
      </c>
      <c r="B165" s="92" t="str">
        <f t="shared" si="117"/>
        <v>#REF!</v>
      </c>
      <c r="C165" s="92" t="str">
        <f t="shared" si="117"/>
        <v>#REF!</v>
      </c>
      <c r="D165" s="220" t="str">
        <f t="shared" si="117"/>
        <v>#REF!</v>
      </c>
      <c r="E165" s="219" t="str">
        <f t="shared" si="117"/>
        <v>#REF!</v>
      </c>
      <c r="F165" s="221" t="str">
        <f t="shared" si="117"/>
        <v>#REF!</v>
      </c>
      <c r="G165" s="222" t="str">
        <f t="shared" si="117"/>
        <v>#REF!</v>
      </c>
      <c r="H165" s="150" t="str">
        <f t="shared" si="117"/>
        <v>#REF!</v>
      </c>
      <c r="I165" s="150" t="str">
        <f t="shared" si="117"/>
        <v>#REF!</v>
      </c>
    </row>
    <row r="166" ht="14.25" customHeight="1">
      <c r="A166" s="219" t="str">
        <f t="shared" ref="A166:I166" si="118">'2.12.'!A60</f>
        <v>#REF!</v>
      </c>
      <c r="B166" s="92" t="str">
        <f t="shared" si="118"/>
        <v>#REF!</v>
      </c>
      <c r="C166" s="92" t="str">
        <f t="shared" si="118"/>
        <v>#REF!</v>
      </c>
      <c r="D166" s="220" t="str">
        <f t="shared" si="118"/>
        <v>#REF!</v>
      </c>
      <c r="E166" s="219" t="str">
        <f t="shared" si="118"/>
        <v>#REF!</v>
      </c>
      <c r="F166" s="221" t="str">
        <f t="shared" si="118"/>
        <v>#REF!</v>
      </c>
      <c r="G166" s="222" t="str">
        <f t="shared" si="118"/>
        <v>#REF!</v>
      </c>
      <c r="H166" s="150" t="str">
        <f t="shared" si="118"/>
        <v>#REF!</v>
      </c>
      <c r="I166" s="150" t="str">
        <f t="shared" si="118"/>
        <v>#REF!</v>
      </c>
    </row>
    <row r="167" ht="14.25" customHeight="1">
      <c r="A167" s="90" t="str">
        <f t="shared" ref="A167:I167" si="119">'2.12.'!A61</f>
        <v>#REF!</v>
      </c>
      <c r="B167" s="90" t="str">
        <f t="shared" si="119"/>
        <v>#REF!</v>
      </c>
      <c r="C167" s="90" t="str">
        <f t="shared" si="119"/>
        <v>#REF!</v>
      </c>
      <c r="D167" s="90" t="str">
        <f t="shared" si="119"/>
        <v>#REF!</v>
      </c>
      <c r="E167" s="90" t="str">
        <f t="shared" si="119"/>
        <v>#REF!</v>
      </c>
      <c r="F167" s="154" t="str">
        <f t="shared" si="119"/>
        <v>#REF!</v>
      </c>
      <c r="G167" s="3" t="str">
        <f t="shared" si="119"/>
        <v>#REF!</v>
      </c>
      <c r="H167" s="150" t="str">
        <f t="shared" si="119"/>
        <v>#REF!</v>
      </c>
      <c r="I167" s="150" t="str">
        <f t="shared" si="119"/>
        <v>#REF!</v>
      </c>
    </row>
    <row r="168" ht="14.25" customHeight="1">
      <c r="A168" s="223" t="str">
        <f t="shared" ref="A168:I168" si="120">'2.12.'!A62</f>
        <v>#REF!</v>
      </c>
      <c r="B168" s="224" t="str">
        <f t="shared" si="120"/>
        <v>#REF!</v>
      </c>
      <c r="C168" s="224" t="str">
        <f t="shared" si="120"/>
        <v>#REF!</v>
      </c>
      <c r="D168" s="224" t="str">
        <f t="shared" si="120"/>
        <v>#REF!</v>
      </c>
      <c r="E168" s="224" t="str">
        <f t="shared" si="120"/>
        <v>#REF!</v>
      </c>
      <c r="F168" s="224" t="str">
        <f t="shared" si="120"/>
        <v>#REF!</v>
      </c>
      <c r="G168" s="198" t="str">
        <f t="shared" si="120"/>
        <v>#REF!</v>
      </c>
      <c r="H168" s="224" t="str">
        <f t="shared" si="120"/>
        <v>#REF!</v>
      </c>
      <c r="I168" s="225" t="str">
        <f t="shared" si="120"/>
        <v>#REF!</v>
      </c>
    </row>
    <row r="169" ht="14.25" customHeight="1">
      <c r="G169" s="3"/>
    </row>
    <row r="170" ht="14.25" customHeight="1">
      <c r="G170" s="3"/>
    </row>
    <row r="171">
      <c r="A171" s="210" t="str">
        <f>'2.13.'!A3</f>
        <v>#REF!</v>
      </c>
      <c r="B171" s="211" t="str">
        <f>'2.14'!B171</f>
        <v/>
      </c>
      <c r="C171" s="212"/>
      <c r="D171" s="212"/>
      <c r="E171" s="212"/>
      <c r="F171" s="212"/>
      <c r="G171" s="213" t="str">
        <f>'2.14'!G171</f>
        <v/>
      </c>
      <c r="H171" s="214" t="str">
        <f>'2.14'!H171</f>
        <v/>
      </c>
      <c r="I171" s="215" t="str">
        <f>'2.14'!I171</f>
        <v/>
      </c>
    </row>
    <row r="172" ht="14.25" customHeight="1">
      <c r="G172" s="3"/>
    </row>
    <row r="173" ht="14.25" customHeight="1">
      <c r="A173" s="216" t="str">
        <f t="shared" ref="A173:I173" si="121">'2.13.'!A53</f>
        <v>#REF!</v>
      </c>
      <c r="B173" s="94" t="str">
        <f t="shared" si="121"/>
        <v>#REF!</v>
      </c>
      <c r="C173" s="94" t="str">
        <f t="shared" si="121"/>
        <v>#REF!</v>
      </c>
      <c r="D173" s="94" t="str">
        <f t="shared" si="121"/>
        <v>#REF!</v>
      </c>
      <c r="E173" s="94" t="str">
        <f t="shared" si="121"/>
        <v>#REF!</v>
      </c>
      <c r="F173" s="94" t="str">
        <f t="shared" si="121"/>
        <v>#REF!</v>
      </c>
      <c r="G173" s="2" t="str">
        <f t="shared" si="121"/>
        <v>#REF!</v>
      </c>
      <c r="H173" s="94" t="str">
        <f t="shared" si="121"/>
        <v>#REF!</v>
      </c>
      <c r="I173" s="94" t="str">
        <f t="shared" si="121"/>
        <v>#REF!</v>
      </c>
    </row>
    <row r="174" ht="14.25" customHeight="1">
      <c r="A174" s="217" t="str">
        <f t="shared" ref="A174:I174" si="122">'2.13.'!A54</f>
        <v>#REF!</v>
      </c>
      <c r="B174" s="217" t="str">
        <f t="shared" si="122"/>
        <v>#REF!</v>
      </c>
      <c r="C174" s="217" t="str">
        <f t="shared" si="122"/>
        <v>#REF!</v>
      </c>
      <c r="D174" s="217" t="str">
        <f t="shared" si="122"/>
        <v>#REF!</v>
      </c>
      <c r="E174" s="217" t="str">
        <f t="shared" si="122"/>
        <v>#REF!</v>
      </c>
      <c r="F174" s="217" t="str">
        <f t="shared" si="122"/>
        <v>#REF!</v>
      </c>
      <c r="G174" s="4" t="str">
        <f t="shared" si="122"/>
        <v>#REF!</v>
      </c>
      <c r="H174" s="217" t="str">
        <f t="shared" si="122"/>
        <v>#REF!</v>
      </c>
      <c r="I174" s="217" t="str">
        <f t="shared" si="122"/>
        <v>#REF!</v>
      </c>
    </row>
    <row r="175" ht="14.25" customHeight="1">
      <c r="A175" s="219" t="str">
        <f t="shared" ref="A175:I175" si="123">'2.13.'!A55</f>
        <v>#REF!</v>
      </c>
      <c r="B175" s="92" t="str">
        <f t="shared" si="123"/>
        <v>#REF!</v>
      </c>
      <c r="C175" s="92" t="str">
        <f t="shared" si="123"/>
        <v>#REF!</v>
      </c>
      <c r="D175" s="220" t="str">
        <f t="shared" si="123"/>
        <v>#REF!</v>
      </c>
      <c r="E175" s="219" t="str">
        <f t="shared" si="123"/>
        <v>#REF!</v>
      </c>
      <c r="F175" s="221" t="str">
        <f t="shared" si="123"/>
        <v>#REF!</v>
      </c>
      <c r="G175" s="222" t="str">
        <f t="shared" si="123"/>
        <v>#REF!</v>
      </c>
      <c r="H175" s="150" t="str">
        <f t="shared" si="123"/>
        <v>#REF!</v>
      </c>
      <c r="I175" s="150" t="str">
        <f t="shared" si="123"/>
        <v>#REF!</v>
      </c>
    </row>
    <row r="176" ht="14.25" customHeight="1">
      <c r="A176" s="219" t="str">
        <f t="shared" ref="A176:I176" si="124">'2.13.'!A56</f>
        <v>#REF!</v>
      </c>
      <c r="B176" s="92" t="str">
        <f t="shared" si="124"/>
        <v>#REF!</v>
      </c>
      <c r="C176" s="92" t="str">
        <f t="shared" si="124"/>
        <v>#REF!</v>
      </c>
      <c r="D176" s="220" t="str">
        <f t="shared" si="124"/>
        <v>#REF!</v>
      </c>
      <c r="E176" s="219" t="str">
        <f t="shared" si="124"/>
        <v>#REF!</v>
      </c>
      <c r="F176" s="221" t="str">
        <f t="shared" si="124"/>
        <v>#REF!</v>
      </c>
      <c r="G176" s="222" t="str">
        <f t="shared" si="124"/>
        <v>#REF!</v>
      </c>
      <c r="H176" s="150" t="str">
        <f t="shared" si="124"/>
        <v>#REF!</v>
      </c>
      <c r="I176" s="150" t="str">
        <f t="shared" si="124"/>
        <v>#REF!</v>
      </c>
    </row>
    <row r="177" ht="14.25" customHeight="1">
      <c r="A177" s="219" t="str">
        <f t="shared" ref="A177:I177" si="125">'2.13.'!A57</f>
        <v>#REF!</v>
      </c>
      <c r="B177" s="92" t="str">
        <f t="shared" si="125"/>
        <v>#REF!</v>
      </c>
      <c r="C177" s="92" t="str">
        <f t="shared" si="125"/>
        <v>#REF!</v>
      </c>
      <c r="D177" s="220" t="str">
        <f t="shared" si="125"/>
        <v>#REF!</v>
      </c>
      <c r="E177" s="219" t="str">
        <f t="shared" si="125"/>
        <v>#REF!</v>
      </c>
      <c r="F177" s="221" t="str">
        <f t="shared" si="125"/>
        <v>#REF!</v>
      </c>
      <c r="G177" s="222" t="str">
        <f t="shared" si="125"/>
        <v>#REF!</v>
      </c>
      <c r="H177" s="150" t="str">
        <f t="shared" si="125"/>
        <v>#REF!</v>
      </c>
      <c r="I177" s="150" t="str">
        <f t="shared" si="125"/>
        <v>#REF!</v>
      </c>
    </row>
    <row r="178" ht="14.25" customHeight="1">
      <c r="A178" s="219" t="str">
        <f t="shared" ref="A178:I178" si="126">'2.13.'!A58</f>
        <v>#REF!</v>
      </c>
      <c r="B178" s="92" t="str">
        <f t="shared" si="126"/>
        <v>#REF!</v>
      </c>
      <c r="C178" s="92" t="str">
        <f t="shared" si="126"/>
        <v>#REF!</v>
      </c>
      <c r="D178" s="220" t="str">
        <f t="shared" si="126"/>
        <v>#REF!</v>
      </c>
      <c r="E178" s="219" t="str">
        <f t="shared" si="126"/>
        <v>#REF!</v>
      </c>
      <c r="F178" s="221" t="str">
        <f t="shared" si="126"/>
        <v>#REF!</v>
      </c>
      <c r="G178" s="222" t="str">
        <f t="shared" si="126"/>
        <v>#REF!</v>
      </c>
      <c r="H178" s="150" t="str">
        <f t="shared" si="126"/>
        <v>#REF!</v>
      </c>
      <c r="I178" s="150" t="str">
        <f t="shared" si="126"/>
        <v>#REF!</v>
      </c>
    </row>
    <row r="179" ht="14.25" customHeight="1">
      <c r="A179" s="219" t="str">
        <f t="shared" ref="A179:I179" si="127">'2.13.'!A59</f>
        <v>#REF!</v>
      </c>
      <c r="B179" s="92" t="str">
        <f t="shared" si="127"/>
        <v>#REF!</v>
      </c>
      <c r="C179" s="92" t="str">
        <f t="shared" si="127"/>
        <v>#REF!</v>
      </c>
      <c r="D179" s="220" t="str">
        <f t="shared" si="127"/>
        <v>#REF!</v>
      </c>
      <c r="E179" s="219" t="str">
        <f t="shared" si="127"/>
        <v>#REF!</v>
      </c>
      <c r="F179" s="221" t="str">
        <f t="shared" si="127"/>
        <v>#REF!</v>
      </c>
      <c r="G179" s="222" t="str">
        <f t="shared" si="127"/>
        <v>#REF!</v>
      </c>
      <c r="H179" s="150" t="str">
        <f t="shared" si="127"/>
        <v>#REF!</v>
      </c>
      <c r="I179" s="150" t="str">
        <f t="shared" si="127"/>
        <v>#REF!</v>
      </c>
    </row>
    <row r="180" ht="14.25" customHeight="1">
      <c r="A180" s="219" t="str">
        <f t="shared" ref="A180:I180" si="128">'2.13.'!A60</f>
        <v>#REF!</v>
      </c>
      <c r="B180" s="92" t="str">
        <f t="shared" si="128"/>
        <v>#REF!</v>
      </c>
      <c r="C180" s="92" t="str">
        <f t="shared" si="128"/>
        <v>#REF!</v>
      </c>
      <c r="D180" s="220" t="str">
        <f t="shared" si="128"/>
        <v>#REF!</v>
      </c>
      <c r="E180" s="219" t="str">
        <f t="shared" si="128"/>
        <v>#REF!</v>
      </c>
      <c r="F180" s="221" t="str">
        <f t="shared" si="128"/>
        <v>#REF!</v>
      </c>
      <c r="G180" s="222" t="str">
        <f t="shared" si="128"/>
        <v>#REF!</v>
      </c>
      <c r="H180" s="150" t="str">
        <f t="shared" si="128"/>
        <v>#REF!</v>
      </c>
      <c r="I180" s="150" t="str">
        <f t="shared" si="128"/>
        <v>#REF!</v>
      </c>
    </row>
    <row r="181" ht="14.25" customHeight="1">
      <c r="A181" s="90" t="str">
        <f t="shared" ref="A181:I181" si="129">'2.13.'!A61</f>
        <v>#REF!</v>
      </c>
      <c r="B181" s="90" t="str">
        <f t="shared" si="129"/>
        <v>#REF!</v>
      </c>
      <c r="C181" s="90" t="str">
        <f t="shared" si="129"/>
        <v>#REF!</v>
      </c>
      <c r="D181" s="90" t="str">
        <f t="shared" si="129"/>
        <v>#REF!</v>
      </c>
      <c r="E181" s="90" t="str">
        <f t="shared" si="129"/>
        <v>#REF!</v>
      </c>
      <c r="F181" s="154" t="str">
        <f t="shared" si="129"/>
        <v>#REF!</v>
      </c>
      <c r="G181" s="3" t="str">
        <f t="shared" si="129"/>
        <v>#REF!</v>
      </c>
      <c r="H181" s="150" t="str">
        <f t="shared" si="129"/>
        <v>#REF!</v>
      </c>
      <c r="I181" s="150" t="str">
        <f t="shared" si="129"/>
        <v>#REF!</v>
      </c>
    </row>
    <row r="182" ht="14.25" customHeight="1">
      <c r="A182" s="223" t="str">
        <f t="shared" ref="A182:I182" si="130">'2.13.'!A62</f>
        <v>#REF!</v>
      </c>
      <c r="B182" s="224" t="str">
        <f t="shared" si="130"/>
        <v>#REF!</v>
      </c>
      <c r="C182" s="224" t="str">
        <f t="shared" si="130"/>
        <v>#REF!</v>
      </c>
      <c r="D182" s="224" t="str">
        <f t="shared" si="130"/>
        <v>#REF!</v>
      </c>
      <c r="E182" s="224" t="str">
        <f t="shared" si="130"/>
        <v>#REF!</v>
      </c>
      <c r="F182" s="224" t="str">
        <f t="shared" si="130"/>
        <v>#REF!</v>
      </c>
      <c r="G182" s="198" t="str">
        <f t="shared" si="130"/>
        <v>#REF!</v>
      </c>
      <c r="H182" s="224" t="str">
        <f t="shared" si="130"/>
        <v>#REF!</v>
      </c>
      <c r="I182" s="225" t="str">
        <f t="shared" si="130"/>
        <v>#REF!</v>
      </c>
    </row>
    <row r="183" ht="14.25" customHeight="1">
      <c r="G183" s="3"/>
    </row>
    <row r="184" ht="14.25" customHeight="1">
      <c r="G184" s="3"/>
    </row>
    <row r="185">
      <c r="A185" s="210" t="str">
        <f>'2.14.'!A3</f>
        <v>#REF!</v>
      </c>
      <c r="B185" s="211" t="str">
        <f>'2.14'!B185</f>
        <v/>
      </c>
      <c r="C185" s="212"/>
      <c r="D185" s="212"/>
      <c r="E185" s="212"/>
      <c r="F185" s="212"/>
      <c r="G185" s="213" t="str">
        <f>'2.14'!G185</f>
        <v/>
      </c>
      <c r="H185" s="214" t="str">
        <f>'2.14'!H185</f>
        <v/>
      </c>
      <c r="I185" s="215" t="str">
        <f>'2.14'!I185</f>
        <v/>
      </c>
    </row>
    <row r="186" ht="14.25" customHeight="1">
      <c r="G186" s="3"/>
    </row>
    <row r="187" ht="14.25" customHeight="1">
      <c r="A187" s="216" t="str">
        <f t="shared" ref="A187:I187" si="131">'2.14.'!A53</f>
        <v>#REF!</v>
      </c>
      <c r="B187" s="94" t="str">
        <f t="shared" si="131"/>
        <v>#REF!</v>
      </c>
      <c r="C187" s="94" t="str">
        <f t="shared" si="131"/>
        <v>#REF!</v>
      </c>
      <c r="D187" s="94" t="str">
        <f t="shared" si="131"/>
        <v>#REF!</v>
      </c>
      <c r="E187" s="94" t="str">
        <f t="shared" si="131"/>
        <v>#REF!</v>
      </c>
      <c r="F187" s="94" t="str">
        <f t="shared" si="131"/>
        <v>#REF!</v>
      </c>
      <c r="G187" s="2" t="str">
        <f t="shared" si="131"/>
        <v>#REF!</v>
      </c>
      <c r="H187" s="94" t="str">
        <f t="shared" si="131"/>
        <v>#REF!</v>
      </c>
      <c r="I187" s="94" t="str">
        <f t="shared" si="131"/>
        <v>#REF!</v>
      </c>
    </row>
    <row r="188" ht="14.25" customHeight="1">
      <c r="A188" s="217" t="str">
        <f t="shared" ref="A188:I188" si="132">'2.14.'!A54</f>
        <v>#REF!</v>
      </c>
      <c r="B188" s="217" t="str">
        <f t="shared" si="132"/>
        <v>#REF!</v>
      </c>
      <c r="C188" s="217" t="str">
        <f t="shared" si="132"/>
        <v>#REF!</v>
      </c>
      <c r="D188" s="217" t="str">
        <f t="shared" si="132"/>
        <v>#REF!</v>
      </c>
      <c r="E188" s="217" t="str">
        <f t="shared" si="132"/>
        <v>#REF!</v>
      </c>
      <c r="F188" s="217" t="str">
        <f t="shared" si="132"/>
        <v>#REF!</v>
      </c>
      <c r="G188" s="4" t="str">
        <f t="shared" si="132"/>
        <v>#REF!</v>
      </c>
      <c r="H188" s="217" t="str">
        <f t="shared" si="132"/>
        <v>#REF!</v>
      </c>
      <c r="I188" s="217" t="str">
        <f t="shared" si="132"/>
        <v>#REF!</v>
      </c>
    </row>
    <row r="189" ht="14.25" customHeight="1">
      <c r="A189" s="219" t="str">
        <f t="shared" ref="A189:I189" si="133">'2.14.'!A55</f>
        <v>#REF!</v>
      </c>
      <c r="B189" s="92" t="str">
        <f t="shared" si="133"/>
        <v>#REF!</v>
      </c>
      <c r="C189" s="92" t="str">
        <f t="shared" si="133"/>
        <v>#REF!</v>
      </c>
      <c r="D189" s="220" t="str">
        <f t="shared" si="133"/>
        <v>#REF!</v>
      </c>
      <c r="E189" s="219" t="str">
        <f t="shared" si="133"/>
        <v>#REF!</v>
      </c>
      <c r="F189" s="221" t="str">
        <f t="shared" si="133"/>
        <v>#REF!</v>
      </c>
      <c r="G189" s="222" t="str">
        <f t="shared" si="133"/>
        <v>#REF!</v>
      </c>
      <c r="H189" s="150" t="str">
        <f t="shared" si="133"/>
        <v>#REF!</v>
      </c>
      <c r="I189" s="150" t="str">
        <f t="shared" si="133"/>
        <v>#REF!</v>
      </c>
    </row>
    <row r="190" ht="14.25" customHeight="1">
      <c r="A190" s="219" t="str">
        <f t="shared" ref="A190:I190" si="134">'2.14.'!A56</f>
        <v>#REF!</v>
      </c>
      <c r="B190" s="92" t="str">
        <f t="shared" si="134"/>
        <v>#REF!</v>
      </c>
      <c r="C190" s="92" t="str">
        <f t="shared" si="134"/>
        <v>#REF!</v>
      </c>
      <c r="D190" s="220" t="str">
        <f t="shared" si="134"/>
        <v>#REF!</v>
      </c>
      <c r="E190" s="219" t="str">
        <f t="shared" si="134"/>
        <v>#REF!</v>
      </c>
      <c r="F190" s="221" t="str">
        <f t="shared" si="134"/>
        <v>#REF!</v>
      </c>
      <c r="G190" s="222" t="str">
        <f t="shared" si="134"/>
        <v>#REF!</v>
      </c>
      <c r="H190" s="150" t="str">
        <f t="shared" si="134"/>
        <v>#REF!</v>
      </c>
      <c r="I190" s="150" t="str">
        <f t="shared" si="134"/>
        <v>#REF!</v>
      </c>
    </row>
    <row r="191" ht="14.25" customHeight="1">
      <c r="A191" s="219" t="str">
        <f t="shared" ref="A191:I191" si="135">'2.14.'!A57</f>
        <v>#REF!</v>
      </c>
      <c r="B191" s="92" t="str">
        <f t="shared" si="135"/>
        <v>#REF!</v>
      </c>
      <c r="C191" s="92" t="str">
        <f t="shared" si="135"/>
        <v>#REF!</v>
      </c>
      <c r="D191" s="220" t="str">
        <f t="shared" si="135"/>
        <v>#REF!</v>
      </c>
      <c r="E191" s="219" t="str">
        <f t="shared" si="135"/>
        <v>#REF!</v>
      </c>
      <c r="F191" s="221" t="str">
        <f t="shared" si="135"/>
        <v>#REF!</v>
      </c>
      <c r="G191" s="222" t="str">
        <f t="shared" si="135"/>
        <v>#REF!</v>
      </c>
      <c r="H191" s="150" t="str">
        <f t="shared" si="135"/>
        <v>#REF!</v>
      </c>
      <c r="I191" s="150" t="str">
        <f t="shared" si="135"/>
        <v>#REF!</v>
      </c>
    </row>
    <row r="192" ht="14.25" customHeight="1">
      <c r="A192" s="219" t="str">
        <f t="shared" ref="A192:I192" si="136">'2.14.'!A58</f>
        <v>#REF!</v>
      </c>
      <c r="B192" s="92" t="str">
        <f t="shared" si="136"/>
        <v>#REF!</v>
      </c>
      <c r="C192" s="92" t="str">
        <f t="shared" si="136"/>
        <v>#REF!</v>
      </c>
      <c r="D192" s="220" t="str">
        <f t="shared" si="136"/>
        <v>#REF!</v>
      </c>
      <c r="E192" s="219" t="str">
        <f t="shared" si="136"/>
        <v>#REF!</v>
      </c>
      <c r="F192" s="221" t="str">
        <f t="shared" si="136"/>
        <v>#REF!</v>
      </c>
      <c r="G192" s="222" t="str">
        <f t="shared" si="136"/>
        <v>#REF!</v>
      </c>
      <c r="H192" s="150" t="str">
        <f t="shared" si="136"/>
        <v>#REF!</v>
      </c>
      <c r="I192" s="150" t="str">
        <f t="shared" si="136"/>
        <v>#REF!</v>
      </c>
    </row>
    <row r="193" ht="14.25" customHeight="1">
      <c r="A193" s="219" t="str">
        <f t="shared" ref="A193:I193" si="137">'2.14.'!A59</f>
        <v>#REF!</v>
      </c>
      <c r="B193" s="92" t="str">
        <f t="shared" si="137"/>
        <v>#REF!</v>
      </c>
      <c r="C193" s="92" t="str">
        <f t="shared" si="137"/>
        <v>#REF!</v>
      </c>
      <c r="D193" s="220" t="str">
        <f t="shared" si="137"/>
        <v>#REF!</v>
      </c>
      <c r="E193" s="219" t="str">
        <f t="shared" si="137"/>
        <v>#REF!</v>
      </c>
      <c r="F193" s="221" t="str">
        <f t="shared" si="137"/>
        <v>#REF!</v>
      </c>
      <c r="G193" s="222" t="str">
        <f t="shared" si="137"/>
        <v>#REF!</v>
      </c>
      <c r="H193" s="150" t="str">
        <f t="shared" si="137"/>
        <v>#REF!</v>
      </c>
      <c r="I193" s="150" t="str">
        <f t="shared" si="137"/>
        <v>#REF!</v>
      </c>
    </row>
    <row r="194" ht="14.25" customHeight="1">
      <c r="A194" s="219" t="str">
        <f t="shared" ref="A194:I194" si="138">'2.14.'!A60</f>
        <v>#REF!</v>
      </c>
      <c r="B194" s="92" t="str">
        <f t="shared" si="138"/>
        <v>#REF!</v>
      </c>
      <c r="C194" s="92" t="str">
        <f t="shared" si="138"/>
        <v>#REF!</v>
      </c>
      <c r="D194" s="220" t="str">
        <f t="shared" si="138"/>
        <v>#REF!</v>
      </c>
      <c r="E194" s="219" t="str">
        <f t="shared" si="138"/>
        <v>#REF!</v>
      </c>
      <c r="F194" s="221" t="str">
        <f t="shared" si="138"/>
        <v>#REF!</v>
      </c>
      <c r="G194" s="222" t="str">
        <f t="shared" si="138"/>
        <v>#REF!</v>
      </c>
      <c r="H194" s="150" t="str">
        <f t="shared" si="138"/>
        <v>#REF!</v>
      </c>
      <c r="I194" s="150" t="str">
        <f t="shared" si="138"/>
        <v>#REF!</v>
      </c>
    </row>
    <row r="195" ht="14.25" customHeight="1">
      <c r="A195" s="90" t="str">
        <f t="shared" ref="A195:I195" si="139">'2.14.'!A61</f>
        <v>#REF!</v>
      </c>
      <c r="B195" s="90" t="str">
        <f t="shared" si="139"/>
        <v>#REF!</v>
      </c>
      <c r="C195" s="90" t="str">
        <f t="shared" si="139"/>
        <v>#REF!</v>
      </c>
      <c r="D195" s="90" t="str">
        <f t="shared" si="139"/>
        <v>#REF!</v>
      </c>
      <c r="E195" s="90" t="str">
        <f t="shared" si="139"/>
        <v>#REF!</v>
      </c>
      <c r="F195" s="154" t="str">
        <f t="shared" si="139"/>
        <v>#REF!</v>
      </c>
      <c r="G195" s="3" t="str">
        <f t="shared" si="139"/>
        <v>#REF!</v>
      </c>
      <c r="H195" s="150" t="str">
        <f t="shared" si="139"/>
        <v>#REF!</v>
      </c>
      <c r="I195" s="150" t="str">
        <f t="shared" si="139"/>
        <v>#REF!</v>
      </c>
    </row>
    <row r="196" ht="14.25" customHeight="1">
      <c r="A196" s="223" t="str">
        <f t="shared" ref="A196:I196" si="140">'2.14.'!A62</f>
        <v>#REF!</v>
      </c>
      <c r="B196" s="224" t="str">
        <f t="shared" si="140"/>
        <v>#REF!</v>
      </c>
      <c r="C196" s="224" t="str">
        <f t="shared" si="140"/>
        <v>#REF!</v>
      </c>
      <c r="D196" s="224" t="str">
        <f t="shared" si="140"/>
        <v>#REF!</v>
      </c>
      <c r="E196" s="224" t="str">
        <f t="shared" si="140"/>
        <v>#REF!</v>
      </c>
      <c r="F196" s="224" t="str">
        <f t="shared" si="140"/>
        <v>#REF!</v>
      </c>
      <c r="G196" s="198" t="str">
        <f t="shared" si="140"/>
        <v>#REF!</v>
      </c>
      <c r="H196" s="224" t="str">
        <f t="shared" si="140"/>
        <v>#REF!</v>
      </c>
      <c r="I196" s="225" t="str">
        <f t="shared" si="140"/>
        <v>#REF!</v>
      </c>
    </row>
    <row r="197" ht="14.25" customHeight="1">
      <c r="G197" s="3"/>
    </row>
    <row r="198" ht="14.25" customHeight="1">
      <c r="G198" s="3"/>
    </row>
    <row r="199">
      <c r="A199" s="210" t="str">
        <f>'2.15.'!A3</f>
        <v>#REF!</v>
      </c>
      <c r="B199" s="211" t="str">
        <f>'2.14'!B199</f>
        <v/>
      </c>
      <c r="C199" s="212"/>
      <c r="D199" s="212"/>
      <c r="E199" s="212"/>
      <c r="F199" s="212"/>
      <c r="G199" s="213" t="str">
        <f>'2.14'!G199</f>
        <v/>
      </c>
      <c r="H199" s="214" t="str">
        <f>'2.14'!H199</f>
        <v/>
      </c>
      <c r="I199" s="215" t="str">
        <f>'2.14'!I199</f>
        <v/>
      </c>
    </row>
    <row r="200" ht="14.25" customHeight="1">
      <c r="G200" s="3"/>
    </row>
    <row r="201" ht="14.25" customHeight="1">
      <c r="A201" s="216" t="str">
        <f t="shared" ref="A201:I201" si="141">'2.15.'!A53</f>
        <v>#REF!</v>
      </c>
      <c r="B201" s="94" t="str">
        <f t="shared" si="141"/>
        <v>#REF!</v>
      </c>
      <c r="C201" s="94" t="str">
        <f t="shared" si="141"/>
        <v>#REF!</v>
      </c>
      <c r="D201" s="94" t="str">
        <f t="shared" si="141"/>
        <v>#REF!</v>
      </c>
      <c r="E201" s="94" t="str">
        <f t="shared" si="141"/>
        <v>#REF!</v>
      </c>
      <c r="F201" s="94" t="str">
        <f t="shared" si="141"/>
        <v>#REF!</v>
      </c>
      <c r="G201" s="2" t="str">
        <f t="shared" si="141"/>
        <v>#REF!</v>
      </c>
      <c r="H201" s="94" t="str">
        <f t="shared" si="141"/>
        <v>#REF!</v>
      </c>
      <c r="I201" s="94" t="str">
        <f t="shared" si="141"/>
        <v>#REF!</v>
      </c>
    </row>
    <row r="202" ht="14.25" customHeight="1">
      <c r="A202" s="217" t="str">
        <f t="shared" ref="A202:I202" si="142">'2.15.'!A54</f>
        <v>#REF!</v>
      </c>
      <c r="B202" s="217" t="str">
        <f t="shared" si="142"/>
        <v>#REF!</v>
      </c>
      <c r="C202" s="217" t="str">
        <f t="shared" si="142"/>
        <v>#REF!</v>
      </c>
      <c r="D202" s="217" t="str">
        <f t="shared" si="142"/>
        <v>#REF!</v>
      </c>
      <c r="E202" s="217" t="str">
        <f t="shared" si="142"/>
        <v>#REF!</v>
      </c>
      <c r="F202" s="217" t="str">
        <f t="shared" si="142"/>
        <v>#REF!</v>
      </c>
      <c r="G202" s="4" t="str">
        <f t="shared" si="142"/>
        <v>#REF!</v>
      </c>
      <c r="H202" s="217" t="str">
        <f t="shared" si="142"/>
        <v>#REF!</v>
      </c>
      <c r="I202" s="217" t="str">
        <f t="shared" si="142"/>
        <v>#REF!</v>
      </c>
    </row>
    <row r="203" ht="14.25" customHeight="1">
      <c r="A203" s="219" t="str">
        <f t="shared" ref="A203:I203" si="143">'2.15.'!A55</f>
        <v>#REF!</v>
      </c>
      <c r="B203" s="92" t="str">
        <f t="shared" si="143"/>
        <v>#REF!</v>
      </c>
      <c r="C203" s="92" t="str">
        <f t="shared" si="143"/>
        <v>#REF!</v>
      </c>
      <c r="D203" s="220" t="str">
        <f t="shared" si="143"/>
        <v>#REF!</v>
      </c>
      <c r="E203" s="219" t="str">
        <f t="shared" si="143"/>
        <v>#REF!</v>
      </c>
      <c r="F203" s="221" t="str">
        <f t="shared" si="143"/>
        <v>#REF!</v>
      </c>
      <c r="G203" s="222" t="str">
        <f t="shared" si="143"/>
        <v>#REF!</v>
      </c>
      <c r="H203" s="150" t="str">
        <f t="shared" si="143"/>
        <v>#REF!</v>
      </c>
      <c r="I203" s="150" t="str">
        <f t="shared" si="143"/>
        <v>#REF!</v>
      </c>
    </row>
    <row r="204" ht="14.25" customHeight="1">
      <c r="A204" s="219" t="str">
        <f t="shared" ref="A204:I204" si="144">'2.15.'!A56</f>
        <v>#REF!</v>
      </c>
      <c r="B204" s="92" t="str">
        <f t="shared" si="144"/>
        <v>#REF!</v>
      </c>
      <c r="C204" s="92" t="str">
        <f t="shared" si="144"/>
        <v>#REF!</v>
      </c>
      <c r="D204" s="220" t="str">
        <f t="shared" si="144"/>
        <v>#REF!</v>
      </c>
      <c r="E204" s="219" t="str">
        <f t="shared" si="144"/>
        <v>#REF!</v>
      </c>
      <c r="F204" s="221" t="str">
        <f t="shared" si="144"/>
        <v>#REF!</v>
      </c>
      <c r="G204" s="222" t="str">
        <f t="shared" si="144"/>
        <v>#REF!</v>
      </c>
      <c r="H204" s="150" t="str">
        <f t="shared" si="144"/>
        <v>#REF!</v>
      </c>
      <c r="I204" s="150" t="str">
        <f t="shared" si="144"/>
        <v>#REF!</v>
      </c>
    </row>
    <row r="205" ht="14.25" customHeight="1">
      <c r="A205" s="219" t="str">
        <f t="shared" ref="A205:I205" si="145">'2.15.'!A57</f>
        <v>#REF!</v>
      </c>
      <c r="B205" s="92" t="str">
        <f t="shared" si="145"/>
        <v>#REF!</v>
      </c>
      <c r="C205" s="92" t="str">
        <f t="shared" si="145"/>
        <v>#REF!</v>
      </c>
      <c r="D205" s="220" t="str">
        <f t="shared" si="145"/>
        <v>#REF!</v>
      </c>
      <c r="E205" s="219" t="str">
        <f t="shared" si="145"/>
        <v>#REF!</v>
      </c>
      <c r="F205" s="221" t="str">
        <f t="shared" si="145"/>
        <v>#REF!</v>
      </c>
      <c r="G205" s="222" t="str">
        <f t="shared" si="145"/>
        <v>#REF!</v>
      </c>
      <c r="H205" s="150" t="str">
        <f t="shared" si="145"/>
        <v>#REF!</v>
      </c>
      <c r="I205" s="150" t="str">
        <f t="shared" si="145"/>
        <v>#REF!</v>
      </c>
    </row>
    <row r="206" ht="14.25" customHeight="1">
      <c r="A206" s="219" t="str">
        <f t="shared" ref="A206:I206" si="146">'2.15.'!A58</f>
        <v>#REF!</v>
      </c>
      <c r="B206" s="92" t="str">
        <f t="shared" si="146"/>
        <v>#REF!</v>
      </c>
      <c r="C206" s="92" t="str">
        <f t="shared" si="146"/>
        <v>#REF!</v>
      </c>
      <c r="D206" s="220" t="str">
        <f t="shared" si="146"/>
        <v>#REF!</v>
      </c>
      <c r="E206" s="219" t="str">
        <f t="shared" si="146"/>
        <v>#REF!</v>
      </c>
      <c r="F206" s="221" t="str">
        <f t="shared" si="146"/>
        <v>#REF!</v>
      </c>
      <c r="G206" s="222" t="str">
        <f t="shared" si="146"/>
        <v>#REF!</v>
      </c>
      <c r="H206" s="150" t="str">
        <f t="shared" si="146"/>
        <v>#REF!</v>
      </c>
      <c r="I206" s="150" t="str">
        <f t="shared" si="146"/>
        <v>#REF!</v>
      </c>
    </row>
    <row r="207" ht="14.25" customHeight="1">
      <c r="A207" s="219" t="str">
        <f t="shared" ref="A207:I207" si="147">'2.15.'!A59</f>
        <v>#REF!</v>
      </c>
      <c r="B207" s="92" t="str">
        <f t="shared" si="147"/>
        <v>#REF!</v>
      </c>
      <c r="C207" s="92" t="str">
        <f t="shared" si="147"/>
        <v>#REF!</v>
      </c>
      <c r="D207" s="220" t="str">
        <f t="shared" si="147"/>
        <v>#REF!</v>
      </c>
      <c r="E207" s="219" t="str">
        <f t="shared" si="147"/>
        <v>#REF!</v>
      </c>
      <c r="F207" s="221" t="str">
        <f t="shared" si="147"/>
        <v>#REF!</v>
      </c>
      <c r="G207" s="222" t="str">
        <f t="shared" si="147"/>
        <v>#REF!</v>
      </c>
      <c r="H207" s="150" t="str">
        <f t="shared" si="147"/>
        <v>#REF!</v>
      </c>
      <c r="I207" s="150" t="str">
        <f t="shared" si="147"/>
        <v>#REF!</v>
      </c>
    </row>
    <row r="208" ht="14.25" customHeight="1">
      <c r="A208" s="219" t="str">
        <f t="shared" ref="A208:I208" si="148">'2.15.'!A60</f>
        <v>#REF!</v>
      </c>
      <c r="B208" s="92" t="str">
        <f t="shared" si="148"/>
        <v>#REF!</v>
      </c>
      <c r="C208" s="92" t="str">
        <f t="shared" si="148"/>
        <v>#REF!</v>
      </c>
      <c r="D208" s="220" t="str">
        <f t="shared" si="148"/>
        <v>#REF!</v>
      </c>
      <c r="E208" s="219" t="str">
        <f t="shared" si="148"/>
        <v>#REF!</v>
      </c>
      <c r="F208" s="221" t="str">
        <f t="shared" si="148"/>
        <v>#REF!</v>
      </c>
      <c r="G208" s="222" t="str">
        <f t="shared" si="148"/>
        <v>#REF!</v>
      </c>
      <c r="H208" s="150" t="str">
        <f t="shared" si="148"/>
        <v>#REF!</v>
      </c>
      <c r="I208" s="150" t="str">
        <f t="shared" si="148"/>
        <v>#REF!</v>
      </c>
    </row>
    <row r="209" ht="14.25" customHeight="1">
      <c r="A209" s="90" t="str">
        <f t="shared" ref="A209:I209" si="149">'2.15.'!A61</f>
        <v>#REF!</v>
      </c>
      <c r="B209" s="90" t="str">
        <f t="shared" si="149"/>
        <v>#REF!</v>
      </c>
      <c r="C209" s="90" t="str">
        <f t="shared" si="149"/>
        <v>#REF!</v>
      </c>
      <c r="D209" s="90" t="str">
        <f t="shared" si="149"/>
        <v>#REF!</v>
      </c>
      <c r="E209" s="90" t="str">
        <f t="shared" si="149"/>
        <v>#REF!</v>
      </c>
      <c r="F209" s="154" t="str">
        <f t="shared" si="149"/>
        <v>#REF!</v>
      </c>
      <c r="G209" s="3" t="str">
        <f t="shared" si="149"/>
        <v>#REF!</v>
      </c>
      <c r="H209" s="150" t="str">
        <f t="shared" si="149"/>
        <v>#REF!</v>
      </c>
      <c r="I209" s="150" t="str">
        <f t="shared" si="149"/>
        <v>#REF!</v>
      </c>
    </row>
    <row r="210" ht="14.25" customHeight="1">
      <c r="A210" s="223" t="str">
        <f t="shared" ref="A210:I210" si="150">'2.15.'!A62</f>
        <v>#REF!</v>
      </c>
      <c r="B210" s="224" t="str">
        <f t="shared" si="150"/>
        <v>#REF!</v>
      </c>
      <c r="C210" s="224" t="str">
        <f t="shared" si="150"/>
        <v>#REF!</v>
      </c>
      <c r="D210" s="224" t="str">
        <f t="shared" si="150"/>
        <v>#REF!</v>
      </c>
      <c r="E210" s="224" t="str">
        <f t="shared" si="150"/>
        <v>#REF!</v>
      </c>
      <c r="F210" s="224" t="str">
        <f t="shared" si="150"/>
        <v>#REF!</v>
      </c>
      <c r="G210" s="198" t="str">
        <f t="shared" si="150"/>
        <v>#REF!</v>
      </c>
      <c r="H210" s="224" t="str">
        <f t="shared" si="150"/>
        <v>#REF!</v>
      </c>
      <c r="I210" s="225" t="str">
        <f t="shared" si="150"/>
        <v>#REF!</v>
      </c>
    </row>
    <row r="211" ht="14.25" customHeight="1">
      <c r="G211" s="3"/>
    </row>
    <row r="212" ht="14.25" customHeight="1">
      <c r="G212" s="3"/>
    </row>
    <row r="213">
      <c r="A213" s="210" t="str">
        <f>'2.16.'!A3</f>
        <v>#REF!</v>
      </c>
      <c r="B213" s="211" t="str">
        <f>'2.14'!B213</f>
        <v/>
      </c>
      <c r="C213" s="212"/>
      <c r="D213" s="212"/>
      <c r="E213" s="212"/>
      <c r="F213" s="212"/>
      <c r="G213" s="213" t="str">
        <f>'2.14'!G213</f>
        <v/>
      </c>
      <c r="H213" s="214" t="str">
        <f>'2.14'!H213</f>
        <v/>
      </c>
      <c r="I213" s="215" t="str">
        <f>'2.14'!I213</f>
        <v/>
      </c>
    </row>
    <row r="214" ht="14.25" customHeight="1">
      <c r="G214" s="3"/>
    </row>
    <row r="215" ht="14.25" customHeight="1">
      <c r="A215" s="216" t="str">
        <f t="shared" ref="A215:I215" si="151">'2.16.'!A53</f>
        <v>#REF!</v>
      </c>
      <c r="B215" s="94" t="str">
        <f t="shared" si="151"/>
        <v>#REF!</v>
      </c>
      <c r="C215" s="94" t="str">
        <f t="shared" si="151"/>
        <v>#REF!</v>
      </c>
      <c r="D215" s="94" t="str">
        <f t="shared" si="151"/>
        <v>#REF!</v>
      </c>
      <c r="E215" s="94" t="str">
        <f t="shared" si="151"/>
        <v>#REF!</v>
      </c>
      <c r="F215" s="94" t="str">
        <f t="shared" si="151"/>
        <v>#REF!</v>
      </c>
      <c r="G215" s="2" t="str">
        <f t="shared" si="151"/>
        <v>#REF!</v>
      </c>
      <c r="H215" s="94" t="str">
        <f t="shared" si="151"/>
        <v>#REF!</v>
      </c>
      <c r="I215" s="94" t="str">
        <f t="shared" si="151"/>
        <v>#REF!</v>
      </c>
    </row>
    <row r="216" ht="14.25" customHeight="1">
      <c r="A216" s="217" t="str">
        <f t="shared" ref="A216:I216" si="152">'2.16.'!A54</f>
        <v>#REF!</v>
      </c>
      <c r="B216" s="217" t="str">
        <f t="shared" si="152"/>
        <v>#REF!</v>
      </c>
      <c r="C216" s="217" t="str">
        <f t="shared" si="152"/>
        <v>#REF!</v>
      </c>
      <c r="D216" s="217" t="str">
        <f t="shared" si="152"/>
        <v>#REF!</v>
      </c>
      <c r="E216" s="217" t="str">
        <f t="shared" si="152"/>
        <v>#REF!</v>
      </c>
      <c r="F216" s="217" t="str">
        <f t="shared" si="152"/>
        <v>#REF!</v>
      </c>
      <c r="G216" s="4" t="str">
        <f t="shared" si="152"/>
        <v>#REF!</v>
      </c>
      <c r="H216" s="217" t="str">
        <f t="shared" si="152"/>
        <v>#REF!</v>
      </c>
      <c r="I216" s="217" t="str">
        <f t="shared" si="152"/>
        <v>#REF!</v>
      </c>
    </row>
    <row r="217" ht="14.25" customHeight="1">
      <c r="A217" s="219" t="str">
        <f t="shared" ref="A217:I217" si="153">'2.16.'!A55</f>
        <v>#REF!</v>
      </c>
      <c r="B217" s="92" t="str">
        <f t="shared" si="153"/>
        <v>#REF!</v>
      </c>
      <c r="C217" s="92" t="str">
        <f t="shared" si="153"/>
        <v>#REF!</v>
      </c>
      <c r="D217" s="220" t="str">
        <f t="shared" si="153"/>
        <v>#REF!</v>
      </c>
      <c r="E217" s="219" t="str">
        <f t="shared" si="153"/>
        <v>#REF!</v>
      </c>
      <c r="F217" s="221" t="str">
        <f t="shared" si="153"/>
        <v>#REF!</v>
      </c>
      <c r="G217" s="222" t="str">
        <f t="shared" si="153"/>
        <v>#REF!</v>
      </c>
      <c r="H217" s="150" t="str">
        <f t="shared" si="153"/>
        <v>#REF!</v>
      </c>
      <c r="I217" s="150" t="str">
        <f t="shared" si="153"/>
        <v>#REF!</v>
      </c>
    </row>
    <row r="218" ht="14.25" customHeight="1">
      <c r="A218" s="219" t="str">
        <f t="shared" ref="A218:I218" si="154">'2.16.'!A56</f>
        <v>#REF!</v>
      </c>
      <c r="B218" s="92" t="str">
        <f t="shared" si="154"/>
        <v>#REF!</v>
      </c>
      <c r="C218" s="92" t="str">
        <f t="shared" si="154"/>
        <v>#REF!</v>
      </c>
      <c r="D218" s="220" t="str">
        <f t="shared" si="154"/>
        <v>#REF!</v>
      </c>
      <c r="E218" s="219" t="str">
        <f t="shared" si="154"/>
        <v>#REF!</v>
      </c>
      <c r="F218" s="221" t="str">
        <f t="shared" si="154"/>
        <v>#REF!</v>
      </c>
      <c r="G218" s="222" t="str">
        <f t="shared" si="154"/>
        <v>#REF!</v>
      </c>
      <c r="H218" s="150" t="str">
        <f t="shared" si="154"/>
        <v>#REF!</v>
      </c>
      <c r="I218" s="150" t="str">
        <f t="shared" si="154"/>
        <v>#REF!</v>
      </c>
    </row>
    <row r="219" ht="14.25" customHeight="1">
      <c r="A219" s="219" t="str">
        <f t="shared" ref="A219:I219" si="155">'2.16.'!A57</f>
        <v>#REF!</v>
      </c>
      <c r="B219" s="92" t="str">
        <f t="shared" si="155"/>
        <v>#REF!</v>
      </c>
      <c r="C219" s="92" t="str">
        <f t="shared" si="155"/>
        <v>#REF!</v>
      </c>
      <c r="D219" s="220" t="str">
        <f t="shared" si="155"/>
        <v>#REF!</v>
      </c>
      <c r="E219" s="219" t="str">
        <f t="shared" si="155"/>
        <v>#REF!</v>
      </c>
      <c r="F219" s="221" t="str">
        <f t="shared" si="155"/>
        <v>#REF!</v>
      </c>
      <c r="G219" s="222" t="str">
        <f t="shared" si="155"/>
        <v>#REF!</v>
      </c>
      <c r="H219" s="150" t="str">
        <f t="shared" si="155"/>
        <v>#REF!</v>
      </c>
      <c r="I219" s="150" t="str">
        <f t="shared" si="155"/>
        <v>#REF!</v>
      </c>
    </row>
    <row r="220" ht="14.25" customHeight="1">
      <c r="A220" s="219" t="str">
        <f t="shared" ref="A220:I220" si="156">'2.16.'!A58</f>
        <v>#REF!</v>
      </c>
      <c r="B220" s="92" t="str">
        <f t="shared" si="156"/>
        <v>#REF!</v>
      </c>
      <c r="C220" s="92" t="str">
        <f t="shared" si="156"/>
        <v>#REF!</v>
      </c>
      <c r="D220" s="220" t="str">
        <f t="shared" si="156"/>
        <v>#REF!</v>
      </c>
      <c r="E220" s="219" t="str">
        <f t="shared" si="156"/>
        <v>#REF!</v>
      </c>
      <c r="F220" s="221" t="str">
        <f t="shared" si="156"/>
        <v>#REF!</v>
      </c>
      <c r="G220" s="222" t="str">
        <f t="shared" si="156"/>
        <v>#REF!</v>
      </c>
      <c r="H220" s="150" t="str">
        <f t="shared" si="156"/>
        <v>#REF!</v>
      </c>
      <c r="I220" s="150" t="str">
        <f t="shared" si="156"/>
        <v>#REF!</v>
      </c>
    </row>
    <row r="221" ht="14.25" customHeight="1">
      <c r="A221" s="219" t="str">
        <f t="shared" ref="A221:I221" si="157">'2.16.'!A59</f>
        <v>#REF!</v>
      </c>
      <c r="B221" s="92" t="str">
        <f t="shared" si="157"/>
        <v>#REF!</v>
      </c>
      <c r="C221" s="92" t="str">
        <f t="shared" si="157"/>
        <v>#REF!</v>
      </c>
      <c r="D221" s="220" t="str">
        <f t="shared" si="157"/>
        <v>#REF!</v>
      </c>
      <c r="E221" s="219" t="str">
        <f t="shared" si="157"/>
        <v>#REF!</v>
      </c>
      <c r="F221" s="221" t="str">
        <f t="shared" si="157"/>
        <v>#REF!</v>
      </c>
      <c r="G221" s="222" t="str">
        <f t="shared" si="157"/>
        <v>#REF!</v>
      </c>
      <c r="H221" s="150" t="str">
        <f t="shared" si="157"/>
        <v>#REF!</v>
      </c>
      <c r="I221" s="150" t="str">
        <f t="shared" si="157"/>
        <v>#REF!</v>
      </c>
    </row>
    <row r="222" ht="14.25" customHeight="1">
      <c r="A222" s="219" t="str">
        <f t="shared" ref="A222:I222" si="158">'2.16.'!A60</f>
        <v>#REF!</v>
      </c>
      <c r="B222" s="92" t="str">
        <f t="shared" si="158"/>
        <v>#REF!</v>
      </c>
      <c r="C222" s="92" t="str">
        <f t="shared" si="158"/>
        <v>#REF!</v>
      </c>
      <c r="D222" s="220" t="str">
        <f t="shared" si="158"/>
        <v>#REF!</v>
      </c>
      <c r="E222" s="219" t="str">
        <f t="shared" si="158"/>
        <v>#REF!</v>
      </c>
      <c r="F222" s="221" t="str">
        <f t="shared" si="158"/>
        <v>#REF!</v>
      </c>
      <c r="G222" s="222" t="str">
        <f t="shared" si="158"/>
        <v>#REF!</v>
      </c>
      <c r="H222" s="150" t="str">
        <f t="shared" si="158"/>
        <v>#REF!</v>
      </c>
      <c r="I222" s="150" t="str">
        <f t="shared" si="158"/>
        <v>#REF!</v>
      </c>
    </row>
    <row r="223" ht="14.25" customHeight="1">
      <c r="A223" s="90" t="str">
        <f t="shared" ref="A223:I223" si="159">'2.16.'!A61</f>
        <v>#REF!</v>
      </c>
      <c r="B223" s="90" t="str">
        <f t="shared" si="159"/>
        <v>#REF!</v>
      </c>
      <c r="C223" s="90" t="str">
        <f t="shared" si="159"/>
        <v>#REF!</v>
      </c>
      <c r="D223" s="90" t="str">
        <f t="shared" si="159"/>
        <v>#REF!</v>
      </c>
      <c r="E223" s="90" t="str">
        <f t="shared" si="159"/>
        <v>#REF!</v>
      </c>
      <c r="F223" s="154" t="str">
        <f t="shared" si="159"/>
        <v>#REF!</v>
      </c>
      <c r="G223" s="3" t="str">
        <f t="shared" si="159"/>
        <v>#REF!</v>
      </c>
      <c r="H223" s="150" t="str">
        <f t="shared" si="159"/>
        <v>#REF!</v>
      </c>
      <c r="I223" s="150" t="str">
        <f t="shared" si="159"/>
        <v>#REF!</v>
      </c>
    </row>
    <row r="224" ht="14.25" customHeight="1">
      <c r="A224" s="223" t="str">
        <f t="shared" ref="A224:I224" si="160">'2.16.'!A62</f>
        <v>#REF!</v>
      </c>
      <c r="B224" s="224" t="str">
        <f t="shared" si="160"/>
        <v>#REF!</v>
      </c>
      <c r="C224" s="224" t="str">
        <f t="shared" si="160"/>
        <v>#REF!</v>
      </c>
      <c r="D224" s="224" t="str">
        <f t="shared" si="160"/>
        <v>#REF!</v>
      </c>
      <c r="E224" s="224" t="str">
        <f t="shared" si="160"/>
        <v>#REF!</v>
      </c>
      <c r="F224" s="224" t="str">
        <f t="shared" si="160"/>
        <v>#REF!</v>
      </c>
      <c r="G224" s="198" t="str">
        <f t="shared" si="160"/>
        <v>#REF!</v>
      </c>
      <c r="H224" s="224" t="str">
        <f t="shared" si="160"/>
        <v>#REF!</v>
      </c>
      <c r="I224" s="225" t="str">
        <f t="shared" si="160"/>
        <v>#REF!</v>
      </c>
    </row>
    <row r="225" ht="14.25" customHeight="1">
      <c r="G225" s="3"/>
    </row>
    <row r="226" ht="14.25" customHeight="1">
      <c r="G226" s="3"/>
    </row>
    <row r="227">
      <c r="A227" s="210" t="str">
        <f>'2.17.'!A3</f>
        <v>#REF!</v>
      </c>
      <c r="B227" s="211" t="str">
        <f>'2.14'!B227</f>
        <v/>
      </c>
      <c r="C227" s="212"/>
      <c r="D227" s="212"/>
      <c r="E227" s="212"/>
      <c r="F227" s="212"/>
      <c r="G227" s="213" t="str">
        <f>'2.14'!G227</f>
        <v/>
      </c>
      <c r="H227" s="214" t="str">
        <f>'2.14'!H227</f>
        <v/>
      </c>
      <c r="I227" s="215" t="str">
        <f>'2.14'!I227</f>
        <v/>
      </c>
    </row>
    <row r="228" ht="14.25" customHeight="1">
      <c r="G228" s="3"/>
    </row>
    <row r="229" ht="14.25" customHeight="1">
      <c r="A229" s="216" t="str">
        <f t="shared" ref="A229:I229" si="161">'2.17.'!A53</f>
        <v>#REF!</v>
      </c>
      <c r="B229" s="94" t="str">
        <f t="shared" si="161"/>
        <v>#REF!</v>
      </c>
      <c r="C229" s="94" t="str">
        <f t="shared" si="161"/>
        <v>#REF!</v>
      </c>
      <c r="D229" s="94" t="str">
        <f t="shared" si="161"/>
        <v>#REF!</v>
      </c>
      <c r="E229" s="94" t="str">
        <f t="shared" si="161"/>
        <v>#REF!</v>
      </c>
      <c r="F229" s="94" t="str">
        <f t="shared" si="161"/>
        <v>#REF!</v>
      </c>
      <c r="G229" s="2" t="str">
        <f t="shared" si="161"/>
        <v>#REF!</v>
      </c>
      <c r="H229" s="94" t="str">
        <f t="shared" si="161"/>
        <v>#REF!</v>
      </c>
      <c r="I229" s="94" t="str">
        <f t="shared" si="161"/>
        <v>#REF!</v>
      </c>
    </row>
    <row r="230" ht="14.25" customHeight="1">
      <c r="A230" s="217" t="str">
        <f t="shared" ref="A230:I230" si="162">'2.17.'!A54</f>
        <v>#REF!</v>
      </c>
      <c r="B230" s="217" t="str">
        <f t="shared" si="162"/>
        <v>#REF!</v>
      </c>
      <c r="C230" s="217" t="str">
        <f t="shared" si="162"/>
        <v>#REF!</v>
      </c>
      <c r="D230" s="217" t="str">
        <f t="shared" si="162"/>
        <v>#REF!</v>
      </c>
      <c r="E230" s="217" t="str">
        <f t="shared" si="162"/>
        <v>#REF!</v>
      </c>
      <c r="F230" s="217" t="str">
        <f t="shared" si="162"/>
        <v>#REF!</v>
      </c>
      <c r="G230" s="4" t="str">
        <f t="shared" si="162"/>
        <v>#REF!</v>
      </c>
      <c r="H230" s="217" t="str">
        <f t="shared" si="162"/>
        <v>#REF!</v>
      </c>
      <c r="I230" s="217" t="str">
        <f t="shared" si="162"/>
        <v>#REF!</v>
      </c>
    </row>
    <row r="231" ht="14.25" customHeight="1">
      <c r="A231" s="219" t="str">
        <f t="shared" ref="A231:I231" si="163">'2.17.'!A55</f>
        <v>#REF!</v>
      </c>
      <c r="B231" s="92" t="str">
        <f t="shared" si="163"/>
        <v>#REF!</v>
      </c>
      <c r="C231" s="92" t="str">
        <f t="shared" si="163"/>
        <v>#REF!</v>
      </c>
      <c r="D231" s="220" t="str">
        <f t="shared" si="163"/>
        <v>#REF!</v>
      </c>
      <c r="E231" s="219" t="str">
        <f t="shared" si="163"/>
        <v>#REF!</v>
      </c>
      <c r="F231" s="221" t="str">
        <f t="shared" si="163"/>
        <v>#REF!</v>
      </c>
      <c r="G231" s="222" t="str">
        <f t="shared" si="163"/>
        <v>#REF!</v>
      </c>
      <c r="H231" s="150" t="str">
        <f t="shared" si="163"/>
        <v>#REF!</v>
      </c>
      <c r="I231" s="150" t="str">
        <f t="shared" si="163"/>
        <v>#REF!</v>
      </c>
    </row>
    <row r="232" ht="14.25" customHeight="1">
      <c r="A232" s="219" t="str">
        <f t="shared" ref="A232:I232" si="164">'2.17.'!A56</f>
        <v>#REF!</v>
      </c>
      <c r="B232" s="92" t="str">
        <f t="shared" si="164"/>
        <v>#REF!</v>
      </c>
      <c r="C232" s="92" t="str">
        <f t="shared" si="164"/>
        <v>#REF!</v>
      </c>
      <c r="D232" s="220" t="str">
        <f t="shared" si="164"/>
        <v>#REF!</v>
      </c>
      <c r="E232" s="219" t="str">
        <f t="shared" si="164"/>
        <v>#REF!</v>
      </c>
      <c r="F232" s="221" t="str">
        <f t="shared" si="164"/>
        <v>#REF!</v>
      </c>
      <c r="G232" s="222" t="str">
        <f t="shared" si="164"/>
        <v>#REF!</v>
      </c>
      <c r="H232" s="150" t="str">
        <f t="shared" si="164"/>
        <v>#REF!</v>
      </c>
      <c r="I232" s="150" t="str">
        <f t="shared" si="164"/>
        <v>#REF!</v>
      </c>
    </row>
    <row r="233" ht="14.25" customHeight="1">
      <c r="A233" s="219" t="str">
        <f t="shared" ref="A233:I233" si="165">'2.17.'!A57</f>
        <v>#REF!</v>
      </c>
      <c r="B233" s="92" t="str">
        <f t="shared" si="165"/>
        <v>#REF!</v>
      </c>
      <c r="C233" s="92" t="str">
        <f t="shared" si="165"/>
        <v>#REF!</v>
      </c>
      <c r="D233" s="220" t="str">
        <f t="shared" si="165"/>
        <v>#REF!</v>
      </c>
      <c r="E233" s="219" t="str">
        <f t="shared" si="165"/>
        <v>#REF!</v>
      </c>
      <c r="F233" s="221" t="str">
        <f t="shared" si="165"/>
        <v>#REF!</v>
      </c>
      <c r="G233" s="222" t="str">
        <f t="shared" si="165"/>
        <v>#REF!</v>
      </c>
      <c r="H233" s="150" t="str">
        <f t="shared" si="165"/>
        <v>#REF!</v>
      </c>
      <c r="I233" s="150" t="str">
        <f t="shared" si="165"/>
        <v>#REF!</v>
      </c>
    </row>
    <row r="234" ht="14.25" customHeight="1">
      <c r="A234" s="219" t="str">
        <f t="shared" ref="A234:I234" si="166">'2.17.'!A58</f>
        <v>#REF!</v>
      </c>
      <c r="B234" s="92" t="str">
        <f t="shared" si="166"/>
        <v>#REF!</v>
      </c>
      <c r="C234" s="92" t="str">
        <f t="shared" si="166"/>
        <v>#REF!</v>
      </c>
      <c r="D234" s="220" t="str">
        <f t="shared" si="166"/>
        <v>#REF!</v>
      </c>
      <c r="E234" s="219" t="str">
        <f t="shared" si="166"/>
        <v>#REF!</v>
      </c>
      <c r="F234" s="221" t="str">
        <f t="shared" si="166"/>
        <v>#REF!</v>
      </c>
      <c r="G234" s="222" t="str">
        <f t="shared" si="166"/>
        <v>#REF!</v>
      </c>
      <c r="H234" s="150" t="str">
        <f t="shared" si="166"/>
        <v>#REF!</v>
      </c>
      <c r="I234" s="150" t="str">
        <f t="shared" si="166"/>
        <v>#REF!</v>
      </c>
    </row>
    <row r="235" ht="14.25" customHeight="1">
      <c r="A235" s="219" t="str">
        <f t="shared" ref="A235:I235" si="167">'2.17.'!A59</f>
        <v>#REF!</v>
      </c>
      <c r="B235" s="92" t="str">
        <f t="shared" si="167"/>
        <v>#REF!</v>
      </c>
      <c r="C235" s="92" t="str">
        <f t="shared" si="167"/>
        <v>#REF!</v>
      </c>
      <c r="D235" s="220" t="str">
        <f t="shared" si="167"/>
        <v>#REF!</v>
      </c>
      <c r="E235" s="219" t="str">
        <f t="shared" si="167"/>
        <v>#REF!</v>
      </c>
      <c r="F235" s="221" t="str">
        <f t="shared" si="167"/>
        <v>#REF!</v>
      </c>
      <c r="G235" s="222" t="str">
        <f t="shared" si="167"/>
        <v>#REF!</v>
      </c>
      <c r="H235" s="150" t="str">
        <f t="shared" si="167"/>
        <v>#REF!</v>
      </c>
      <c r="I235" s="150" t="str">
        <f t="shared" si="167"/>
        <v>#REF!</v>
      </c>
    </row>
    <row r="236" ht="14.25" customHeight="1">
      <c r="A236" s="219" t="str">
        <f t="shared" ref="A236:I236" si="168">'2.17.'!A60</f>
        <v>#REF!</v>
      </c>
      <c r="B236" s="92" t="str">
        <f t="shared" si="168"/>
        <v>#REF!</v>
      </c>
      <c r="C236" s="92" t="str">
        <f t="shared" si="168"/>
        <v>#REF!</v>
      </c>
      <c r="D236" s="220" t="str">
        <f t="shared" si="168"/>
        <v>#REF!</v>
      </c>
      <c r="E236" s="219" t="str">
        <f t="shared" si="168"/>
        <v>#REF!</v>
      </c>
      <c r="F236" s="221" t="str">
        <f t="shared" si="168"/>
        <v>#REF!</v>
      </c>
      <c r="G236" s="222" t="str">
        <f t="shared" si="168"/>
        <v>#REF!</v>
      </c>
      <c r="H236" s="150" t="str">
        <f t="shared" si="168"/>
        <v>#REF!</v>
      </c>
      <c r="I236" s="150" t="str">
        <f t="shared" si="168"/>
        <v>#REF!</v>
      </c>
    </row>
    <row r="237" ht="14.25" customHeight="1">
      <c r="A237" s="90" t="str">
        <f t="shared" ref="A237:I237" si="169">'2.17.'!A61</f>
        <v>#REF!</v>
      </c>
      <c r="B237" s="90" t="str">
        <f t="shared" si="169"/>
        <v>#REF!</v>
      </c>
      <c r="C237" s="90" t="str">
        <f t="shared" si="169"/>
        <v>#REF!</v>
      </c>
      <c r="D237" s="90" t="str">
        <f t="shared" si="169"/>
        <v>#REF!</v>
      </c>
      <c r="E237" s="90" t="str">
        <f t="shared" si="169"/>
        <v>#REF!</v>
      </c>
      <c r="F237" s="154" t="str">
        <f t="shared" si="169"/>
        <v>#REF!</v>
      </c>
      <c r="G237" s="3" t="str">
        <f t="shared" si="169"/>
        <v>#REF!</v>
      </c>
      <c r="H237" s="150" t="str">
        <f t="shared" si="169"/>
        <v>#REF!</v>
      </c>
      <c r="I237" s="150" t="str">
        <f t="shared" si="169"/>
        <v>#REF!</v>
      </c>
    </row>
    <row r="238" ht="14.25" customHeight="1">
      <c r="A238" s="223" t="str">
        <f t="shared" ref="A238:I238" si="170">'2.17.'!A62</f>
        <v>#REF!</v>
      </c>
      <c r="B238" s="224" t="str">
        <f t="shared" si="170"/>
        <v>#REF!</v>
      </c>
      <c r="C238" s="224" t="str">
        <f t="shared" si="170"/>
        <v>#REF!</v>
      </c>
      <c r="D238" s="224" t="str">
        <f t="shared" si="170"/>
        <v>#REF!</v>
      </c>
      <c r="E238" s="224" t="str">
        <f t="shared" si="170"/>
        <v>#REF!</v>
      </c>
      <c r="F238" s="224" t="str">
        <f t="shared" si="170"/>
        <v>#REF!</v>
      </c>
      <c r="G238" s="198" t="str">
        <f t="shared" si="170"/>
        <v>#REF!</v>
      </c>
      <c r="H238" s="224" t="str">
        <f t="shared" si="170"/>
        <v>#REF!</v>
      </c>
      <c r="I238" s="225" t="str">
        <f t="shared" si="170"/>
        <v>#REF!</v>
      </c>
    </row>
    <row r="239" ht="14.25" customHeight="1">
      <c r="G239" s="3"/>
    </row>
    <row r="240" ht="14.25" customHeight="1">
      <c r="G240" s="3"/>
    </row>
    <row r="241">
      <c r="A241" s="210" t="str">
        <f>'2.18.'!A3</f>
        <v>#REF!</v>
      </c>
      <c r="B241" s="211" t="str">
        <f>'2.14'!B241</f>
        <v/>
      </c>
      <c r="C241" s="212"/>
      <c r="D241" s="212"/>
      <c r="E241" s="212"/>
      <c r="F241" s="212"/>
      <c r="G241" s="213" t="str">
        <f>'2.14'!G241</f>
        <v/>
      </c>
      <c r="H241" s="214" t="str">
        <f>'2.14'!H241</f>
        <v/>
      </c>
      <c r="I241" s="215" t="str">
        <f>'2.14'!I241</f>
        <v/>
      </c>
    </row>
    <row r="242" ht="14.25" customHeight="1">
      <c r="G242" s="3"/>
    </row>
    <row r="243" ht="15.75" customHeight="1">
      <c r="A243" s="216" t="str">
        <f t="shared" ref="A243:I243" si="171">'2.18.'!A53</f>
        <v>#REF!</v>
      </c>
      <c r="B243" s="94" t="str">
        <f t="shared" si="171"/>
        <v>#REF!</v>
      </c>
      <c r="C243" s="94" t="str">
        <f t="shared" si="171"/>
        <v>#REF!</v>
      </c>
      <c r="D243" s="94" t="str">
        <f t="shared" si="171"/>
        <v>#REF!</v>
      </c>
      <c r="E243" s="94" t="str">
        <f t="shared" si="171"/>
        <v>#REF!</v>
      </c>
      <c r="F243" s="94" t="str">
        <f t="shared" si="171"/>
        <v>#REF!</v>
      </c>
      <c r="G243" s="2" t="str">
        <f t="shared" si="171"/>
        <v>#REF!</v>
      </c>
      <c r="H243" s="94" t="str">
        <f t="shared" si="171"/>
        <v>#REF!</v>
      </c>
      <c r="I243" s="94" t="str">
        <f t="shared" si="171"/>
        <v>#REF!</v>
      </c>
    </row>
    <row r="244" ht="15.75" customHeight="1">
      <c r="A244" s="217" t="str">
        <f t="shared" ref="A244:I244" si="172">'2.18.'!A54</f>
        <v>#REF!</v>
      </c>
      <c r="B244" s="217" t="str">
        <f t="shared" si="172"/>
        <v>#REF!</v>
      </c>
      <c r="C244" s="217" t="str">
        <f t="shared" si="172"/>
        <v>#REF!</v>
      </c>
      <c r="D244" s="217" t="str">
        <f t="shared" si="172"/>
        <v>#REF!</v>
      </c>
      <c r="E244" s="217" t="str">
        <f t="shared" si="172"/>
        <v>#REF!</v>
      </c>
      <c r="F244" s="217" t="str">
        <f t="shared" si="172"/>
        <v>#REF!</v>
      </c>
      <c r="G244" s="4" t="str">
        <f t="shared" si="172"/>
        <v>#REF!</v>
      </c>
      <c r="H244" s="217" t="str">
        <f t="shared" si="172"/>
        <v>#REF!</v>
      </c>
      <c r="I244" s="217" t="str">
        <f t="shared" si="172"/>
        <v>#REF!</v>
      </c>
    </row>
    <row r="245" ht="15.75" customHeight="1">
      <c r="A245" s="219" t="str">
        <f t="shared" ref="A245:I245" si="173">'2.18.'!A55</f>
        <v>#REF!</v>
      </c>
      <c r="B245" s="92" t="str">
        <f t="shared" si="173"/>
        <v>#REF!</v>
      </c>
      <c r="C245" s="92" t="str">
        <f t="shared" si="173"/>
        <v>#REF!</v>
      </c>
      <c r="D245" s="220" t="str">
        <f t="shared" si="173"/>
        <v>#REF!</v>
      </c>
      <c r="E245" s="219" t="str">
        <f t="shared" si="173"/>
        <v>#REF!</v>
      </c>
      <c r="F245" s="221" t="str">
        <f t="shared" si="173"/>
        <v>#REF!</v>
      </c>
      <c r="G245" s="222" t="str">
        <f t="shared" si="173"/>
        <v>#REF!</v>
      </c>
      <c r="H245" s="150" t="str">
        <f t="shared" si="173"/>
        <v>#REF!</v>
      </c>
      <c r="I245" s="150" t="str">
        <f t="shared" si="173"/>
        <v>#REF!</v>
      </c>
    </row>
    <row r="246" ht="15.75" customHeight="1">
      <c r="A246" s="219" t="str">
        <f t="shared" ref="A246:I246" si="174">'2.18.'!A56</f>
        <v>#REF!</v>
      </c>
      <c r="B246" s="92" t="str">
        <f t="shared" si="174"/>
        <v>#REF!</v>
      </c>
      <c r="C246" s="92" t="str">
        <f t="shared" si="174"/>
        <v>#REF!</v>
      </c>
      <c r="D246" s="220" t="str">
        <f t="shared" si="174"/>
        <v>#REF!</v>
      </c>
      <c r="E246" s="219" t="str">
        <f t="shared" si="174"/>
        <v>#REF!</v>
      </c>
      <c r="F246" s="221" t="str">
        <f t="shared" si="174"/>
        <v>#REF!</v>
      </c>
      <c r="G246" s="222" t="str">
        <f t="shared" si="174"/>
        <v>#REF!</v>
      </c>
      <c r="H246" s="150" t="str">
        <f t="shared" si="174"/>
        <v>#REF!</v>
      </c>
      <c r="I246" s="150" t="str">
        <f t="shared" si="174"/>
        <v>#REF!</v>
      </c>
    </row>
    <row r="247" ht="15.75" customHeight="1">
      <c r="A247" s="219" t="str">
        <f t="shared" ref="A247:I247" si="175">'2.18.'!A57</f>
        <v>#REF!</v>
      </c>
      <c r="B247" s="92" t="str">
        <f t="shared" si="175"/>
        <v>#REF!</v>
      </c>
      <c r="C247" s="92" t="str">
        <f t="shared" si="175"/>
        <v>#REF!</v>
      </c>
      <c r="D247" s="220" t="str">
        <f t="shared" si="175"/>
        <v>#REF!</v>
      </c>
      <c r="E247" s="219" t="str">
        <f t="shared" si="175"/>
        <v>#REF!</v>
      </c>
      <c r="F247" s="221" t="str">
        <f t="shared" si="175"/>
        <v>#REF!</v>
      </c>
      <c r="G247" s="222" t="str">
        <f t="shared" si="175"/>
        <v>#REF!</v>
      </c>
      <c r="H247" s="150" t="str">
        <f t="shared" si="175"/>
        <v>#REF!</v>
      </c>
      <c r="I247" s="150" t="str">
        <f t="shared" si="175"/>
        <v>#REF!</v>
      </c>
    </row>
    <row r="248" ht="15.75" customHeight="1">
      <c r="A248" s="219" t="str">
        <f t="shared" ref="A248:I248" si="176">'2.18.'!A58</f>
        <v>#REF!</v>
      </c>
      <c r="B248" s="92" t="str">
        <f t="shared" si="176"/>
        <v>#REF!</v>
      </c>
      <c r="C248" s="92" t="str">
        <f t="shared" si="176"/>
        <v>#REF!</v>
      </c>
      <c r="D248" s="220" t="str">
        <f t="shared" si="176"/>
        <v>#REF!</v>
      </c>
      <c r="E248" s="219" t="str">
        <f t="shared" si="176"/>
        <v>#REF!</v>
      </c>
      <c r="F248" s="221" t="str">
        <f t="shared" si="176"/>
        <v>#REF!</v>
      </c>
      <c r="G248" s="222" t="str">
        <f t="shared" si="176"/>
        <v>#REF!</v>
      </c>
      <c r="H248" s="150" t="str">
        <f t="shared" si="176"/>
        <v>#REF!</v>
      </c>
      <c r="I248" s="150" t="str">
        <f t="shared" si="176"/>
        <v>#REF!</v>
      </c>
    </row>
    <row r="249" ht="15.75" customHeight="1">
      <c r="A249" s="219" t="str">
        <f t="shared" ref="A249:I249" si="177">'2.18.'!A59</f>
        <v>#REF!</v>
      </c>
      <c r="B249" s="92" t="str">
        <f t="shared" si="177"/>
        <v>#REF!</v>
      </c>
      <c r="C249" s="92" t="str">
        <f t="shared" si="177"/>
        <v>#REF!</v>
      </c>
      <c r="D249" s="220" t="str">
        <f t="shared" si="177"/>
        <v>#REF!</v>
      </c>
      <c r="E249" s="219" t="str">
        <f t="shared" si="177"/>
        <v>#REF!</v>
      </c>
      <c r="F249" s="221" t="str">
        <f t="shared" si="177"/>
        <v>#REF!</v>
      </c>
      <c r="G249" s="222" t="str">
        <f t="shared" si="177"/>
        <v>#REF!</v>
      </c>
      <c r="H249" s="150" t="str">
        <f t="shared" si="177"/>
        <v>#REF!</v>
      </c>
      <c r="I249" s="150" t="str">
        <f t="shared" si="177"/>
        <v>#REF!</v>
      </c>
    </row>
    <row r="250" ht="15.75" customHeight="1">
      <c r="A250" s="219" t="str">
        <f t="shared" ref="A250:I250" si="178">'2.18.'!A60</f>
        <v>#REF!</v>
      </c>
      <c r="B250" s="92" t="str">
        <f t="shared" si="178"/>
        <v>#REF!</v>
      </c>
      <c r="C250" s="92" t="str">
        <f t="shared" si="178"/>
        <v>#REF!</v>
      </c>
      <c r="D250" s="220" t="str">
        <f t="shared" si="178"/>
        <v>#REF!</v>
      </c>
      <c r="E250" s="219" t="str">
        <f t="shared" si="178"/>
        <v>#REF!</v>
      </c>
      <c r="F250" s="221" t="str">
        <f t="shared" si="178"/>
        <v>#REF!</v>
      </c>
      <c r="G250" s="222" t="str">
        <f t="shared" si="178"/>
        <v>#REF!</v>
      </c>
      <c r="H250" s="150" t="str">
        <f t="shared" si="178"/>
        <v>#REF!</v>
      </c>
      <c r="I250" s="150" t="str">
        <f t="shared" si="178"/>
        <v>#REF!</v>
      </c>
    </row>
    <row r="251" ht="15.75" customHeight="1">
      <c r="A251" s="90" t="str">
        <f t="shared" ref="A251:I251" si="179">'2.18.'!A61</f>
        <v>#REF!</v>
      </c>
      <c r="B251" s="90" t="str">
        <f t="shared" si="179"/>
        <v>#REF!</v>
      </c>
      <c r="C251" s="90" t="str">
        <f t="shared" si="179"/>
        <v>#REF!</v>
      </c>
      <c r="D251" s="90" t="str">
        <f t="shared" si="179"/>
        <v>#REF!</v>
      </c>
      <c r="E251" s="90" t="str">
        <f t="shared" si="179"/>
        <v>#REF!</v>
      </c>
      <c r="F251" s="154" t="str">
        <f t="shared" si="179"/>
        <v>#REF!</v>
      </c>
      <c r="G251" s="3" t="str">
        <f t="shared" si="179"/>
        <v>#REF!</v>
      </c>
      <c r="H251" s="150" t="str">
        <f t="shared" si="179"/>
        <v>#REF!</v>
      </c>
      <c r="I251" s="150" t="str">
        <f t="shared" si="179"/>
        <v>#REF!</v>
      </c>
    </row>
    <row r="252" ht="15.75" customHeight="1">
      <c r="A252" s="223" t="str">
        <f t="shared" ref="A252:I252" si="180">'2.18.'!A62</f>
        <v>#REF!</v>
      </c>
      <c r="B252" s="224" t="str">
        <f t="shared" si="180"/>
        <v>#REF!</v>
      </c>
      <c r="C252" s="224" t="str">
        <f t="shared" si="180"/>
        <v>#REF!</v>
      </c>
      <c r="D252" s="224" t="str">
        <f t="shared" si="180"/>
        <v>#REF!</v>
      </c>
      <c r="E252" s="224" t="str">
        <f t="shared" si="180"/>
        <v>#REF!</v>
      </c>
      <c r="F252" s="224" t="str">
        <f t="shared" si="180"/>
        <v>#REF!</v>
      </c>
      <c r="G252" s="198" t="str">
        <f t="shared" si="180"/>
        <v>#REF!</v>
      </c>
      <c r="H252" s="224" t="str">
        <f t="shared" si="180"/>
        <v>#REF!</v>
      </c>
      <c r="I252" s="225" t="str">
        <f t="shared" si="180"/>
        <v>#REF!</v>
      </c>
    </row>
    <row r="253" ht="15.75" customHeight="1">
      <c r="G253" s="3"/>
    </row>
    <row r="254" ht="15.75" customHeight="1">
      <c r="G254" s="3"/>
    </row>
    <row r="255">
      <c r="A255" s="210" t="str">
        <f>'2.19.'!A3</f>
        <v>#REF!</v>
      </c>
      <c r="B255" s="211" t="str">
        <f>'2.14'!B255</f>
        <v/>
      </c>
      <c r="C255" s="212"/>
      <c r="D255" s="212"/>
      <c r="E255" s="212"/>
      <c r="F255" s="212"/>
      <c r="G255" s="213" t="str">
        <f>'2.14'!G255</f>
        <v/>
      </c>
      <c r="H255" s="214" t="str">
        <f>'2.14'!H255</f>
        <v/>
      </c>
      <c r="I255" s="215" t="str">
        <f>'2.14'!I255</f>
        <v/>
      </c>
    </row>
    <row r="256" ht="15.75" customHeight="1">
      <c r="G256" s="3"/>
    </row>
    <row r="257" ht="15.75" customHeight="1">
      <c r="A257" s="216" t="str">
        <f t="shared" ref="A257:I257" si="181">'2.19.'!A53</f>
        <v>#REF!</v>
      </c>
      <c r="B257" s="94" t="str">
        <f t="shared" si="181"/>
        <v>#REF!</v>
      </c>
      <c r="C257" s="94" t="str">
        <f t="shared" si="181"/>
        <v>#REF!</v>
      </c>
      <c r="D257" s="94" t="str">
        <f t="shared" si="181"/>
        <v>#REF!</v>
      </c>
      <c r="E257" s="94" t="str">
        <f t="shared" si="181"/>
        <v>#REF!</v>
      </c>
      <c r="F257" s="94" t="str">
        <f t="shared" si="181"/>
        <v>#REF!</v>
      </c>
      <c r="G257" s="2" t="str">
        <f t="shared" si="181"/>
        <v>#REF!</v>
      </c>
      <c r="H257" s="94" t="str">
        <f t="shared" si="181"/>
        <v>#REF!</v>
      </c>
      <c r="I257" s="94" t="str">
        <f t="shared" si="181"/>
        <v>#REF!</v>
      </c>
    </row>
    <row r="258" ht="15.75" customHeight="1">
      <c r="A258" s="217" t="str">
        <f t="shared" ref="A258:I258" si="182">'2.19.'!A54</f>
        <v>#REF!</v>
      </c>
      <c r="B258" s="217" t="str">
        <f t="shared" si="182"/>
        <v>#REF!</v>
      </c>
      <c r="C258" s="217" t="str">
        <f t="shared" si="182"/>
        <v>#REF!</v>
      </c>
      <c r="D258" s="217" t="str">
        <f t="shared" si="182"/>
        <v>#REF!</v>
      </c>
      <c r="E258" s="217" t="str">
        <f t="shared" si="182"/>
        <v>#REF!</v>
      </c>
      <c r="F258" s="217" t="str">
        <f t="shared" si="182"/>
        <v>#REF!</v>
      </c>
      <c r="G258" s="4" t="str">
        <f t="shared" si="182"/>
        <v>#REF!</v>
      </c>
      <c r="H258" s="217" t="str">
        <f t="shared" si="182"/>
        <v>#REF!</v>
      </c>
      <c r="I258" s="217" t="str">
        <f t="shared" si="182"/>
        <v>#REF!</v>
      </c>
    </row>
    <row r="259" ht="15.75" customHeight="1">
      <c r="A259" s="219" t="str">
        <f t="shared" ref="A259:I259" si="183">'2.19.'!A55</f>
        <v>#REF!</v>
      </c>
      <c r="B259" s="92" t="str">
        <f t="shared" si="183"/>
        <v>#REF!</v>
      </c>
      <c r="C259" s="92" t="str">
        <f t="shared" si="183"/>
        <v>#REF!</v>
      </c>
      <c r="D259" s="220" t="str">
        <f t="shared" si="183"/>
        <v>#REF!</v>
      </c>
      <c r="E259" s="219" t="str">
        <f t="shared" si="183"/>
        <v>#REF!</v>
      </c>
      <c r="F259" s="221" t="str">
        <f t="shared" si="183"/>
        <v>#REF!</v>
      </c>
      <c r="G259" s="222" t="str">
        <f t="shared" si="183"/>
        <v>#REF!</v>
      </c>
      <c r="H259" s="150" t="str">
        <f t="shared" si="183"/>
        <v>#REF!</v>
      </c>
      <c r="I259" s="150" t="str">
        <f t="shared" si="183"/>
        <v>#REF!</v>
      </c>
    </row>
    <row r="260" ht="15.75" customHeight="1">
      <c r="A260" s="219" t="str">
        <f t="shared" ref="A260:I260" si="184">'2.19.'!A56</f>
        <v>#REF!</v>
      </c>
      <c r="B260" s="92" t="str">
        <f t="shared" si="184"/>
        <v>#REF!</v>
      </c>
      <c r="C260" s="92" t="str">
        <f t="shared" si="184"/>
        <v>#REF!</v>
      </c>
      <c r="D260" s="220" t="str">
        <f t="shared" si="184"/>
        <v>#REF!</v>
      </c>
      <c r="E260" s="219" t="str">
        <f t="shared" si="184"/>
        <v>#REF!</v>
      </c>
      <c r="F260" s="221" t="str">
        <f t="shared" si="184"/>
        <v>#REF!</v>
      </c>
      <c r="G260" s="222" t="str">
        <f t="shared" si="184"/>
        <v>#REF!</v>
      </c>
      <c r="H260" s="150" t="str">
        <f t="shared" si="184"/>
        <v>#REF!</v>
      </c>
      <c r="I260" s="150" t="str">
        <f t="shared" si="184"/>
        <v>#REF!</v>
      </c>
    </row>
    <row r="261" ht="15.75" customHeight="1">
      <c r="A261" s="219" t="str">
        <f t="shared" ref="A261:I261" si="185">'2.19.'!A57</f>
        <v>#REF!</v>
      </c>
      <c r="B261" s="92" t="str">
        <f t="shared" si="185"/>
        <v>#REF!</v>
      </c>
      <c r="C261" s="92" t="str">
        <f t="shared" si="185"/>
        <v>#REF!</v>
      </c>
      <c r="D261" s="220" t="str">
        <f t="shared" si="185"/>
        <v>#REF!</v>
      </c>
      <c r="E261" s="219" t="str">
        <f t="shared" si="185"/>
        <v>#REF!</v>
      </c>
      <c r="F261" s="221" t="str">
        <f t="shared" si="185"/>
        <v>#REF!</v>
      </c>
      <c r="G261" s="222" t="str">
        <f t="shared" si="185"/>
        <v>#REF!</v>
      </c>
      <c r="H261" s="150" t="str">
        <f t="shared" si="185"/>
        <v>#REF!</v>
      </c>
      <c r="I261" s="150" t="str">
        <f t="shared" si="185"/>
        <v>#REF!</v>
      </c>
    </row>
    <row r="262" ht="15.75" customHeight="1">
      <c r="A262" s="219" t="str">
        <f t="shared" ref="A262:I262" si="186">'2.19.'!A58</f>
        <v>#REF!</v>
      </c>
      <c r="B262" s="92" t="str">
        <f t="shared" si="186"/>
        <v>#REF!</v>
      </c>
      <c r="C262" s="92" t="str">
        <f t="shared" si="186"/>
        <v>#REF!</v>
      </c>
      <c r="D262" s="220" t="str">
        <f t="shared" si="186"/>
        <v>#REF!</v>
      </c>
      <c r="E262" s="219" t="str">
        <f t="shared" si="186"/>
        <v>#REF!</v>
      </c>
      <c r="F262" s="221" t="str">
        <f t="shared" si="186"/>
        <v>#REF!</v>
      </c>
      <c r="G262" s="222" t="str">
        <f t="shared" si="186"/>
        <v>#REF!</v>
      </c>
      <c r="H262" s="150" t="str">
        <f t="shared" si="186"/>
        <v>#REF!</v>
      </c>
      <c r="I262" s="150" t="str">
        <f t="shared" si="186"/>
        <v>#REF!</v>
      </c>
    </row>
    <row r="263" ht="15.75" customHeight="1">
      <c r="A263" s="219" t="str">
        <f t="shared" ref="A263:I263" si="187">'2.19.'!A59</f>
        <v>#REF!</v>
      </c>
      <c r="B263" s="92" t="str">
        <f t="shared" si="187"/>
        <v>#REF!</v>
      </c>
      <c r="C263" s="92" t="str">
        <f t="shared" si="187"/>
        <v>#REF!</v>
      </c>
      <c r="D263" s="220" t="str">
        <f t="shared" si="187"/>
        <v>#REF!</v>
      </c>
      <c r="E263" s="219" t="str">
        <f t="shared" si="187"/>
        <v>#REF!</v>
      </c>
      <c r="F263" s="221" t="str">
        <f t="shared" si="187"/>
        <v>#REF!</v>
      </c>
      <c r="G263" s="222" t="str">
        <f t="shared" si="187"/>
        <v>#REF!</v>
      </c>
      <c r="H263" s="150" t="str">
        <f t="shared" si="187"/>
        <v>#REF!</v>
      </c>
      <c r="I263" s="150" t="str">
        <f t="shared" si="187"/>
        <v>#REF!</v>
      </c>
    </row>
    <row r="264" ht="15.75" customHeight="1">
      <c r="A264" s="219" t="str">
        <f t="shared" ref="A264:I264" si="188">'2.19.'!A60</f>
        <v>#REF!</v>
      </c>
      <c r="B264" s="92" t="str">
        <f t="shared" si="188"/>
        <v>#REF!</v>
      </c>
      <c r="C264" s="92" t="str">
        <f t="shared" si="188"/>
        <v>#REF!</v>
      </c>
      <c r="D264" s="220" t="str">
        <f t="shared" si="188"/>
        <v>#REF!</v>
      </c>
      <c r="E264" s="219" t="str">
        <f t="shared" si="188"/>
        <v>#REF!</v>
      </c>
      <c r="F264" s="221" t="str">
        <f t="shared" si="188"/>
        <v>#REF!</v>
      </c>
      <c r="G264" s="222" t="str">
        <f t="shared" si="188"/>
        <v>#REF!</v>
      </c>
      <c r="H264" s="150" t="str">
        <f t="shared" si="188"/>
        <v>#REF!</v>
      </c>
      <c r="I264" s="150" t="str">
        <f t="shared" si="188"/>
        <v>#REF!</v>
      </c>
    </row>
    <row r="265" ht="15.75" customHeight="1">
      <c r="A265" s="90" t="str">
        <f t="shared" ref="A265:I265" si="189">'2.19.'!A61</f>
        <v>#REF!</v>
      </c>
      <c r="B265" s="90" t="str">
        <f t="shared" si="189"/>
        <v>#REF!</v>
      </c>
      <c r="C265" s="90" t="str">
        <f t="shared" si="189"/>
        <v>#REF!</v>
      </c>
      <c r="D265" s="90" t="str">
        <f t="shared" si="189"/>
        <v>#REF!</v>
      </c>
      <c r="E265" s="90" t="str">
        <f t="shared" si="189"/>
        <v>#REF!</v>
      </c>
      <c r="F265" s="154" t="str">
        <f t="shared" si="189"/>
        <v>#REF!</v>
      </c>
      <c r="G265" s="3" t="str">
        <f t="shared" si="189"/>
        <v>#REF!</v>
      </c>
      <c r="H265" s="150" t="str">
        <f t="shared" si="189"/>
        <v>#REF!</v>
      </c>
      <c r="I265" s="150" t="str">
        <f t="shared" si="189"/>
        <v>#REF!</v>
      </c>
    </row>
    <row r="266" ht="15.75" customHeight="1">
      <c r="A266" s="223" t="str">
        <f t="shared" ref="A266:I266" si="190">'2.19.'!A62</f>
        <v>#REF!</v>
      </c>
      <c r="B266" s="224" t="str">
        <f t="shared" si="190"/>
        <v>#REF!</v>
      </c>
      <c r="C266" s="224" t="str">
        <f t="shared" si="190"/>
        <v>#REF!</v>
      </c>
      <c r="D266" s="224" t="str">
        <f t="shared" si="190"/>
        <v>#REF!</v>
      </c>
      <c r="E266" s="224" t="str">
        <f t="shared" si="190"/>
        <v>#REF!</v>
      </c>
      <c r="F266" s="224" t="str">
        <f t="shared" si="190"/>
        <v>#REF!</v>
      </c>
      <c r="G266" s="198" t="str">
        <f t="shared" si="190"/>
        <v>#REF!</v>
      </c>
      <c r="H266" s="224" t="str">
        <f t="shared" si="190"/>
        <v>#REF!</v>
      </c>
      <c r="I266" s="225" t="str">
        <f t="shared" si="190"/>
        <v>#REF!</v>
      </c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</sheetData>
  <mergeCells count="22">
    <mergeCell ref="B3:F3"/>
    <mergeCell ref="A5:B5"/>
    <mergeCell ref="B17:F17"/>
    <mergeCell ref="A19:B19"/>
    <mergeCell ref="B31:F31"/>
    <mergeCell ref="A33:B33"/>
    <mergeCell ref="B45:F45"/>
    <mergeCell ref="B157:F157"/>
    <mergeCell ref="B171:F171"/>
    <mergeCell ref="B185:F185"/>
    <mergeCell ref="B199:F199"/>
    <mergeCell ref="B213:F213"/>
    <mergeCell ref="B227:F227"/>
    <mergeCell ref="B241:F241"/>
    <mergeCell ref="B255:F255"/>
    <mergeCell ref="B59:F59"/>
    <mergeCell ref="B73:F73"/>
    <mergeCell ref="B87:F87"/>
    <mergeCell ref="B101:F101"/>
    <mergeCell ref="B115:F115"/>
    <mergeCell ref="B129:F129"/>
    <mergeCell ref="B143:F143"/>
  </mergeCells>
  <printOptions/>
  <pageMargins bottom="0.75" footer="0.0" header="0.0" left="0.7" right="0.7" top="0.75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CASA LUGONES</v>
      </c>
      <c r="B1" s="91"/>
      <c r="C1" s="91"/>
      <c r="G1" s="3"/>
    </row>
    <row r="2" ht="14.25" customHeight="1">
      <c r="G2" s="3"/>
    </row>
    <row r="3" ht="23.25" customHeight="1">
      <c r="A3" s="210" t="str">
        <f>'2.14'!A3</f>
        <v>2.14</v>
      </c>
      <c r="B3" s="211" t="str">
        <f>'2.14'!B3</f>
        <v>DEMOLICION TOTAL DE ITEMS ANTERIORES</v>
      </c>
      <c r="C3" s="212"/>
      <c r="D3" s="212"/>
      <c r="E3" s="212"/>
      <c r="F3" s="212"/>
      <c r="G3" s="213" t="str">
        <f>'2.14'!G3</f>
        <v/>
      </c>
      <c r="H3" s="214">
        <f>'2.14'!H3</f>
        <v>1</v>
      </c>
      <c r="I3" s="215" t="str">
        <f>'2.14'!I3</f>
        <v>gl</v>
      </c>
    </row>
    <row r="4" ht="14.25" customHeight="1">
      <c r="G4" s="3"/>
    </row>
    <row r="5" ht="14.25" customHeight="1">
      <c r="A5" s="259" t="str">
        <f>'2.14'!A39</f>
        <v>MANO DE OBRA - EQUIPOS</v>
      </c>
      <c r="B5" s="212"/>
      <c r="C5" s="94" t="str">
        <f>'2.14'!C39</f>
        <v/>
      </c>
      <c r="D5" s="94" t="str">
        <f>'2.14'!D39</f>
        <v/>
      </c>
      <c r="E5" s="94" t="str">
        <f>'2.14'!E39</f>
        <v/>
      </c>
      <c r="F5" s="94" t="str">
        <f>'2.14'!F39</f>
        <v/>
      </c>
      <c r="G5" s="2" t="str">
        <f>'2.14'!G39</f>
        <v/>
      </c>
      <c r="H5" s="94" t="str">
        <f>'2.14'!H39</f>
        <v/>
      </c>
      <c r="I5" s="94" t="str">
        <f>'2.14'!I39</f>
        <v/>
      </c>
    </row>
    <row r="6" ht="14.25" customHeight="1">
      <c r="A6" s="217" t="str">
        <f>'2.14'!A40</f>
        <v>Código</v>
      </c>
      <c r="B6" s="217" t="str">
        <f>'2.14'!B40</f>
        <v>Descripción</v>
      </c>
      <c r="C6" s="217" t="str">
        <f>'2.14'!C40</f>
        <v>Unidad</v>
      </c>
      <c r="D6" s="217" t="str">
        <f>'2.14'!D40</f>
        <v>Cantidad</v>
      </c>
      <c r="E6" s="217" t="str">
        <f>'2.14'!E40</f>
        <v>Dias</v>
      </c>
      <c r="F6" s="217" t="str">
        <f>'2.14'!F40</f>
        <v>Desperdicio</v>
      </c>
      <c r="G6" s="4" t="str">
        <f>'2.14'!G40</f>
        <v>Cantidad + Desperdicio</v>
      </c>
      <c r="H6" s="217" t="str">
        <f>'2.14'!H40</f>
        <v>Precio Unitario</v>
      </c>
      <c r="I6" s="217" t="str">
        <f>'2.14'!I40</f>
        <v>Subtotal</v>
      </c>
    </row>
    <row r="7" ht="14.25" customHeight="1">
      <c r="A7" s="219" t="str">
        <f>'2.14'!A41</f>
        <v>e-vol</v>
      </c>
      <c r="B7" s="92" t="str">
        <f>'2.14'!B41</f>
        <v>Volquete</v>
      </c>
      <c r="C7" s="92" t="str">
        <f>'2.14'!C41</f>
        <v>u</v>
      </c>
      <c r="D7" s="219">
        <f>'2.14'!D41</f>
        <v>21</v>
      </c>
      <c r="E7" s="219">
        <f>'2.14'!E41</f>
        <v>1</v>
      </c>
      <c r="F7" s="221">
        <f>'2.14'!F41</f>
        <v>0.25</v>
      </c>
      <c r="G7" s="230">
        <f>'2.14'!G41</f>
        <v>27</v>
      </c>
      <c r="H7" s="150">
        <f>'2.14'!H41</f>
        <v>200000</v>
      </c>
      <c r="I7" s="150">
        <f>'2.14'!I41</f>
        <v>5400000</v>
      </c>
    </row>
    <row r="8" ht="14.25" customHeight="1">
      <c r="A8" s="219" t="str">
        <f>'2.14'!A42</f>
        <v>E-MAR</v>
      </c>
      <c r="B8" s="92" t="str">
        <f>'2.14'!B42</f>
        <v>Martillete</v>
      </c>
      <c r="C8" s="92" t="str">
        <f>'2.14'!C42</f>
        <v>u</v>
      </c>
      <c r="D8" s="219">
        <f>'2.14'!D42</f>
        <v>1</v>
      </c>
      <c r="E8" s="219">
        <f>'2.14'!E42</f>
        <v>21</v>
      </c>
      <c r="F8" s="221">
        <f>'2.14'!F42</f>
        <v>0.25</v>
      </c>
      <c r="G8" s="230">
        <f>'2.14'!G42</f>
        <v>27</v>
      </c>
      <c r="H8" s="150">
        <f>'2.14'!H42</f>
        <v>60000</v>
      </c>
      <c r="I8" s="150">
        <f>'2.14'!I42</f>
        <v>1620000</v>
      </c>
    </row>
    <row r="9" ht="14.25" customHeight="1">
      <c r="A9" s="219" t="str">
        <f>'2.14'!A43</f>
        <v/>
      </c>
      <c r="B9" s="92" t="str">
        <f>'2.14'!B43</f>
        <v/>
      </c>
      <c r="C9" s="92" t="str">
        <f>'2.14'!C43</f>
        <v/>
      </c>
      <c r="D9" s="219" t="str">
        <f>'2.14'!D43</f>
        <v/>
      </c>
      <c r="E9" s="219" t="str">
        <f>'2.14'!E43</f>
        <v/>
      </c>
      <c r="F9" s="221" t="str">
        <f>'2.14'!F43</f>
        <v/>
      </c>
      <c r="G9" s="230">
        <f>'2.14'!G43</f>
        <v>0</v>
      </c>
      <c r="H9" s="150" t="str">
        <f>'2.14'!H43</f>
        <v/>
      </c>
      <c r="I9" s="150">
        <f>'2.14'!I43</f>
        <v>0</v>
      </c>
    </row>
    <row r="10" ht="14.25" customHeight="1">
      <c r="A10" s="219" t="str">
        <f>'2.14'!A44</f>
        <v>E-MAR</v>
      </c>
      <c r="B10" s="92" t="str">
        <f>'2.14'!B44</f>
        <v>Martillete</v>
      </c>
      <c r="C10" s="92" t="str">
        <f>'2.14'!C44</f>
        <v>u</v>
      </c>
      <c r="D10" s="219">
        <f>'2.14'!D44</f>
        <v>1</v>
      </c>
      <c r="E10" s="219">
        <f>'2.14'!E44</f>
        <v>7</v>
      </c>
      <c r="F10" s="221">
        <f>'2.14'!F44</f>
        <v>0.1</v>
      </c>
      <c r="G10" s="230">
        <f>'2.14'!G44</f>
        <v>8</v>
      </c>
      <c r="H10" s="150">
        <f>'2.14'!H44</f>
        <v>60000</v>
      </c>
      <c r="I10" s="150">
        <f>'2.14'!I44</f>
        <v>480000</v>
      </c>
    </row>
    <row r="11" ht="14.25" customHeight="1">
      <c r="A11" s="219" t="str">
        <f>'2.14'!A45</f>
        <v/>
      </c>
      <c r="B11" s="92" t="str">
        <f>'2.14'!B45</f>
        <v/>
      </c>
      <c r="C11" s="92" t="str">
        <f>'2.14'!C45</f>
        <v/>
      </c>
      <c r="D11" s="219" t="str">
        <f>'2.14'!D45</f>
        <v/>
      </c>
      <c r="E11" s="219" t="str">
        <f>'2.14'!E45</f>
        <v/>
      </c>
      <c r="F11" s="221" t="str">
        <f>'2.14'!F45</f>
        <v/>
      </c>
      <c r="G11" s="230">
        <f>'2.14'!G45</f>
        <v>0</v>
      </c>
      <c r="H11" s="150" t="str">
        <f>'2.14'!H45</f>
        <v/>
      </c>
      <c r="I11" s="150" t="str">
        <f>'2.14'!I45</f>
        <v/>
      </c>
    </row>
    <row r="12" ht="14.25" customHeight="1">
      <c r="A12" s="219" t="str">
        <f>'2.14'!A46</f>
        <v/>
      </c>
      <c r="B12" s="92" t="str">
        <f>'2.14'!B46</f>
        <v/>
      </c>
      <c r="C12" s="92" t="str">
        <f>'2.14'!C46</f>
        <v/>
      </c>
      <c r="D12" s="219" t="str">
        <f>'2.14'!D46</f>
        <v/>
      </c>
      <c r="E12" s="219" t="str">
        <f>'2.14'!E46</f>
        <v/>
      </c>
      <c r="F12" s="221" t="str">
        <f>'2.14'!F46</f>
        <v/>
      </c>
      <c r="G12" s="230">
        <f>'2.14'!G46</f>
        <v>0</v>
      </c>
      <c r="H12" s="150" t="str">
        <f>'2.14'!H46</f>
        <v/>
      </c>
      <c r="I12" s="150" t="str">
        <f>'2.14'!I46</f>
        <v/>
      </c>
    </row>
    <row r="13" ht="14.25" customHeight="1">
      <c r="A13" s="90" t="str">
        <f>'2.14'!A47</f>
        <v/>
      </c>
      <c r="B13" s="90" t="str">
        <f>'2.14'!B47</f>
        <v/>
      </c>
      <c r="C13" s="90" t="str">
        <f>'2.14'!C47</f>
        <v/>
      </c>
      <c r="D13" s="90" t="str">
        <f>'2.14'!D47</f>
        <v/>
      </c>
      <c r="E13" s="90" t="str">
        <f>'2.14'!E47</f>
        <v/>
      </c>
      <c r="F13" s="154" t="str">
        <f>'2.14'!F47</f>
        <v/>
      </c>
      <c r="G13" s="3" t="str">
        <f>'2.14'!G47</f>
        <v/>
      </c>
      <c r="H13" s="150" t="str">
        <f>'2.14'!H47</f>
        <v/>
      </c>
      <c r="I13" s="150" t="str">
        <f>'2.14'!I47</f>
        <v/>
      </c>
    </row>
    <row r="14" ht="14.25" customHeight="1">
      <c r="A14" s="223" t="str">
        <f>'2.14'!A48</f>
        <v>TOTAL</v>
      </c>
      <c r="B14" s="224" t="str">
        <f>'2.14'!B48</f>
        <v/>
      </c>
      <c r="C14" s="224" t="str">
        <f>'2.14'!C48</f>
        <v/>
      </c>
      <c r="D14" s="224" t="str">
        <f>'2.14'!D48</f>
        <v/>
      </c>
      <c r="E14" s="224" t="str">
        <f>'2.14'!E48</f>
        <v/>
      </c>
      <c r="F14" s="224" t="str">
        <f>'2.14'!F48</f>
        <v/>
      </c>
      <c r="G14" s="198" t="str">
        <f>'2.14'!G48</f>
        <v/>
      </c>
      <c r="H14" s="224" t="str">
        <f>'2.14'!H48</f>
        <v/>
      </c>
      <c r="I14" s="225">
        <f>'2.14'!I48</f>
        <v>7500000</v>
      </c>
    </row>
    <row r="15" ht="14.25" customHeight="1">
      <c r="G15" s="3"/>
    </row>
    <row r="16" ht="14.25" customHeight="1">
      <c r="G16" s="3"/>
    </row>
    <row r="17" ht="14.25" customHeight="1">
      <c r="A17" s="259" t="str">
        <f>'2.14'!A67</f>
        <v>MANO DE OBRA - SUBCONTRATOS</v>
      </c>
      <c r="B17" s="212"/>
      <c r="C17" s="94" t="str">
        <f>'2.14'!C67</f>
        <v/>
      </c>
      <c r="D17" s="94" t="str">
        <f>'2.14'!D67</f>
        <v/>
      </c>
      <c r="E17" s="94" t="str">
        <f>'2.14'!E67</f>
        <v/>
      </c>
      <c r="F17" s="94" t="str">
        <f>'2.14'!F67</f>
        <v/>
      </c>
      <c r="G17" s="2" t="str">
        <f>'2.14'!G67</f>
        <v/>
      </c>
      <c r="H17" s="94" t="str">
        <f>'2.14'!H67</f>
        <v/>
      </c>
      <c r="I17" s="94" t="str">
        <f>'2.14'!I67</f>
        <v/>
      </c>
    </row>
    <row r="18" ht="14.25" customHeight="1">
      <c r="A18" s="217" t="str">
        <f>'2.14'!A68</f>
        <v>Código</v>
      </c>
      <c r="B18" s="217" t="str">
        <f>'2.14'!B68</f>
        <v>Descripción</v>
      </c>
      <c r="C18" s="217" t="str">
        <f>'2.14'!C68</f>
        <v>Unidad</v>
      </c>
      <c r="D18" s="217" t="str">
        <f>'2.14'!D68</f>
        <v>Cantidad</v>
      </c>
      <c r="E18" s="217" t="str">
        <f>'2.14'!E68</f>
        <v>Dias</v>
      </c>
      <c r="F18" s="217" t="str">
        <f>'2.14'!F68</f>
        <v>Desperdicio</v>
      </c>
      <c r="G18" s="4" t="str">
        <f>'2.14'!G68</f>
        <v>Cantidad + Desperdicio</v>
      </c>
      <c r="H18" s="217" t="str">
        <f>'2.14'!H68</f>
        <v>Precio Unitario</v>
      </c>
      <c r="I18" s="217" t="str">
        <f>'2.14'!I68</f>
        <v>Subtotal</v>
      </c>
    </row>
    <row r="19" ht="14.25" customHeight="1">
      <c r="A19" s="219" t="str">
        <f>'2.14'!A69</f>
        <v/>
      </c>
      <c r="B19" s="92" t="str">
        <f>'2.14'!B69</f>
        <v/>
      </c>
      <c r="C19" s="92" t="str">
        <f>'2.14'!C69</f>
        <v/>
      </c>
      <c r="D19" s="219" t="str">
        <f>'2.14'!D69</f>
        <v/>
      </c>
      <c r="E19" s="219" t="str">
        <f>'2.14'!E69</f>
        <v/>
      </c>
      <c r="F19" s="221" t="str">
        <f>'2.14'!F69</f>
        <v/>
      </c>
      <c r="G19" s="222">
        <f>'2.14'!G69</f>
        <v>0</v>
      </c>
      <c r="H19" s="150" t="str">
        <f>'2.14'!H69</f>
        <v/>
      </c>
      <c r="I19" s="150" t="str">
        <f>'2.14'!I69</f>
        <v/>
      </c>
    </row>
    <row r="20" ht="14.25" customHeight="1">
      <c r="A20" s="219" t="str">
        <f>'2.14'!A70</f>
        <v/>
      </c>
      <c r="B20" s="92" t="str">
        <f>'2.14'!B70</f>
        <v/>
      </c>
      <c r="C20" s="92" t="str">
        <f>'2.14'!C70</f>
        <v/>
      </c>
      <c r="D20" s="219" t="str">
        <f>'2.14'!D70</f>
        <v/>
      </c>
      <c r="E20" s="219" t="str">
        <f>'2.14'!E70</f>
        <v/>
      </c>
      <c r="F20" s="221" t="str">
        <f>'2.14'!F70</f>
        <v/>
      </c>
      <c r="G20" s="222">
        <f>'2.14'!G70</f>
        <v>0</v>
      </c>
      <c r="H20" s="150" t="str">
        <f>'2.14'!H70</f>
        <v/>
      </c>
      <c r="I20" s="150" t="str">
        <f>'2.14'!I70</f>
        <v/>
      </c>
    </row>
    <row r="21" ht="14.25" customHeight="1">
      <c r="A21" s="219" t="str">
        <f>'2.14'!A71</f>
        <v/>
      </c>
      <c r="B21" s="92" t="str">
        <f>'2.14'!B71</f>
        <v/>
      </c>
      <c r="C21" s="92" t="str">
        <f>'2.14'!C71</f>
        <v/>
      </c>
      <c r="D21" s="219" t="str">
        <f>'2.14'!D71</f>
        <v/>
      </c>
      <c r="E21" s="219" t="str">
        <f>'2.14'!E71</f>
        <v/>
      </c>
      <c r="F21" s="221" t="str">
        <f>'2.14'!F71</f>
        <v/>
      </c>
      <c r="G21" s="222">
        <f>'2.14'!G71</f>
        <v>0</v>
      </c>
      <c r="H21" s="150" t="str">
        <f>'2.14'!H71</f>
        <v/>
      </c>
      <c r="I21" s="150" t="str">
        <f>'2.14'!I71</f>
        <v/>
      </c>
    </row>
    <row r="22" ht="14.25" customHeight="1">
      <c r="A22" s="219" t="str">
        <f>'2.14'!A72</f>
        <v/>
      </c>
      <c r="B22" s="92" t="str">
        <f>'2.14'!B72</f>
        <v/>
      </c>
      <c r="C22" s="92" t="str">
        <f>'2.14'!C72</f>
        <v/>
      </c>
      <c r="D22" s="219" t="str">
        <f>'2.14'!D72</f>
        <v/>
      </c>
      <c r="E22" s="219" t="str">
        <f>'2.14'!E72</f>
        <v/>
      </c>
      <c r="F22" s="221" t="str">
        <f>'2.14'!F72</f>
        <v/>
      </c>
      <c r="G22" s="222">
        <f>'2.14'!G72</f>
        <v>0</v>
      </c>
      <c r="H22" s="150" t="str">
        <f>'2.14'!H72</f>
        <v/>
      </c>
      <c r="I22" s="150" t="str">
        <f>'2.14'!I72</f>
        <v/>
      </c>
    </row>
    <row r="23" ht="14.25" customHeight="1">
      <c r="A23" s="219" t="str">
        <f>'2.14'!A73</f>
        <v/>
      </c>
      <c r="B23" s="92" t="str">
        <f>'2.14'!B73</f>
        <v/>
      </c>
      <c r="C23" s="92" t="str">
        <f>'2.14'!C73</f>
        <v/>
      </c>
      <c r="D23" s="219" t="str">
        <f>'2.14'!D73</f>
        <v/>
      </c>
      <c r="E23" s="219" t="str">
        <f>'2.14'!E73</f>
        <v/>
      </c>
      <c r="F23" s="221" t="str">
        <f>'2.14'!F73</f>
        <v/>
      </c>
      <c r="G23" s="222">
        <f>'2.14'!G73</f>
        <v>0</v>
      </c>
      <c r="H23" s="150" t="str">
        <f>'2.14'!H73</f>
        <v/>
      </c>
      <c r="I23" s="150" t="str">
        <f>'2.14'!I73</f>
        <v/>
      </c>
    </row>
    <row r="24" ht="14.25" customHeight="1">
      <c r="A24" s="219" t="str">
        <f>'2.14'!A74</f>
        <v/>
      </c>
      <c r="B24" s="92" t="str">
        <f>'2.14'!B74</f>
        <v/>
      </c>
      <c r="C24" s="92" t="str">
        <f>'2.14'!C74</f>
        <v/>
      </c>
      <c r="D24" s="219" t="str">
        <f>'2.14'!D74</f>
        <v/>
      </c>
      <c r="E24" s="219" t="str">
        <f>'2.14'!E74</f>
        <v/>
      </c>
      <c r="F24" s="221" t="str">
        <f>'2.14'!F74</f>
        <v/>
      </c>
      <c r="G24" s="222">
        <f>'2.14'!G74</f>
        <v>0</v>
      </c>
      <c r="H24" s="150" t="str">
        <f>'2.14'!H74</f>
        <v/>
      </c>
      <c r="I24" s="150" t="str">
        <f>'2.14'!I74</f>
        <v/>
      </c>
    </row>
    <row r="25" ht="14.25" customHeight="1">
      <c r="A25" s="90" t="str">
        <f>'2.14'!A75</f>
        <v/>
      </c>
      <c r="B25" s="90" t="str">
        <f>'2.14'!B75</f>
        <v/>
      </c>
      <c r="C25" s="90" t="str">
        <f>'2.14'!C75</f>
        <v/>
      </c>
      <c r="D25" s="90" t="str">
        <f>'2.14'!D75</f>
        <v/>
      </c>
      <c r="E25" s="90" t="str">
        <f>'2.14'!E75</f>
        <v/>
      </c>
      <c r="F25" s="154" t="str">
        <f>'2.14'!F75</f>
        <v/>
      </c>
      <c r="G25" s="3" t="str">
        <f>'2.14'!G75</f>
        <v/>
      </c>
      <c r="H25" s="150" t="str">
        <f>'2.14'!H75</f>
        <v/>
      </c>
      <c r="I25" s="150" t="str">
        <f>'2.14'!I75</f>
        <v/>
      </c>
    </row>
    <row r="26" ht="14.25" customHeight="1">
      <c r="A26" s="223" t="str">
        <f>'2.14'!A76</f>
        <v>TOTAL</v>
      </c>
      <c r="B26" s="224" t="str">
        <f>'2.14'!B76</f>
        <v/>
      </c>
      <c r="C26" s="224" t="str">
        <f>'2.14'!C76</f>
        <v/>
      </c>
      <c r="D26" s="224" t="str">
        <f>'2.14'!D76</f>
        <v/>
      </c>
      <c r="E26" s="224" t="str">
        <f>'2.14'!E76</f>
        <v/>
      </c>
      <c r="F26" s="224" t="str">
        <f>'2.14'!F76</f>
        <v/>
      </c>
      <c r="G26" s="198" t="str">
        <f>'2.14'!G76</f>
        <v/>
      </c>
      <c r="H26" s="224" t="str">
        <f>'2.14'!H76</f>
        <v/>
      </c>
      <c r="I26" s="225">
        <f>'2.14'!I76</f>
        <v>0</v>
      </c>
    </row>
    <row r="27" ht="14.25" customHeight="1">
      <c r="G27" s="3"/>
    </row>
    <row r="28" ht="14.25" customHeight="1">
      <c r="G28" s="3"/>
    </row>
    <row r="29" ht="23.25" customHeight="1">
      <c r="A29" s="210" t="str">
        <f>'2.2.'!A3</f>
        <v>#REF!</v>
      </c>
      <c r="B29" s="211" t="str">
        <f>'2.14'!B29</f>
        <v>Ayudante</v>
      </c>
      <c r="C29" s="212"/>
      <c r="D29" s="212"/>
      <c r="E29" s="212"/>
      <c r="F29" s="212"/>
      <c r="G29" s="262">
        <f>'2.14'!G29</f>
        <v>19</v>
      </c>
      <c r="H29" s="214">
        <f>'2.14'!H29</f>
        <v>60000</v>
      </c>
      <c r="I29" s="261">
        <f>'2.14'!I29</f>
        <v>1140000</v>
      </c>
    </row>
    <row r="30" ht="14.25" customHeight="1">
      <c r="G30" s="3"/>
    </row>
    <row r="31" ht="14.25" customHeight="1">
      <c r="A31" s="216" t="str">
        <f t="shared" ref="A31:I31" si="1">'2.2.'!A39</f>
        <v>#REF!</v>
      </c>
      <c r="B31" s="94" t="str">
        <f t="shared" si="1"/>
        <v>#REF!</v>
      </c>
      <c r="C31" s="94" t="str">
        <f t="shared" si="1"/>
        <v>#REF!</v>
      </c>
      <c r="D31" s="94" t="str">
        <f t="shared" si="1"/>
        <v>#REF!</v>
      </c>
      <c r="E31" s="94" t="str">
        <f t="shared" si="1"/>
        <v>#REF!</v>
      </c>
      <c r="F31" s="94" t="str">
        <f t="shared" si="1"/>
        <v>#REF!</v>
      </c>
      <c r="G31" s="2" t="str">
        <f t="shared" si="1"/>
        <v>#REF!</v>
      </c>
      <c r="H31" s="94" t="str">
        <f t="shared" si="1"/>
        <v>#REF!</v>
      </c>
      <c r="I31" s="94" t="str">
        <f t="shared" si="1"/>
        <v>#REF!</v>
      </c>
    </row>
    <row r="32" ht="14.25" customHeight="1">
      <c r="A32" s="217" t="str">
        <f t="shared" ref="A32:I32" si="2">'2.2.'!A40</f>
        <v>#REF!</v>
      </c>
      <c r="B32" s="217" t="str">
        <f t="shared" si="2"/>
        <v>#REF!</v>
      </c>
      <c r="C32" s="217" t="str">
        <f t="shared" si="2"/>
        <v>#REF!</v>
      </c>
      <c r="D32" s="217" t="str">
        <f t="shared" si="2"/>
        <v>#REF!</v>
      </c>
      <c r="E32" s="217" t="str">
        <f t="shared" si="2"/>
        <v>#REF!</v>
      </c>
      <c r="F32" s="217" t="str">
        <f t="shared" si="2"/>
        <v>#REF!</v>
      </c>
      <c r="G32" s="4" t="str">
        <f t="shared" si="2"/>
        <v>#REF!</v>
      </c>
      <c r="H32" s="217" t="str">
        <f t="shared" si="2"/>
        <v>#REF!</v>
      </c>
      <c r="I32" s="217" t="str">
        <f t="shared" si="2"/>
        <v>#REF!</v>
      </c>
    </row>
    <row r="33" ht="14.25" customHeight="1">
      <c r="A33" s="219" t="str">
        <f t="shared" ref="A33:I33" si="3">'2.2.'!A41</f>
        <v>#REF!</v>
      </c>
      <c r="B33" s="92" t="str">
        <f t="shared" si="3"/>
        <v>#REF!</v>
      </c>
      <c r="C33" s="92" t="str">
        <f t="shared" si="3"/>
        <v>#REF!</v>
      </c>
      <c r="D33" s="219" t="str">
        <f t="shared" si="3"/>
        <v>#REF!</v>
      </c>
      <c r="E33" s="219" t="str">
        <f t="shared" si="3"/>
        <v>#REF!</v>
      </c>
      <c r="F33" s="221" t="str">
        <f t="shared" si="3"/>
        <v>#REF!</v>
      </c>
      <c r="G33" s="230" t="str">
        <f t="shared" si="3"/>
        <v>#REF!</v>
      </c>
      <c r="H33" s="150" t="str">
        <f t="shared" si="3"/>
        <v>#REF!</v>
      </c>
      <c r="I33" s="150" t="str">
        <f t="shared" si="3"/>
        <v>#REF!</v>
      </c>
    </row>
    <row r="34" ht="14.25" customHeight="1">
      <c r="A34" s="219" t="str">
        <f t="shared" ref="A34:I34" si="4">'2.2.'!A42</f>
        <v>#REF!</v>
      </c>
      <c r="B34" s="92" t="str">
        <f t="shared" si="4"/>
        <v>#REF!</v>
      </c>
      <c r="C34" s="92" t="str">
        <f t="shared" si="4"/>
        <v>#REF!</v>
      </c>
      <c r="D34" s="219" t="str">
        <f t="shared" si="4"/>
        <v>#REF!</v>
      </c>
      <c r="E34" s="219" t="str">
        <f t="shared" si="4"/>
        <v>#REF!</v>
      </c>
      <c r="F34" s="221" t="str">
        <f t="shared" si="4"/>
        <v>#REF!</v>
      </c>
      <c r="G34" s="230" t="str">
        <f t="shared" si="4"/>
        <v>#REF!</v>
      </c>
      <c r="H34" s="150" t="str">
        <f t="shared" si="4"/>
        <v>#REF!</v>
      </c>
      <c r="I34" s="150" t="str">
        <f t="shared" si="4"/>
        <v>#REF!</v>
      </c>
    </row>
    <row r="35" ht="14.25" customHeight="1">
      <c r="A35" s="219" t="str">
        <f t="shared" ref="A35:I35" si="5">'2.2.'!A43</f>
        <v>#REF!</v>
      </c>
      <c r="B35" s="92" t="str">
        <f t="shared" si="5"/>
        <v>#REF!</v>
      </c>
      <c r="C35" s="92" t="str">
        <f t="shared" si="5"/>
        <v>#REF!</v>
      </c>
      <c r="D35" s="219" t="str">
        <f t="shared" si="5"/>
        <v>#REF!</v>
      </c>
      <c r="E35" s="219" t="str">
        <f t="shared" si="5"/>
        <v>#REF!</v>
      </c>
      <c r="F35" s="221" t="str">
        <f t="shared" si="5"/>
        <v>#REF!</v>
      </c>
      <c r="G35" s="230" t="str">
        <f t="shared" si="5"/>
        <v>#REF!</v>
      </c>
      <c r="H35" s="150" t="str">
        <f t="shared" si="5"/>
        <v>#REF!</v>
      </c>
      <c r="I35" s="150" t="str">
        <f t="shared" si="5"/>
        <v>#REF!</v>
      </c>
    </row>
    <row r="36" ht="14.25" customHeight="1">
      <c r="A36" s="219" t="str">
        <f t="shared" ref="A36:I36" si="6">'2.2.'!A44</f>
        <v>#REF!</v>
      </c>
      <c r="B36" s="92" t="str">
        <f t="shared" si="6"/>
        <v>#REF!</v>
      </c>
      <c r="C36" s="92" t="str">
        <f t="shared" si="6"/>
        <v>#REF!</v>
      </c>
      <c r="D36" s="219" t="str">
        <f t="shared" si="6"/>
        <v>#REF!</v>
      </c>
      <c r="E36" s="219" t="str">
        <f t="shared" si="6"/>
        <v>#REF!</v>
      </c>
      <c r="F36" s="221" t="str">
        <f t="shared" si="6"/>
        <v>#REF!</v>
      </c>
      <c r="G36" s="230" t="str">
        <f t="shared" si="6"/>
        <v>#REF!</v>
      </c>
      <c r="H36" s="150" t="str">
        <f t="shared" si="6"/>
        <v>#REF!</v>
      </c>
      <c r="I36" s="150" t="str">
        <f t="shared" si="6"/>
        <v>#REF!</v>
      </c>
    </row>
    <row r="37" ht="14.25" customHeight="1">
      <c r="A37" s="219" t="str">
        <f t="shared" ref="A37:I37" si="7">'2.2.'!A45</f>
        <v>#REF!</v>
      </c>
      <c r="B37" s="92" t="str">
        <f t="shared" si="7"/>
        <v>#REF!</v>
      </c>
      <c r="C37" s="92" t="str">
        <f t="shared" si="7"/>
        <v>#REF!</v>
      </c>
      <c r="D37" s="219" t="str">
        <f t="shared" si="7"/>
        <v>#REF!</v>
      </c>
      <c r="E37" s="219" t="str">
        <f t="shared" si="7"/>
        <v>#REF!</v>
      </c>
      <c r="F37" s="221" t="str">
        <f t="shared" si="7"/>
        <v>#REF!</v>
      </c>
      <c r="G37" s="230" t="str">
        <f t="shared" si="7"/>
        <v>#REF!</v>
      </c>
      <c r="H37" s="150" t="str">
        <f t="shared" si="7"/>
        <v>#REF!</v>
      </c>
      <c r="I37" s="150" t="str">
        <f t="shared" si="7"/>
        <v>#REF!</v>
      </c>
    </row>
    <row r="38" ht="14.25" customHeight="1">
      <c r="A38" s="219" t="str">
        <f t="shared" ref="A38:I38" si="8">'2.2.'!A46</f>
        <v>#REF!</v>
      </c>
      <c r="B38" s="92" t="str">
        <f t="shared" si="8"/>
        <v>#REF!</v>
      </c>
      <c r="C38" s="92" t="str">
        <f t="shared" si="8"/>
        <v>#REF!</v>
      </c>
      <c r="D38" s="219" t="str">
        <f t="shared" si="8"/>
        <v>#REF!</v>
      </c>
      <c r="E38" s="219" t="str">
        <f t="shared" si="8"/>
        <v>#REF!</v>
      </c>
      <c r="F38" s="221" t="str">
        <f t="shared" si="8"/>
        <v>#REF!</v>
      </c>
      <c r="G38" s="230" t="str">
        <f t="shared" si="8"/>
        <v>#REF!</v>
      </c>
      <c r="H38" s="150" t="str">
        <f t="shared" si="8"/>
        <v>#REF!</v>
      </c>
      <c r="I38" s="150" t="str">
        <f t="shared" si="8"/>
        <v>#REF!</v>
      </c>
    </row>
    <row r="39" ht="14.25" customHeight="1">
      <c r="A39" s="90" t="str">
        <f t="shared" ref="A39:I39" si="9">'2.2.'!A47</f>
        <v>#REF!</v>
      </c>
      <c r="B39" s="90" t="str">
        <f t="shared" si="9"/>
        <v>#REF!</v>
      </c>
      <c r="C39" s="90" t="str">
        <f t="shared" si="9"/>
        <v>#REF!</v>
      </c>
      <c r="D39" s="90" t="str">
        <f t="shared" si="9"/>
        <v>#REF!</v>
      </c>
      <c r="E39" s="90" t="str">
        <f t="shared" si="9"/>
        <v>#REF!</v>
      </c>
      <c r="F39" s="154" t="str">
        <f t="shared" si="9"/>
        <v>#REF!</v>
      </c>
      <c r="G39" s="3" t="str">
        <f t="shared" si="9"/>
        <v>#REF!</v>
      </c>
      <c r="H39" s="150" t="str">
        <f t="shared" si="9"/>
        <v>#REF!</v>
      </c>
      <c r="I39" s="150" t="str">
        <f t="shared" si="9"/>
        <v>#REF!</v>
      </c>
    </row>
    <row r="40" ht="14.25" customHeight="1">
      <c r="A40" s="223" t="str">
        <f t="shared" ref="A40:I40" si="10">'2.2.'!A48</f>
        <v>#REF!</v>
      </c>
      <c r="B40" s="224" t="str">
        <f t="shared" si="10"/>
        <v>#REF!</v>
      </c>
      <c r="C40" s="224" t="str">
        <f t="shared" si="10"/>
        <v>#REF!</v>
      </c>
      <c r="D40" s="224" t="str">
        <f t="shared" si="10"/>
        <v>#REF!</v>
      </c>
      <c r="E40" s="224" t="str">
        <f t="shared" si="10"/>
        <v>#REF!</v>
      </c>
      <c r="F40" s="224" t="str">
        <f t="shared" si="10"/>
        <v>#REF!</v>
      </c>
      <c r="G40" s="198" t="str">
        <f t="shared" si="10"/>
        <v>#REF!</v>
      </c>
      <c r="H40" s="224" t="str">
        <f t="shared" si="10"/>
        <v>#REF!</v>
      </c>
      <c r="I40" s="225" t="str">
        <f t="shared" si="10"/>
        <v>#REF!</v>
      </c>
    </row>
    <row r="41" ht="14.25" customHeight="1">
      <c r="G41" s="3"/>
    </row>
    <row r="42" ht="14.25" customHeight="1">
      <c r="G42" s="3"/>
    </row>
    <row r="43" ht="14.25" customHeight="1">
      <c r="A43" s="216" t="str">
        <f t="shared" ref="A43:I43" si="11">'2.2.'!A67</f>
        <v>#REF!</v>
      </c>
      <c r="B43" s="94" t="str">
        <f t="shared" si="11"/>
        <v>#REF!</v>
      </c>
      <c r="C43" s="94" t="str">
        <f t="shared" si="11"/>
        <v>#REF!</v>
      </c>
      <c r="D43" s="94" t="str">
        <f t="shared" si="11"/>
        <v>#REF!</v>
      </c>
      <c r="E43" s="94" t="str">
        <f t="shared" si="11"/>
        <v>#REF!</v>
      </c>
      <c r="F43" s="94" t="str">
        <f t="shared" si="11"/>
        <v>#REF!</v>
      </c>
      <c r="G43" s="2" t="str">
        <f t="shared" si="11"/>
        <v>#REF!</v>
      </c>
      <c r="H43" s="94" t="str">
        <f t="shared" si="11"/>
        <v>#REF!</v>
      </c>
      <c r="I43" s="94" t="str">
        <f t="shared" si="11"/>
        <v>#REF!</v>
      </c>
    </row>
    <row r="44" ht="14.25" customHeight="1">
      <c r="A44" s="217" t="str">
        <f t="shared" ref="A44:I44" si="12">'2.2.'!A68</f>
        <v>#REF!</v>
      </c>
      <c r="B44" s="217" t="str">
        <f t="shared" si="12"/>
        <v>#REF!</v>
      </c>
      <c r="C44" s="217" t="str">
        <f t="shared" si="12"/>
        <v>#REF!</v>
      </c>
      <c r="D44" s="217" t="str">
        <f t="shared" si="12"/>
        <v>#REF!</v>
      </c>
      <c r="E44" s="217" t="str">
        <f t="shared" si="12"/>
        <v>#REF!</v>
      </c>
      <c r="F44" s="217" t="str">
        <f t="shared" si="12"/>
        <v>#REF!</v>
      </c>
      <c r="G44" s="4" t="str">
        <f t="shared" si="12"/>
        <v>#REF!</v>
      </c>
      <c r="H44" s="217" t="str">
        <f t="shared" si="12"/>
        <v>#REF!</v>
      </c>
      <c r="I44" s="217" t="str">
        <f t="shared" si="12"/>
        <v>#REF!</v>
      </c>
    </row>
    <row r="45" ht="14.25" customHeight="1">
      <c r="A45" s="219" t="str">
        <f t="shared" ref="A45:I45" si="13">'2.2.'!A69</f>
        <v>#REF!</v>
      </c>
      <c r="B45" s="92" t="str">
        <f t="shared" si="13"/>
        <v>#REF!</v>
      </c>
      <c r="C45" s="92" t="str">
        <f t="shared" si="13"/>
        <v>#REF!</v>
      </c>
      <c r="D45" s="219" t="str">
        <f t="shared" si="13"/>
        <v>#REF!</v>
      </c>
      <c r="E45" s="219" t="str">
        <f t="shared" si="13"/>
        <v>#REF!</v>
      </c>
      <c r="F45" s="221" t="str">
        <f t="shared" si="13"/>
        <v>#REF!</v>
      </c>
      <c r="G45" s="222" t="str">
        <f t="shared" si="13"/>
        <v>#REF!</v>
      </c>
      <c r="H45" s="150" t="str">
        <f t="shared" si="13"/>
        <v>#REF!</v>
      </c>
      <c r="I45" s="150" t="str">
        <f t="shared" si="13"/>
        <v>#REF!</v>
      </c>
    </row>
    <row r="46" ht="14.25" customHeight="1">
      <c r="A46" s="219" t="str">
        <f t="shared" ref="A46:I46" si="14">'2.2.'!A70</f>
        <v>#REF!</v>
      </c>
      <c r="B46" s="92" t="str">
        <f t="shared" si="14"/>
        <v>#REF!</v>
      </c>
      <c r="C46" s="92" t="str">
        <f t="shared" si="14"/>
        <v>#REF!</v>
      </c>
      <c r="D46" s="219" t="str">
        <f t="shared" si="14"/>
        <v>#REF!</v>
      </c>
      <c r="E46" s="219" t="str">
        <f t="shared" si="14"/>
        <v>#REF!</v>
      </c>
      <c r="F46" s="221" t="str">
        <f t="shared" si="14"/>
        <v>#REF!</v>
      </c>
      <c r="G46" s="222" t="str">
        <f t="shared" si="14"/>
        <v>#REF!</v>
      </c>
      <c r="H46" s="150" t="str">
        <f t="shared" si="14"/>
        <v>#REF!</v>
      </c>
      <c r="I46" s="150" t="str">
        <f t="shared" si="14"/>
        <v>#REF!</v>
      </c>
    </row>
    <row r="47" ht="14.25" customHeight="1">
      <c r="A47" s="219" t="str">
        <f t="shared" ref="A47:I47" si="15">'2.2.'!A71</f>
        <v>#REF!</v>
      </c>
      <c r="B47" s="92" t="str">
        <f t="shared" si="15"/>
        <v>#REF!</v>
      </c>
      <c r="C47" s="92" t="str">
        <f t="shared" si="15"/>
        <v>#REF!</v>
      </c>
      <c r="D47" s="219" t="str">
        <f t="shared" si="15"/>
        <v>#REF!</v>
      </c>
      <c r="E47" s="219" t="str">
        <f t="shared" si="15"/>
        <v>#REF!</v>
      </c>
      <c r="F47" s="221" t="str">
        <f t="shared" si="15"/>
        <v>#REF!</v>
      </c>
      <c r="G47" s="222" t="str">
        <f t="shared" si="15"/>
        <v>#REF!</v>
      </c>
      <c r="H47" s="150" t="str">
        <f t="shared" si="15"/>
        <v>#REF!</v>
      </c>
      <c r="I47" s="150" t="str">
        <f t="shared" si="15"/>
        <v>#REF!</v>
      </c>
    </row>
    <row r="48" ht="14.25" customHeight="1">
      <c r="A48" s="219" t="str">
        <f t="shared" ref="A48:I48" si="16">'2.2.'!A72</f>
        <v>#REF!</v>
      </c>
      <c r="B48" s="92" t="str">
        <f t="shared" si="16"/>
        <v>#REF!</v>
      </c>
      <c r="C48" s="92" t="str">
        <f t="shared" si="16"/>
        <v>#REF!</v>
      </c>
      <c r="D48" s="219" t="str">
        <f t="shared" si="16"/>
        <v>#REF!</v>
      </c>
      <c r="E48" s="219" t="str">
        <f t="shared" si="16"/>
        <v>#REF!</v>
      </c>
      <c r="F48" s="221" t="str">
        <f t="shared" si="16"/>
        <v>#REF!</v>
      </c>
      <c r="G48" s="222" t="str">
        <f t="shared" si="16"/>
        <v>#REF!</v>
      </c>
      <c r="H48" s="150" t="str">
        <f t="shared" si="16"/>
        <v>#REF!</v>
      </c>
      <c r="I48" s="150" t="str">
        <f t="shared" si="16"/>
        <v>#REF!</v>
      </c>
    </row>
    <row r="49" ht="14.25" customHeight="1">
      <c r="A49" s="219" t="str">
        <f t="shared" ref="A49:I49" si="17">'2.2.'!A73</f>
        <v>#REF!</v>
      </c>
      <c r="B49" s="92" t="str">
        <f t="shared" si="17"/>
        <v>#REF!</v>
      </c>
      <c r="C49" s="92" t="str">
        <f t="shared" si="17"/>
        <v>#REF!</v>
      </c>
      <c r="D49" s="219" t="str">
        <f t="shared" si="17"/>
        <v>#REF!</v>
      </c>
      <c r="E49" s="219" t="str">
        <f t="shared" si="17"/>
        <v>#REF!</v>
      </c>
      <c r="F49" s="221" t="str">
        <f t="shared" si="17"/>
        <v>#REF!</v>
      </c>
      <c r="G49" s="222" t="str">
        <f t="shared" si="17"/>
        <v>#REF!</v>
      </c>
      <c r="H49" s="150" t="str">
        <f t="shared" si="17"/>
        <v>#REF!</v>
      </c>
      <c r="I49" s="150" t="str">
        <f t="shared" si="17"/>
        <v>#REF!</v>
      </c>
    </row>
    <row r="50" ht="14.25" customHeight="1">
      <c r="A50" s="219" t="str">
        <f t="shared" ref="A50:I50" si="18">'2.2.'!A74</f>
        <v>#REF!</v>
      </c>
      <c r="B50" s="92" t="str">
        <f t="shared" si="18"/>
        <v>#REF!</v>
      </c>
      <c r="C50" s="92" t="str">
        <f t="shared" si="18"/>
        <v>#REF!</v>
      </c>
      <c r="D50" s="219" t="str">
        <f t="shared" si="18"/>
        <v>#REF!</v>
      </c>
      <c r="E50" s="219" t="str">
        <f t="shared" si="18"/>
        <v>#REF!</v>
      </c>
      <c r="F50" s="221" t="str">
        <f t="shared" si="18"/>
        <v>#REF!</v>
      </c>
      <c r="G50" s="222" t="str">
        <f t="shared" si="18"/>
        <v>#REF!</v>
      </c>
      <c r="H50" s="150" t="str">
        <f t="shared" si="18"/>
        <v>#REF!</v>
      </c>
      <c r="I50" s="150" t="str">
        <f t="shared" si="18"/>
        <v>#REF!</v>
      </c>
    </row>
    <row r="51" ht="14.25" customHeight="1">
      <c r="A51" s="90" t="str">
        <f t="shared" ref="A51:I51" si="19">'2.2.'!A75</f>
        <v>#REF!</v>
      </c>
      <c r="B51" s="90" t="str">
        <f t="shared" si="19"/>
        <v>#REF!</v>
      </c>
      <c r="C51" s="90" t="str">
        <f t="shared" si="19"/>
        <v>#REF!</v>
      </c>
      <c r="D51" s="90" t="str">
        <f t="shared" si="19"/>
        <v>#REF!</v>
      </c>
      <c r="E51" s="90" t="str">
        <f t="shared" si="19"/>
        <v>#REF!</v>
      </c>
      <c r="F51" s="154" t="str">
        <f t="shared" si="19"/>
        <v>#REF!</v>
      </c>
      <c r="G51" s="3" t="str">
        <f t="shared" si="19"/>
        <v>#REF!</v>
      </c>
      <c r="H51" s="150" t="str">
        <f t="shared" si="19"/>
        <v>#REF!</v>
      </c>
      <c r="I51" s="150" t="str">
        <f t="shared" si="19"/>
        <v>#REF!</v>
      </c>
    </row>
    <row r="52" ht="14.25" customHeight="1">
      <c r="A52" s="223" t="str">
        <f t="shared" ref="A52:I52" si="20">'2.2.'!A76</f>
        <v>#REF!</v>
      </c>
      <c r="B52" s="224" t="str">
        <f t="shared" si="20"/>
        <v>#REF!</v>
      </c>
      <c r="C52" s="224" t="str">
        <f t="shared" si="20"/>
        <v>#REF!</v>
      </c>
      <c r="D52" s="224" t="str">
        <f t="shared" si="20"/>
        <v>#REF!</v>
      </c>
      <c r="E52" s="224" t="str">
        <f t="shared" si="20"/>
        <v>#REF!</v>
      </c>
      <c r="F52" s="224" t="str">
        <f t="shared" si="20"/>
        <v>#REF!</v>
      </c>
      <c r="G52" s="198" t="str">
        <f t="shared" si="20"/>
        <v>#REF!</v>
      </c>
      <c r="H52" s="224" t="str">
        <f t="shared" si="20"/>
        <v>#REF!</v>
      </c>
      <c r="I52" s="225" t="str">
        <f t="shared" si="20"/>
        <v>#REF!</v>
      </c>
    </row>
    <row r="53" ht="14.25" customHeight="1">
      <c r="G53" s="3"/>
    </row>
    <row r="54" ht="14.25" customHeight="1">
      <c r="G54" s="3"/>
    </row>
    <row r="55" ht="23.25" customHeight="1">
      <c r="A55" s="210" t="str">
        <f>'2.3.'!A3</f>
        <v>#REF!</v>
      </c>
      <c r="B55" s="211" t="str">
        <f>'2.14'!B55</f>
        <v>Puntal</v>
      </c>
      <c r="C55" s="212"/>
      <c r="D55" s="212"/>
      <c r="E55" s="212"/>
      <c r="F55" s="212"/>
      <c r="G55" s="260">
        <f>'2.14'!G55</f>
        <v>73</v>
      </c>
      <c r="H55" s="214">
        <f>'2.14'!H55</f>
        <v>6900</v>
      </c>
      <c r="I55" s="261">
        <f>'2.14'!I55</f>
        <v>503700</v>
      </c>
    </row>
    <row r="56" ht="14.25" customHeight="1">
      <c r="G56" s="3"/>
    </row>
    <row r="57" ht="14.25" customHeight="1">
      <c r="A57" s="216" t="str">
        <f t="shared" ref="A57:I57" si="21">'2.3.'!A39</f>
        <v>#REF!</v>
      </c>
      <c r="B57" s="94" t="str">
        <f t="shared" si="21"/>
        <v>#REF!</v>
      </c>
      <c r="C57" s="94" t="str">
        <f t="shared" si="21"/>
        <v>#REF!</v>
      </c>
      <c r="D57" s="94" t="str">
        <f t="shared" si="21"/>
        <v>#REF!</v>
      </c>
      <c r="E57" s="94" t="str">
        <f t="shared" si="21"/>
        <v>#REF!</v>
      </c>
      <c r="F57" s="94" t="str">
        <f t="shared" si="21"/>
        <v>#REF!</v>
      </c>
      <c r="G57" s="2" t="str">
        <f t="shared" si="21"/>
        <v>#REF!</v>
      </c>
      <c r="H57" s="94" t="str">
        <f t="shared" si="21"/>
        <v>#REF!</v>
      </c>
      <c r="I57" s="94" t="str">
        <f t="shared" si="21"/>
        <v>#REF!</v>
      </c>
    </row>
    <row r="58" ht="14.25" customHeight="1">
      <c r="A58" s="217" t="str">
        <f t="shared" ref="A58:I58" si="22">'2.3.'!A40</f>
        <v>#REF!</v>
      </c>
      <c r="B58" s="217" t="str">
        <f t="shared" si="22"/>
        <v>#REF!</v>
      </c>
      <c r="C58" s="217" t="str">
        <f t="shared" si="22"/>
        <v>#REF!</v>
      </c>
      <c r="D58" s="217" t="str">
        <f t="shared" si="22"/>
        <v>#REF!</v>
      </c>
      <c r="E58" s="217" t="str">
        <f t="shared" si="22"/>
        <v>#REF!</v>
      </c>
      <c r="F58" s="217" t="str">
        <f t="shared" si="22"/>
        <v>#REF!</v>
      </c>
      <c r="G58" s="4" t="str">
        <f t="shared" si="22"/>
        <v>#REF!</v>
      </c>
      <c r="H58" s="217" t="str">
        <f t="shared" si="22"/>
        <v>#REF!</v>
      </c>
      <c r="I58" s="217" t="str">
        <f t="shared" si="22"/>
        <v>#REF!</v>
      </c>
    </row>
    <row r="59" ht="14.25" customHeight="1">
      <c r="A59" s="219" t="str">
        <f t="shared" ref="A59:I59" si="23">'2.3.'!A41</f>
        <v>#REF!</v>
      </c>
      <c r="B59" s="92" t="str">
        <f t="shared" si="23"/>
        <v>#REF!</v>
      </c>
      <c r="C59" s="92" t="str">
        <f t="shared" si="23"/>
        <v>#REF!</v>
      </c>
      <c r="D59" s="219" t="str">
        <f t="shared" si="23"/>
        <v>#REF!</v>
      </c>
      <c r="E59" s="219" t="str">
        <f t="shared" si="23"/>
        <v>#REF!</v>
      </c>
      <c r="F59" s="221" t="str">
        <f t="shared" si="23"/>
        <v>#REF!</v>
      </c>
      <c r="G59" s="230" t="str">
        <f t="shared" si="23"/>
        <v>#REF!</v>
      </c>
      <c r="H59" s="150" t="str">
        <f t="shared" si="23"/>
        <v>#REF!</v>
      </c>
      <c r="I59" s="150" t="str">
        <f t="shared" si="23"/>
        <v>#REF!</v>
      </c>
    </row>
    <row r="60" ht="14.25" customHeight="1">
      <c r="A60" s="219" t="str">
        <f t="shared" ref="A60:I60" si="24">'2.3.'!A42</f>
        <v>#REF!</v>
      </c>
      <c r="B60" s="92" t="str">
        <f t="shared" si="24"/>
        <v>#REF!</v>
      </c>
      <c r="C60" s="92" t="str">
        <f t="shared" si="24"/>
        <v>#REF!</v>
      </c>
      <c r="D60" s="219" t="str">
        <f t="shared" si="24"/>
        <v>#REF!</v>
      </c>
      <c r="E60" s="219" t="str">
        <f t="shared" si="24"/>
        <v>#REF!</v>
      </c>
      <c r="F60" s="221" t="str">
        <f t="shared" si="24"/>
        <v>#REF!</v>
      </c>
      <c r="G60" s="230" t="str">
        <f t="shared" si="24"/>
        <v>#REF!</v>
      </c>
      <c r="H60" s="150" t="str">
        <f t="shared" si="24"/>
        <v>#REF!</v>
      </c>
      <c r="I60" s="150" t="str">
        <f t="shared" si="24"/>
        <v>#REF!</v>
      </c>
    </row>
    <row r="61" ht="14.25" customHeight="1">
      <c r="A61" s="219" t="str">
        <f t="shared" ref="A61:I61" si="25">'2.3.'!A43</f>
        <v>#REF!</v>
      </c>
      <c r="B61" s="92" t="str">
        <f t="shared" si="25"/>
        <v>#REF!</v>
      </c>
      <c r="C61" s="92" t="str">
        <f t="shared" si="25"/>
        <v>#REF!</v>
      </c>
      <c r="D61" s="219" t="str">
        <f t="shared" si="25"/>
        <v>#REF!</v>
      </c>
      <c r="E61" s="219" t="str">
        <f t="shared" si="25"/>
        <v>#REF!</v>
      </c>
      <c r="F61" s="221" t="str">
        <f t="shared" si="25"/>
        <v>#REF!</v>
      </c>
      <c r="G61" s="230" t="str">
        <f t="shared" si="25"/>
        <v>#REF!</v>
      </c>
      <c r="H61" s="150" t="str">
        <f t="shared" si="25"/>
        <v>#REF!</v>
      </c>
      <c r="I61" s="150" t="str">
        <f t="shared" si="25"/>
        <v>#REF!</v>
      </c>
    </row>
    <row r="62" ht="14.25" customHeight="1">
      <c r="A62" s="219" t="str">
        <f t="shared" ref="A62:I62" si="26">'2.3.'!A44</f>
        <v>#REF!</v>
      </c>
      <c r="B62" s="92" t="str">
        <f t="shared" si="26"/>
        <v>#REF!</v>
      </c>
      <c r="C62" s="92" t="str">
        <f t="shared" si="26"/>
        <v>#REF!</v>
      </c>
      <c r="D62" s="219" t="str">
        <f t="shared" si="26"/>
        <v>#REF!</v>
      </c>
      <c r="E62" s="219" t="str">
        <f t="shared" si="26"/>
        <v>#REF!</v>
      </c>
      <c r="F62" s="221" t="str">
        <f t="shared" si="26"/>
        <v>#REF!</v>
      </c>
      <c r="G62" s="230" t="str">
        <f t="shared" si="26"/>
        <v>#REF!</v>
      </c>
      <c r="H62" s="150" t="str">
        <f t="shared" si="26"/>
        <v>#REF!</v>
      </c>
      <c r="I62" s="150" t="str">
        <f t="shared" si="26"/>
        <v>#REF!</v>
      </c>
    </row>
    <row r="63" ht="14.25" customHeight="1">
      <c r="A63" s="219" t="str">
        <f t="shared" ref="A63:I63" si="27">'2.3.'!A45</f>
        <v>#REF!</v>
      </c>
      <c r="B63" s="92" t="str">
        <f t="shared" si="27"/>
        <v>#REF!</v>
      </c>
      <c r="C63" s="92" t="str">
        <f t="shared" si="27"/>
        <v>#REF!</v>
      </c>
      <c r="D63" s="219" t="str">
        <f t="shared" si="27"/>
        <v>#REF!</v>
      </c>
      <c r="E63" s="219" t="str">
        <f t="shared" si="27"/>
        <v>#REF!</v>
      </c>
      <c r="F63" s="221" t="str">
        <f t="shared" si="27"/>
        <v>#REF!</v>
      </c>
      <c r="G63" s="230" t="str">
        <f t="shared" si="27"/>
        <v>#REF!</v>
      </c>
      <c r="H63" s="150" t="str">
        <f t="shared" si="27"/>
        <v>#REF!</v>
      </c>
      <c r="I63" s="150" t="str">
        <f t="shared" si="27"/>
        <v>#REF!</v>
      </c>
    </row>
    <row r="64" ht="14.25" customHeight="1">
      <c r="A64" s="219" t="str">
        <f t="shared" ref="A64:I64" si="28">'2.3.'!A46</f>
        <v>#REF!</v>
      </c>
      <c r="B64" s="92" t="str">
        <f t="shared" si="28"/>
        <v>#REF!</v>
      </c>
      <c r="C64" s="92" t="str">
        <f t="shared" si="28"/>
        <v>#REF!</v>
      </c>
      <c r="D64" s="219" t="str">
        <f t="shared" si="28"/>
        <v>#REF!</v>
      </c>
      <c r="E64" s="219" t="str">
        <f t="shared" si="28"/>
        <v>#REF!</v>
      </c>
      <c r="F64" s="221" t="str">
        <f t="shared" si="28"/>
        <v>#REF!</v>
      </c>
      <c r="G64" s="230" t="str">
        <f t="shared" si="28"/>
        <v>#REF!</v>
      </c>
      <c r="H64" s="150" t="str">
        <f t="shared" si="28"/>
        <v>#REF!</v>
      </c>
      <c r="I64" s="150" t="str">
        <f t="shared" si="28"/>
        <v>#REF!</v>
      </c>
    </row>
    <row r="65" ht="14.25" customHeight="1">
      <c r="A65" s="90" t="str">
        <f t="shared" ref="A65:I65" si="29">'2.3.'!A47</f>
        <v>#REF!</v>
      </c>
      <c r="B65" s="90" t="str">
        <f t="shared" si="29"/>
        <v>#REF!</v>
      </c>
      <c r="C65" s="90" t="str">
        <f t="shared" si="29"/>
        <v>#REF!</v>
      </c>
      <c r="D65" s="90" t="str">
        <f t="shared" si="29"/>
        <v>#REF!</v>
      </c>
      <c r="E65" s="90" t="str">
        <f t="shared" si="29"/>
        <v>#REF!</v>
      </c>
      <c r="F65" s="154" t="str">
        <f t="shared" si="29"/>
        <v>#REF!</v>
      </c>
      <c r="G65" s="3" t="str">
        <f t="shared" si="29"/>
        <v>#REF!</v>
      </c>
      <c r="H65" s="150" t="str">
        <f t="shared" si="29"/>
        <v>#REF!</v>
      </c>
      <c r="I65" s="150" t="str">
        <f t="shared" si="29"/>
        <v>#REF!</v>
      </c>
    </row>
    <row r="66" ht="14.25" customHeight="1">
      <c r="A66" s="223" t="str">
        <f t="shared" ref="A66:I66" si="30">'2.3.'!A48</f>
        <v>#REF!</v>
      </c>
      <c r="B66" s="224" t="str">
        <f t="shared" si="30"/>
        <v>#REF!</v>
      </c>
      <c r="C66" s="224" t="str">
        <f t="shared" si="30"/>
        <v>#REF!</v>
      </c>
      <c r="D66" s="224" t="str">
        <f t="shared" si="30"/>
        <v>#REF!</v>
      </c>
      <c r="E66" s="224" t="str">
        <f t="shared" si="30"/>
        <v>#REF!</v>
      </c>
      <c r="F66" s="224" t="str">
        <f t="shared" si="30"/>
        <v>#REF!</v>
      </c>
      <c r="G66" s="198" t="str">
        <f t="shared" si="30"/>
        <v>#REF!</v>
      </c>
      <c r="H66" s="224" t="str">
        <f t="shared" si="30"/>
        <v>#REF!</v>
      </c>
      <c r="I66" s="225" t="str">
        <f t="shared" si="30"/>
        <v>#REF!</v>
      </c>
    </row>
    <row r="67" ht="14.25" customHeight="1">
      <c r="G67" s="3"/>
    </row>
    <row r="68" ht="14.25" customHeight="1">
      <c r="G68" s="3"/>
    </row>
    <row r="69" ht="14.25" customHeight="1">
      <c r="A69" s="216" t="str">
        <f t="shared" ref="A69:I69" si="31">'2.3.'!A67</f>
        <v>#REF!</v>
      </c>
      <c r="B69" s="94" t="str">
        <f t="shared" si="31"/>
        <v>#REF!</v>
      </c>
      <c r="C69" s="94" t="str">
        <f t="shared" si="31"/>
        <v>#REF!</v>
      </c>
      <c r="D69" s="94" t="str">
        <f t="shared" si="31"/>
        <v>#REF!</v>
      </c>
      <c r="E69" s="94" t="str">
        <f t="shared" si="31"/>
        <v>#REF!</v>
      </c>
      <c r="F69" s="94" t="str">
        <f t="shared" si="31"/>
        <v>#REF!</v>
      </c>
      <c r="G69" s="2" t="str">
        <f t="shared" si="31"/>
        <v>#REF!</v>
      </c>
      <c r="H69" s="94" t="str">
        <f t="shared" si="31"/>
        <v>#REF!</v>
      </c>
      <c r="I69" s="94" t="str">
        <f t="shared" si="31"/>
        <v>#REF!</v>
      </c>
    </row>
    <row r="70" ht="14.25" customHeight="1">
      <c r="A70" s="217" t="str">
        <f t="shared" ref="A70:I70" si="32">'2.3.'!A68</f>
        <v>#REF!</v>
      </c>
      <c r="B70" s="217" t="str">
        <f t="shared" si="32"/>
        <v>#REF!</v>
      </c>
      <c r="C70" s="217" t="str">
        <f t="shared" si="32"/>
        <v>#REF!</v>
      </c>
      <c r="D70" s="217" t="str">
        <f t="shared" si="32"/>
        <v>#REF!</v>
      </c>
      <c r="E70" s="217" t="str">
        <f t="shared" si="32"/>
        <v>#REF!</v>
      </c>
      <c r="F70" s="217" t="str">
        <f t="shared" si="32"/>
        <v>#REF!</v>
      </c>
      <c r="G70" s="4" t="str">
        <f t="shared" si="32"/>
        <v>#REF!</v>
      </c>
      <c r="H70" s="217" t="str">
        <f t="shared" si="32"/>
        <v>#REF!</v>
      </c>
      <c r="I70" s="217" t="str">
        <f t="shared" si="32"/>
        <v>#REF!</v>
      </c>
    </row>
    <row r="71" ht="14.25" customHeight="1">
      <c r="A71" s="219" t="str">
        <f t="shared" ref="A71:I71" si="33">'2.3.'!A69</f>
        <v>#REF!</v>
      </c>
      <c r="B71" s="92" t="str">
        <f t="shared" si="33"/>
        <v>#REF!</v>
      </c>
      <c r="C71" s="92" t="str">
        <f t="shared" si="33"/>
        <v>#REF!</v>
      </c>
      <c r="D71" s="219" t="str">
        <f t="shared" si="33"/>
        <v>#REF!</v>
      </c>
      <c r="E71" s="219" t="str">
        <f t="shared" si="33"/>
        <v>#REF!</v>
      </c>
      <c r="F71" s="221" t="str">
        <f t="shared" si="33"/>
        <v>#REF!</v>
      </c>
      <c r="G71" s="222" t="str">
        <f t="shared" si="33"/>
        <v>#REF!</v>
      </c>
      <c r="H71" s="150" t="str">
        <f t="shared" si="33"/>
        <v>#REF!</v>
      </c>
      <c r="I71" s="150" t="str">
        <f t="shared" si="33"/>
        <v>#REF!</v>
      </c>
    </row>
    <row r="72" ht="14.25" customHeight="1">
      <c r="A72" s="219" t="str">
        <f t="shared" ref="A72:I72" si="34">'2.3.'!A70</f>
        <v>#REF!</v>
      </c>
      <c r="B72" s="92" t="str">
        <f t="shared" si="34"/>
        <v>#REF!</v>
      </c>
      <c r="C72" s="92" t="str">
        <f t="shared" si="34"/>
        <v>#REF!</v>
      </c>
      <c r="D72" s="219" t="str">
        <f t="shared" si="34"/>
        <v>#REF!</v>
      </c>
      <c r="E72" s="219" t="str">
        <f t="shared" si="34"/>
        <v>#REF!</v>
      </c>
      <c r="F72" s="221" t="str">
        <f t="shared" si="34"/>
        <v>#REF!</v>
      </c>
      <c r="G72" s="222" t="str">
        <f t="shared" si="34"/>
        <v>#REF!</v>
      </c>
      <c r="H72" s="150" t="str">
        <f t="shared" si="34"/>
        <v>#REF!</v>
      </c>
      <c r="I72" s="150" t="str">
        <f t="shared" si="34"/>
        <v>#REF!</v>
      </c>
    </row>
    <row r="73" ht="14.25" customHeight="1">
      <c r="A73" s="219" t="str">
        <f t="shared" ref="A73:I73" si="35">'2.3.'!A71</f>
        <v>#REF!</v>
      </c>
      <c r="B73" s="92" t="str">
        <f t="shared" si="35"/>
        <v>#REF!</v>
      </c>
      <c r="C73" s="92" t="str">
        <f t="shared" si="35"/>
        <v>#REF!</v>
      </c>
      <c r="D73" s="219" t="str">
        <f t="shared" si="35"/>
        <v>#REF!</v>
      </c>
      <c r="E73" s="219" t="str">
        <f t="shared" si="35"/>
        <v>#REF!</v>
      </c>
      <c r="F73" s="221" t="str">
        <f t="shared" si="35"/>
        <v>#REF!</v>
      </c>
      <c r="G73" s="222" t="str">
        <f t="shared" si="35"/>
        <v>#REF!</v>
      </c>
      <c r="H73" s="150" t="str">
        <f t="shared" si="35"/>
        <v>#REF!</v>
      </c>
      <c r="I73" s="150" t="str">
        <f t="shared" si="35"/>
        <v>#REF!</v>
      </c>
    </row>
    <row r="74" ht="14.25" customHeight="1">
      <c r="A74" s="219" t="str">
        <f t="shared" ref="A74:I74" si="36">'2.3.'!A72</f>
        <v>#REF!</v>
      </c>
      <c r="B74" s="92" t="str">
        <f t="shared" si="36"/>
        <v>#REF!</v>
      </c>
      <c r="C74" s="92" t="str">
        <f t="shared" si="36"/>
        <v>#REF!</v>
      </c>
      <c r="D74" s="219" t="str">
        <f t="shared" si="36"/>
        <v>#REF!</v>
      </c>
      <c r="E74" s="219" t="str">
        <f t="shared" si="36"/>
        <v>#REF!</v>
      </c>
      <c r="F74" s="221" t="str">
        <f t="shared" si="36"/>
        <v>#REF!</v>
      </c>
      <c r="G74" s="222" t="str">
        <f t="shared" si="36"/>
        <v>#REF!</v>
      </c>
      <c r="H74" s="150" t="str">
        <f t="shared" si="36"/>
        <v>#REF!</v>
      </c>
      <c r="I74" s="150" t="str">
        <f t="shared" si="36"/>
        <v>#REF!</v>
      </c>
    </row>
    <row r="75" ht="14.25" customHeight="1">
      <c r="A75" s="219" t="str">
        <f t="shared" ref="A75:I75" si="37">'2.3.'!A73</f>
        <v>#REF!</v>
      </c>
      <c r="B75" s="92" t="str">
        <f t="shared" si="37"/>
        <v>#REF!</v>
      </c>
      <c r="C75" s="92" t="str">
        <f t="shared" si="37"/>
        <v>#REF!</v>
      </c>
      <c r="D75" s="219" t="str">
        <f t="shared" si="37"/>
        <v>#REF!</v>
      </c>
      <c r="E75" s="219" t="str">
        <f t="shared" si="37"/>
        <v>#REF!</v>
      </c>
      <c r="F75" s="221" t="str">
        <f t="shared" si="37"/>
        <v>#REF!</v>
      </c>
      <c r="G75" s="222" t="str">
        <f t="shared" si="37"/>
        <v>#REF!</v>
      </c>
      <c r="H75" s="150" t="str">
        <f t="shared" si="37"/>
        <v>#REF!</v>
      </c>
      <c r="I75" s="150" t="str">
        <f t="shared" si="37"/>
        <v>#REF!</v>
      </c>
    </row>
    <row r="76" ht="14.25" customHeight="1">
      <c r="A76" s="219" t="str">
        <f t="shared" ref="A76:I76" si="38">'2.3.'!A74</f>
        <v>#REF!</v>
      </c>
      <c r="B76" s="92" t="str">
        <f t="shared" si="38"/>
        <v>#REF!</v>
      </c>
      <c r="C76" s="92" t="str">
        <f t="shared" si="38"/>
        <v>#REF!</v>
      </c>
      <c r="D76" s="219" t="str">
        <f t="shared" si="38"/>
        <v>#REF!</v>
      </c>
      <c r="E76" s="219" t="str">
        <f t="shared" si="38"/>
        <v>#REF!</v>
      </c>
      <c r="F76" s="221" t="str">
        <f t="shared" si="38"/>
        <v>#REF!</v>
      </c>
      <c r="G76" s="222" t="str">
        <f t="shared" si="38"/>
        <v>#REF!</v>
      </c>
      <c r="H76" s="150" t="str">
        <f t="shared" si="38"/>
        <v>#REF!</v>
      </c>
      <c r="I76" s="150" t="str">
        <f t="shared" si="38"/>
        <v>#REF!</v>
      </c>
    </row>
    <row r="77" ht="14.25" customHeight="1">
      <c r="A77" s="90" t="str">
        <f t="shared" ref="A77:I77" si="39">'2.3.'!A75</f>
        <v>#REF!</v>
      </c>
      <c r="B77" s="90" t="str">
        <f t="shared" si="39"/>
        <v>#REF!</v>
      </c>
      <c r="C77" s="90" t="str">
        <f t="shared" si="39"/>
        <v>#REF!</v>
      </c>
      <c r="D77" s="90" t="str">
        <f t="shared" si="39"/>
        <v>#REF!</v>
      </c>
      <c r="E77" s="90" t="str">
        <f t="shared" si="39"/>
        <v>#REF!</v>
      </c>
      <c r="F77" s="154" t="str">
        <f t="shared" si="39"/>
        <v>#REF!</v>
      </c>
      <c r="G77" s="3" t="str">
        <f t="shared" si="39"/>
        <v>#REF!</v>
      </c>
      <c r="H77" s="150" t="str">
        <f t="shared" si="39"/>
        <v>#REF!</v>
      </c>
      <c r="I77" s="150" t="str">
        <f t="shared" si="39"/>
        <v>#REF!</v>
      </c>
    </row>
    <row r="78" ht="14.25" customHeight="1">
      <c r="A78" s="223" t="str">
        <f t="shared" ref="A78:I78" si="40">'2.3.'!A76</f>
        <v>#REF!</v>
      </c>
      <c r="B78" s="224" t="str">
        <f t="shared" si="40"/>
        <v>#REF!</v>
      </c>
      <c r="C78" s="224" t="str">
        <f t="shared" si="40"/>
        <v>#REF!</v>
      </c>
      <c r="D78" s="224" t="str">
        <f t="shared" si="40"/>
        <v>#REF!</v>
      </c>
      <c r="E78" s="224" t="str">
        <f t="shared" si="40"/>
        <v>#REF!</v>
      </c>
      <c r="F78" s="224" t="str">
        <f t="shared" si="40"/>
        <v>#REF!</v>
      </c>
      <c r="G78" s="198" t="str">
        <f t="shared" si="40"/>
        <v>#REF!</v>
      </c>
      <c r="H78" s="224" t="str">
        <f t="shared" si="40"/>
        <v>#REF!</v>
      </c>
      <c r="I78" s="225" t="str">
        <f t="shared" si="40"/>
        <v>#REF!</v>
      </c>
    </row>
    <row r="79" ht="14.25" customHeight="1">
      <c r="G79" s="3"/>
    </row>
    <row r="80" ht="14.25" customHeight="1">
      <c r="G80" s="3"/>
    </row>
    <row r="81" ht="23.25" customHeight="1">
      <c r="A81" s="210" t="str">
        <f>'2.4.'!A3</f>
        <v>#REF!</v>
      </c>
      <c r="B81" s="211" t="str">
        <f>'2.14'!B81</f>
        <v/>
      </c>
      <c r="C81" s="212"/>
      <c r="D81" s="212"/>
      <c r="E81" s="212"/>
      <c r="F81" s="212"/>
      <c r="G81" s="213" t="str">
        <f>'2.14'!G81</f>
        <v/>
      </c>
      <c r="H81" s="214" t="str">
        <f>'2.14'!H81</f>
        <v/>
      </c>
      <c r="I81" s="215" t="str">
        <f>'2.14'!I81</f>
        <v/>
      </c>
    </row>
    <row r="82" ht="14.25" customHeight="1">
      <c r="G82" s="3"/>
    </row>
    <row r="83" ht="14.25" customHeight="1">
      <c r="A83" s="216" t="str">
        <f t="shared" ref="A83:I83" si="41">'2.4.'!A39</f>
        <v>#REF!</v>
      </c>
      <c r="B83" s="94" t="str">
        <f t="shared" si="41"/>
        <v>#REF!</v>
      </c>
      <c r="C83" s="94" t="str">
        <f t="shared" si="41"/>
        <v>#REF!</v>
      </c>
      <c r="D83" s="94" t="str">
        <f t="shared" si="41"/>
        <v>#REF!</v>
      </c>
      <c r="E83" s="94" t="str">
        <f t="shared" si="41"/>
        <v>#REF!</v>
      </c>
      <c r="F83" s="94" t="str">
        <f t="shared" si="41"/>
        <v>#REF!</v>
      </c>
      <c r="G83" s="2" t="str">
        <f t="shared" si="41"/>
        <v>#REF!</v>
      </c>
      <c r="H83" s="94" t="str">
        <f t="shared" si="41"/>
        <v>#REF!</v>
      </c>
      <c r="I83" s="94" t="str">
        <f t="shared" si="41"/>
        <v>#REF!</v>
      </c>
    </row>
    <row r="84" ht="14.25" customHeight="1">
      <c r="A84" s="217" t="str">
        <f t="shared" ref="A84:I84" si="42">'2.4.'!A40</f>
        <v>#REF!</v>
      </c>
      <c r="B84" s="217" t="str">
        <f t="shared" si="42"/>
        <v>#REF!</v>
      </c>
      <c r="C84" s="217" t="str">
        <f t="shared" si="42"/>
        <v>#REF!</v>
      </c>
      <c r="D84" s="217" t="str">
        <f t="shared" si="42"/>
        <v>#REF!</v>
      </c>
      <c r="E84" s="217" t="str">
        <f t="shared" si="42"/>
        <v>#REF!</v>
      </c>
      <c r="F84" s="217" t="str">
        <f t="shared" si="42"/>
        <v>#REF!</v>
      </c>
      <c r="G84" s="4" t="str">
        <f t="shared" si="42"/>
        <v>#REF!</v>
      </c>
      <c r="H84" s="217" t="str">
        <f t="shared" si="42"/>
        <v>#REF!</v>
      </c>
      <c r="I84" s="217" t="str">
        <f t="shared" si="42"/>
        <v>#REF!</v>
      </c>
    </row>
    <row r="85" ht="14.25" customHeight="1">
      <c r="A85" s="219" t="str">
        <f t="shared" ref="A85:I85" si="43">'2.4.'!A41</f>
        <v>#REF!</v>
      </c>
      <c r="B85" s="92" t="str">
        <f t="shared" si="43"/>
        <v>#REF!</v>
      </c>
      <c r="C85" s="92" t="str">
        <f t="shared" si="43"/>
        <v>#REF!</v>
      </c>
      <c r="D85" s="219" t="str">
        <f t="shared" si="43"/>
        <v>#REF!</v>
      </c>
      <c r="E85" s="219" t="str">
        <f t="shared" si="43"/>
        <v>#REF!</v>
      </c>
      <c r="F85" s="221" t="str">
        <f t="shared" si="43"/>
        <v>#REF!</v>
      </c>
      <c r="G85" s="230" t="str">
        <f t="shared" si="43"/>
        <v>#REF!</v>
      </c>
      <c r="H85" s="150" t="str">
        <f t="shared" si="43"/>
        <v>#REF!</v>
      </c>
      <c r="I85" s="150" t="str">
        <f t="shared" si="43"/>
        <v>#REF!</v>
      </c>
    </row>
    <row r="86" ht="14.25" customHeight="1">
      <c r="A86" s="219" t="str">
        <f t="shared" ref="A86:I86" si="44">'2.4.'!A42</f>
        <v>#REF!</v>
      </c>
      <c r="B86" s="92" t="str">
        <f t="shared" si="44"/>
        <v>#REF!</v>
      </c>
      <c r="C86" s="92" t="str">
        <f t="shared" si="44"/>
        <v>#REF!</v>
      </c>
      <c r="D86" s="219" t="str">
        <f t="shared" si="44"/>
        <v>#REF!</v>
      </c>
      <c r="E86" s="219" t="str">
        <f t="shared" si="44"/>
        <v>#REF!</v>
      </c>
      <c r="F86" s="221" t="str">
        <f t="shared" si="44"/>
        <v>#REF!</v>
      </c>
      <c r="G86" s="230" t="str">
        <f t="shared" si="44"/>
        <v>#REF!</v>
      </c>
      <c r="H86" s="150" t="str">
        <f t="shared" si="44"/>
        <v>#REF!</v>
      </c>
      <c r="I86" s="150" t="str">
        <f t="shared" si="44"/>
        <v>#REF!</v>
      </c>
    </row>
    <row r="87" ht="14.25" customHeight="1">
      <c r="A87" s="219" t="str">
        <f t="shared" ref="A87:I87" si="45">'2.4.'!A43</f>
        <v>#REF!</v>
      </c>
      <c r="B87" s="92" t="str">
        <f t="shared" si="45"/>
        <v>#REF!</v>
      </c>
      <c r="C87" s="92" t="str">
        <f t="shared" si="45"/>
        <v>#REF!</v>
      </c>
      <c r="D87" s="219" t="str">
        <f t="shared" si="45"/>
        <v>#REF!</v>
      </c>
      <c r="E87" s="219" t="str">
        <f t="shared" si="45"/>
        <v>#REF!</v>
      </c>
      <c r="F87" s="221" t="str">
        <f t="shared" si="45"/>
        <v>#REF!</v>
      </c>
      <c r="G87" s="230" t="str">
        <f t="shared" si="45"/>
        <v>#REF!</v>
      </c>
      <c r="H87" s="150" t="str">
        <f t="shared" si="45"/>
        <v>#REF!</v>
      </c>
      <c r="I87" s="150" t="str">
        <f t="shared" si="45"/>
        <v>#REF!</v>
      </c>
    </row>
    <row r="88" ht="14.25" customHeight="1">
      <c r="A88" s="219" t="str">
        <f t="shared" ref="A88:I88" si="46">'2.4.'!A44</f>
        <v>#REF!</v>
      </c>
      <c r="B88" s="92" t="str">
        <f t="shared" si="46"/>
        <v>#REF!</v>
      </c>
      <c r="C88" s="92" t="str">
        <f t="shared" si="46"/>
        <v>#REF!</v>
      </c>
      <c r="D88" s="219" t="str">
        <f t="shared" si="46"/>
        <v>#REF!</v>
      </c>
      <c r="E88" s="219" t="str">
        <f t="shared" si="46"/>
        <v>#REF!</v>
      </c>
      <c r="F88" s="221" t="str">
        <f t="shared" si="46"/>
        <v>#REF!</v>
      </c>
      <c r="G88" s="230" t="str">
        <f t="shared" si="46"/>
        <v>#REF!</v>
      </c>
      <c r="H88" s="150" t="str">
        <f t="shared" si="46"/>
        <v>#REF!</v>
      </c>
      <c r="I88" s="150" t="str">
        <f t="shared" si="46"/>
        <v>#REF!</v>
      </c>
    </row>
    <row r="89" ht="14.25" customHeight="1">
      <c r="A89" s="219" t="str">
        <f t="shared" ref="A89:I89" si="47">'2.4.'!A45</f>
        <v>#REF!</v>
      </c>
      <c r="B89" s="92" t="str">
        <f t="shared" si="47"/>
        <v>#REF!</v>
      </c>
      <c r="C89" s="92" t="str">
        <f t="shared" si="47"/>
        <v>#REF!</v>
      </c>
      <c r="D89" s="219" t="str">
        <f t="shared" si="47"/>
        <v>#REF!</v>
      </c>
      <c r="E89" s="219" t="str">
        <f t="shared" si="47"/>
        <v>#REF!</v>
      </c>
      <c r="F89" s="221" t="str">
        <f t="shared" si="47"/>
        <v>#REF!</v>
      </c>
      <c r="G89" s="230" t="str">
        <f t="shared" si="47"/>
        <v>#REF!</v>
      </c>
      <c r="H89" s="150" t="str">
        <f t="shared" si="47"/>
        <v>#REF!</v>
      </c>
      <c r="I89" s="150" t="str">
        <f t="shared" si="47"/>
        <v>#REF!</v>
      </c>
    </row>
    <row r="90" ht="14.25" customHeight="1">
      <c r="A90" s="219" t="str">
        <f t="shared" ref="A90:I90" si="48">'2.4.'!A46</f>
        <v>#REF!</v>
      </c>
      <c r="B90" s="92" t="str">
        <f t="shared" si="48"/>
        <v>#REF!</v>
      </c>
      <c r="C90" s="92" t="str">
        <f t="shared" si="48"/>
        <v>#REF!</v>
      </c>
      <c r="D90" s="219" t="str">
        <f t="shared" si="48"/>
        <v>#REF!</v>
      </c>
      <c r="E90" s="219" t="str">
        <f t="shared" si="48"/>
        <v>#REF!</v>
      </c>
      <c r="F90" s="221" t="str">
        <f t="shared" si="48"/>
        <v>#REF!</v>
      </c>
      <c r="G90" s="230" t="str">
        <f t="shared" si="48"/>
        <v>#REF!</v>
      </c>
      <c r="H90" s="150" t="str">
        <f t="shared" si="48"/>
        <v>#REF!</v>
      </c>
      <c r="I90" s="150" t="str">
        <f t="shared" si="48"/>
        <v>#REF!</v>
      </c>
    </row>
    <row r="91" ht="14.25" customHeight="1">
      <c r="A91" s="90" t="str">
        <f t="shared" ref="A91:I91" si="49">'2.4.'!A47</f>
        <v>#REF!</v>
      </c>
      <c r="B91" s="90" t="str">
        <f t="shared" si="49"/>
        <v>#REF!</v>
      </c>
      <c r="C91" s="90" t="str">
        <f t="shared" si="49"/>
        <v>#REF!</v>
      </c>
      <c r="D91" s="90" t="str">
        <f t="shared" si="49"/>
        <v>#REF!</v>
      </c>
      <c r="E91" s="90" t="str">
        <f t="shared" si="49"/>
        <v>#REF!</v>
      </c>
      <c r="F91" s="154" t="str">
        <f t="shared" si="49"/>
        <v>#REF!</v>
      </c>
      <c r="G91" s="3" t="str">
        <f t="shared" si="49"/>
        <v>#REF!</v>
      </c>
      <c r="H91" s="150" t="str">
        <f t="shared" si="49"/>
        <v>#REF!</v>
      </c>
      <c r="I91" s="150" t="str">
        <f t="shared" si="49"/>
        <v>#REF!</v>
      </c>
    </row>
    <row r="92" ht="14.25" customHeight="1">
      <c r="A92" s="223" t="str">
        <f t="shared" ref="A92:I92" si="50">'2.4.'!A48</f>
        <v>#REF!</v>
      </c>
      <c r="B92" s="224" t="str">
        <f t="shared" si="50"/>
        <v>#REF!</v>
      </c>
      <c r="C92" s="224" t="str">
        <f t="shared" si="50"/>
        <v>#REF!</v>
      </c>
      <c r="D92" s="224" t="str">
        <f t="shared" si="50"/>
        <v>#REF!</v>
      </c>
      <c r="E92" s="224" t="str">
        <f t="shared" si="50"/>
        <v>#REF!</v>
      </c>
      <c r="F92" s="224" t="str">
        <f t="shared" si="50"/>
        <v>#REF!</v>
      </c>
      <c r="G92" s="198" t="str">
        <f t="shared" si="50"/>
        <v>#REF!</v>
      </c>
      <c r="H92" s="224" t="str">
        <f t="shared" si="50"/>
        <v>#REF!</v>
      </c>
      <c r="I92" s="225" t="str">
        <f t="shared" si="50"/>
        <v>#REF!</v>
      </c>
    </row>
    <row r="93" ht="14.25" customHeight="1">
      <c r="G93" s="3"/>
    </row>
    <row r="94" ht="14.25" customHeight="1">
      <c r="G94" s="3"/>
    </row>
    <row r="95" ht="14.25" customHeight="1">
      <c r="A95" s="216" t="str">
        <f t="shared" ref="A95:I95" si="51">'2.4.'!A67</f>
        <v>#REF!</v>
      </c>
      <c r="B95" s="94" t="str">
        <f t="shared" si="51"/>
        <v>#REF!</v>
      </c>
      <c r="C95" s="94" t="str">
        <f t="shared" si="51"/>
        <v>#REF!</v>
      </c>
      <c r="D95" s="94" t="str">
        <f t="shared" si="51"/>
        <v>#REF!</v>
      </c>
      <c r="E95" s="94" t="str">
        <f t="shared" si="51"/>
        <v>#REF!</v>
      </c>
      <c r="F95" s="94" t="str">
        <f t="shared" si="51"/>
        <v>#REF!</v>
      </c>
      <c r="G95" s="2" t="str">
        <f t="shared" si="51"/>
        <v>#REF!</v>
      </c>
      <c r="H95" s="94" t="str">
        <f t="shared" si="51"/>
        <v>#REF!</v>
      </c>
      <c r="I95" s="94" t="str">
        <f t="shared" si="51"/>
        <v>#REF!</v>
      </c>
    </row>
    <row r="96" ht="14.25" customHeight="1">
      <c r="A96" s="217" t="str">
        <f t="shared" ref="A96:I96" si="52">'2.4.'!A68</f>
        <v>#REF!</v>
      </c>
      <c r="B96" s="217" t="str">
        <f t="shared" si="52"/>
        <v>#REF!</v>
      </c>
      <c r="C96" s="217" t="str">
        <f t="shared" si="52"/>
        <v>#REF!</v>
      </c>
      <c r="D96" s="217" t="str">
        <f t="shared" si="52"/>
        <v>#REF!</v>
      </c>
      <c r="E96" s="217" t="str">
        <f t="shared" si="52"/>
        <v>#REF!</v>
      </c>
      <c r="F96" s="217" t="str">
        <f t="shared" si="52"/>
        <v>#REF!</v>
      </c>
      <c r="G96" s="4" t="str">
        <f t="shared" si="52"/>
        <v>#REF!</v>
      </c>
      <c r="H96" s="217" t="str">
        <f t="shared" si="52"/>
        <v>#REF!</v>
      </c>
      <c r="I96" s="217" t="str">
        <f t="shared" si="52"/>
        <v>#REF!</v>
      </c>
    </row>
    <row r="97" ht="14.25" customHeight="1">
      <c r="A97" s="219" t="str">
        <f t="shared" ref="A97:I97" si="53">'2.4.'!A69</f>
        <v>#REF!</v>
      </c>
      <c r="B97" s="92" t="str">
        <f t="shared" si="53"/>
        <v>#REF!</v>
      </c>
      <c r="C97" s="92" t="str">
        <f t="shared" si="53"/>
        <v>#REF!</v>
      </c>
      <c r="D97" s="219" t="str">
        <f t="shared" si="53"/>
        <v>#REF!</v>
      </c>
      <c r="E97" s="219" t="str">
        <f t="shared" si="53"/>
        <v>#REF!</v>
      </c>
      <c r="F97" s="221" t="str">
        <f t="shared" si="53"/>
        <v>#REF!</v>
      </c>
      <c r="G97" s="222" t="str">
        <f t="shared" si="53"/>
        <v>#REF!</v>
      </c>
      <c r="H97" s="150" t="str">
        <f t="shared" si="53"/>
        <v>#REF!</v>
      </c>
      <c r="I97" s="150" t="str">
        <f t="shared" si="53"/>
        <v>#REF!</v>
      </c>
    </row>
    <row r="98" ht="14.25" customHeight="1">
      <c r="A98" s="219" t="str">
        <f t="shared" ref="A98:I98" si="54">'2.4.'!A70</f>
        <v>#REF!</v>
      </c>
      <c r="B98" s="92" t="str">
        <f t="shared" si="54"/>
        <v>#REF!</v>
      </c>
      <c r="C98" s="92" t="str">
        <f t="shared" si="54"/>
        <v>#REF!</v>
      </c>
      <c r="D98" s="219" t="str">
        <f t="shared" si="54"/>
        <v>#REF!</v>
      </c>
      <c r="E98" s="219" t="str">
        <f t="shared" si="54"/>
        <v>#REF!</v>
      </c>
      <c r="F98" s="221" t="str">
        <f t="shared" si="54"/>
        <v>#REF!</v>
      </c>
      <c r="G98" s="222" t="str">
        <f t="shared" si="54"/>
        <v>#REF!</v>
      </c>
      <c r="H98" s="150" t="str">
        <f t="shared" si="54"/>
        <v>#REF!</v>
      </c>
      <c r="I98" s="150" t="str">
        <f t="shared" si="54"/>
        <v>#REF!</v>
      </c>
    </row>
    <row r="99" ht="14.25" customHeight="1">
      <c r="A99" s="219" t="str">
        <f t="shared" ref="A99:I99" si="55">'2.4.'!A71</f>
        <v>#REF!</v>
      </c>
      <c r="B99" s="92" t="str">
        <f t="shared" si="55"/>
        <v>#REF!</v>
      </c>
      <c r="C99" s="92" t="str">
        <f t="shared" si="55"/>
        <v>#REF!</v>
      </c>
      <c r="D99" s="219" t="str">
        <f t="shared" si="55"/>
        <v>#REF!</v>
      </c>
      <c r="E99" s="219" t="str">
        <f t="shared" si="55"/>
        <v>#REF!</v>
      </c>
      <c r="F99" s="221" t="str">
        <f t="shared" si="55"/>
        <v>#REF!</v>
      </c>
      <c r="G99" s="222" t="str">
        <f t="shared" si="55"/>
        <v>#REF!</v>
      </c>
      <c r="H99" s="150" t="str">
        <f t="shared" si="55"/>
        <v>#REF!</v>
      </c>
      <c r="I99" s="150" t="str">
        <f t="shared" si="55"/>
        <v>#REF!</v>
      </c>
    </row>
    <row r="100" ht="14.25" customHeight="1">
      <c r="A100" s="219" t="str">
        <f t="shared" ref="A100:I100" si="56">'2.4.'!A72</f>
        <v>#REF!</v>
      </c>
      <c r="B100" s="92" t="str">
        <f t="shared" si="56"/>
        <v>#REF!</v>
      </c>
      <c r="C100" s="92" t="str">
        <f t="shared" si="56"/>
        <v>#REF!</v>
      </c>
      <c r="D100" s="219" t="str">
        <f t="shared" si="56"/>
        <v>#REF!</v>
      </c>
      <c r="E100" s="219" t="str">
        <f t="shared" si="56"/>
        <v>#REF!</v>
      </c>
      <c r="F100" s="221" t="str">
        <f t="shared" si="56"/>
        <v>#REF!</v>
      </c>
      <c r="G100" s="222" t="str">
        <f t="shared" si="56"/>
        <v>#REF!</v>
      </c>
      <c r="H100" s="150" t="str">
        <f t="shared" si="56"/>
        <v>#REF!</v>
      </c>
      <c r="I100" s="150" t="str">
        <f t="shared" si="56"/>
        <v>#REF!</v>
      </c>
    </row>
    <row r="101" ht="14.25" customHeight="1">
      <c r="A101" s="219" t="str">
        <f t="shared" ref="A101:I101" si="57">'2.4.'!A73</f>
        <v>#REF!</v>
      </c>
      <c r="B101" s="92" t="str">
        <f t="shared" si="57"/>
        <v>#REF!</v>
      </c>
      <c r="C101" s="92" t="str">
        <f t="shared" si="57"/>
        <v>#REF!</v>
      </c>
      <c r="D101" s="219" t="str">
        <f t="shared" si="57"/>
        <v>#REF!</v>
      </c>
      <c r="E101" s="219" t="str">
        <f t="shared" si="57"/>
        <v>#REF!</v>
      </c>
      <c r="F101" s="221" t="str">
        <f t="shared" si="57"/>
        <v>#REF!</v>
      </c>
      <c r="G101" s="222" t="str">
        <f t="shared" si="57"/>
        <v>#REF!</v>
      </c>
      <c r="H101" s="150" t="str">
        <f t="shared" si="57"/>
        <v>#REF!</v>
      </c>
      <c r="I101" s="150" t="str">
        <f t="shared" si="57"/>
        <v>#REF!</v>
      </c>
    </row>
    <row r="102" ht="14.25" customHeight="1">
      <c r="A102" s="219" t="str">
        <f t="shared" ref="A102:I102" si="58">'2.4.'!A74</f>
        <v>#REF!</v>
      </c>
      <c r="B102" s="92" t="str">
        <f t="shared" si="58"/>
        <v>#REF!</v>
      </c>
      <c r="C102" s="92" t="str">
        <f t="shared" si="58"/>
        <v>#REF!</v>
      </c>
      <c r="D102" s="219" t="str">
        <f t="shared" si="58"/>
        <v>#REF!</v>
      </c>
      <c r="E102" s="219" t="str">
        <f t="shared" si="58"/>
        <v>#REF!</v>
      </c>
      <c r="F102" s="221" t="str">
        <f t="shared" si="58"/>
        <v>#REF!</v>
      </c>
      <c r="G102" s="222" t="str">
        <f t="shared" si="58"/>
        <v>#REF!</v>
      </c>
      <c r="H102" s="150" t="str">
        <f t="shared" si="58"/>
        <v>#REF!</v>
      </c>
      <c r="I102" s="150" t="str">
        <f t="shared" si="58"/>
        <v>#REF!</v>
      </c>
    </row>
    <row r="103" ht="14.25" customHeight="1">
      <c r="A103" s="90" t="str">
        <f t="shared" ref="A103:I103" si="59">'2.4.'!A75</f>
        <v>#REF!</v>
      </c>
      <c r="B103" s="90" t="str">
        <f t="shared" si="59"/>
        <v>#REF!</v>
      </c>
      <c r="C103" s="90" t="str">
        <f t="shared" si="59"/>
        <v>#REF!</v>
      </c>
      <c r="D103" s="90" t="str">
        <f t="shared" si="59"/>
        <v>#REF!</v>
      </c>
      <c r="E103" s="90" t="str">
        <f t="shared" si="59"/>
        <v>#REF!</v>
      </c>
      <c r="F103" s="154" t="str">
        <f t="shared" si="59"/>
        <v>#REF!</v>
      </c>
      <c r="G103" s="3" t="str">
        <f t="shared" si="59"/>
        <v>#REF!</v>
      </c>
      <c r="H103" s="150" t="str">
        <f t="shared" si="59"/>
        <v>#REF!</v>
      </c>
      <c r="I103" s="150" t="str">
        <f t="shared" si="59"/>
        <v>#REF!</v>
      </c>
    </row>
    <row r="104" ht="14.25" customHeight="1">
      <c r="A104" s="223" t="str">
        <f t="shared" ref="A104:I104" si="60">'2.4.'!A76</f>
        <v>#REF!</v>
      </c>
      <c r="B104" s="224" t="str">
        <f t="shared" si="60"/>
        <v>#REF!</v>
      </c>
      <c r="C104" s="224" t="str">
        <f t="shared" si="60"/>
        <v>#REF!</v>
      </c>
      <c r="D104" s="224" t="str">
        <f t="shared" si="60"/>
        <v>#REF!</v>
      </c>
      <c r="E104" s="224" t="str">
        <f t="shared" si="60"/>
        <v>#REF!</v>
      </c>
      <c r="F104" s="224" t="str">
        <f t="shared" si="60"/>
        <v>#REF!</v>
      </c>
      <c r="G104" s="198" t="str">
        <f t="shared" si="60"/>
        <v>#REF!</v>
      </c>
      <c r="H104" s="224" t="str">
        <f t="shared" si="60"/>
        <v>#REF!</v>
      </c>
      <c r="I104" s="225" t="str">
        <f t="shared" si="60"/>
        <v>#REF!</v>
      </c>
    </row>
    <row r="105" ht="14.25" customHeight="1">
      <c r="G105" s="3"/>
    </row>
    <row r="106" ht="14.25" customHeight="1">
      <c r="G106" s="3"/>
    </row>
    <row r="107" ht="23.25" customHeight="1">
      <c r="A107" s="210" t="str">
        <f>'2.5.'!A3</f>
        <v>#REF!</v>
      </c>
      <c r="B107" s="211" t="str">
        <f>'2.14'!B107</f>
        <v/>
      </c>
      <c r="C107" s="212"/>
      <c r="D107" s="212"/>
      <c r="E107" s="212"/>
      <c r="F107" s="212"/>
      <c r="G107" s="213" t="str">
        <f>'2.14'!G107</f>
        <v/>
      </c>
      <c r="H107" s="214" t="str">
        <f>'2.14'!H107</f>
        <v/>
      </c>
      <c r="I107" s="215" t="str">
        <f>'2.14'!I107</f>
        <v/>
      </c>
    </row>
    <row r="108" ht="14.25" customHeight="1">
      <c r="G108" s="3"/>
    </row>
    <row r="109" ht="14.25" customHeight="1">
      <c r="A109" s="216" t="str">
        <f t="shared" ref="A109:I109" si="61">'2.5.'!A39</f>
        <v>#REF!</v>
      </c>
      <c r="B109" s="94" t="str">
        <f t="shared" si="61"/>
        <v>#REF!</v>
      </c>
      <c r="C109" s="94" t="str">
        <f t="shared" si="61"/>
        <v>#REF!</v>
      </c>
      <c r="D109" s="94" t="str">
        <f t="shared" si="61"/>
        <v>#REF!</v>
      </c>
      <c r="E109" s="94" t="str">
        <f t="shared" si="61"/>
        <v>#REF!</v>
      </c>
      <c r="F109" s="94" t="str">
        <f t="shared" si="61"/>
        <v>#REF!</v>
      </c>
      <c r="G109" s="2" t="str">
        <f t="shared" si="61"/>
        <v>#REF!</v>
      </c>
      <c r="H109" s="94" t="str">
        <f t="shared" si="61"/>
        <v>#REF!</v>
      </c>
      <c r="I109" s="94" t="str">
        <f t="shared" si="61"/>
        <v>#REF!</v>
      </c>
    </row>
    <row r="110" ht="14.25" customHeight="1">
      <c r="A110" s="217" t="str">
        <f t="shared" ref="A110:I110" si="62">'2.5.'!A40</f>
        <v>#REF!</v>
      </c>
      <c r="B110" s="217" t="str">
        <f t="shared" si="62"/>
        <v>#REF!</v>
      </c>
      <c r="C110" s="217" t="str">
        <f t="shared" si="62"/>
        <v>#REF!</v>
      </c>
      <c r="D110" s="217" t="str">
        <f t="shared" si="62"/>
        <v>#REF!</v>
      </c>
      <c r="E110" s="217" t="str">
        <f t="shared" si="62"/>
        <v>#REF!</v>
      </c>
      <c r="F110" s="217" t="str">
        <f t="shared" si="62"/>
        <v>#REF!</v>
      </c>
      <c r="G110" s="4" t="str">
        <f t="shared" si="62"/>
        <v>#REF!</v>
      </c>
      <c r="H110" s="217" t="str">
        <f t="shared" si="62"/>
        <v>#REF!</v>
      </c>
      <c r="I110" s="217" t="str">
        <f t="shared" si="62"/>
        <v>#REF!</v>
      </c>
    </row>
    <row r="111" ht="14.25" customHeight="1">
      <c r="A111" s="219" t="str">
        <f t="shared" ref="A111:I111" si="63">'2.5.'!A41</f>
        <v>#REF!</v>
      </c>
      <c r="B111" s="92" t="str">
        <f t="shared" si="63"/>
        <v>#REF!</v>
      </c>
      <c r="C111" s="92" t="str">
        <f t="shared" si="63"/>
        <v>#REF!</v>
      </c>
      <c r="D111" s="219" t="str">
        <f t="shared" si="63"/>
        <v>#REF!</v>
      </c>
      <c r="E111" s="219" t="str">
        <f t="shared" si="63"/>
        <v>#REF!</v>
      </c>
      <c r="F111" s="221" t="str">
        <f t="shared" si="63"/>
        <v>#REF!</v>
      </c>
      <c r="G111" s="230" t="str">
        <f t="shared" si="63"/>
        <v>#REF!</v>
      </c>
      <c r="H111" s="150" t="str">
        <f t="shared" si="63"/>
        <v>#REF!</v>
      </c>
      <c r="I111" s="150" t="str">
        <f t="shared" si="63"/>
        <v>#REF!</v>
      </c>
    </row>
    <row r="112" ht="14.25" customHeight="1">
      <c r="A112" s="219" t="str">
        <f t="shared" ref="A112:I112" si="64">'2.5.'!A42</f>
        <v>#REF!</v>
      </c>
      <c r="B112" s="92" t="str">
        <f t="shared" si="64"/>
        <v>#REF!</v>
      </c>
      <c r="C112" s="92" t="str">
        <f t="shared" si="64"/>
        <v>#REF!</v>
      </c>
      <c r="D112" s="219" t="str">
        <f t="shared" si="64"/>
        <v>#REF!</v>
      </c>
      <c r="E112" s="219" t="str">
        <f t="shared" si="64"/>
        <v>#REF!</v>
      </c>
      <c r="F112" s="221" t="str">
        <f t="shared" si="64"/>
        <v>#REF!</v>
      </c>
      <c r="G112" s="230" t="str">
        <f t="shared" si="64"/>
        <v>#REF!</v>
      </c>
      <c r="H112" s="150" t="str">
        <f t="shared" si="64"/>
        <v>#REF!</v>
      </c>
      <c r="I112" s="150" t="str">
        <f t="shared" si="64"/>
        <v>#REF!</v>
      </c>
    </row>
    <row r="113" ht="14.25" customHeight="1">
      <c r="A113" s="219" t="str">
        <f t="shared" ref="A113:I113" si="65">'2.5.'!A43</f>
        <v>#REF!</v>
      </c>
      <c r="B113" s="92" t="str">
        <f t="shared" si="65"/>
        <v>#REF!</v>
      </c>
      <c r="C113" s="92" t="str">
        <f t="shared" si="65"/>
        <v>#REF!</v>
      </c>
      <c r="D113" s="219" t="str">
        <f t="shared" si="65"/>
        <v>#REF!</v>
      </c>
      <c r="E113" s="219" t="str">
        <f t="shared" si="65"/>
        <v>#REF!</v>
      </c>
      <c r="F113" s="221" t="str">
        <f t="shared" si="65"/>
        <v>#REF!</v>
      </c>
      <c r="G113" s="230" t="str">
        <f t="shared" si="65"/>
        <v>#REF!</v>
      </c>
      <c r="H113" s="150" t="str">
        <f t="shared" si="65"/>
        <v>#REF!</v>
      </c>
      <c r="I113" s="150" t="str">
        <f t="shared" si="65"/>
        <v>#REF!</v>
      </c>
    </row>
    <row r="114" ht="14.25" customHeight="1">
      <c r="A114" s="219" t="str">
        <f t="shared" ref="A114:I114" si="66">'2.5.'!A44</f>
        <v>#REF!</v>
      </c>
      <c r="B114" s="92" t="str">
        <f t="shared" si="66"/>
        <v>#REF!</v>
      </c>
      <c r="C114" s="92" t="str">
        <f t="shared" si="66"/>
        <v>#REF!</v>
      </c>
      <c r="D114" s="219" t="str">
        <f t="shared" si="66"/>
        <v>#REF!</v>
      </c>
      <c r="E114" s="219" t="str">
        <f t="shared" si="66"/>
        <v>#REF!</v>
      </c>
      <c r="F114" s="221" t="str">
        <f t="shared" si="66"/>
        <v>#REF!</v>
      </c>
      <c r="G114" s="230" t="str">
        <f t="shared" si="66"/>
        <v>#REF!</v>
      </c>
      <c r="H114" s="150" t="str">
        <f t="shared" si="66"/>
        <v>#REF!</v>
      </c>
      <c r="I114" s="150" t="str">
        <f t="shared" si="66"/>
        <v>#REF!</v>
      </c>
    </row>
    <row r="115" ht="14.25" customHeight="1">
      <c r="A115" s="219" t="str">
        <f t="shared" ref="A115:I115" si="67">'2.5.'!A45</f>
        <v>#REF!</v>
      </c>
      <c r="B115" s="92" t="str">
        <f t="shared" si="67"/>
        <v>#REF!</v>
      </c>
      <c r="C115" s="92" t="str">
        <f t="shared" si="67"/>
        <v>#REF!</v>
      </c>
      <c r="D115" s="219" t="str">
        <f t="shared" si="67"/>
        <v>#REF!</v>
      </c>
      <c r="E115" s="219" t="str">
        <f t="shared" si="67"/>
        <v>#REF!</v>
      </c>
      <c r="F115" s="221" t="str">
        <f t="shared" si="67"/>
        <v>#REF!</v>
      </c>
      <c r="G115" s="230" t="str">
        <f t="shared" si="67"/>
        <v>#REF!</v>
      </c>
      <c r="H115" s="150" t="str">
        <f t="shared" si="67"/>
        <v>#REF!</v>
      </c>
      <c r="I115" s="150" t="str">
        <f t="shared" si="67"/>
        <v>#REF!</v>
      </c>
    </row>
    <row r="116" ht="14.25" customHeight="1">
      <c r="A116" s="219" t="str">
        <f t="shared" ref="A116:I116" si="68">'2.5.'!A46</f>
        <v>#REF!</v>
      </c>
      <c r="B116" s="92" t="str">
        <f t="shared" si="68"/>
        <v>#REF!</v>
      </c>
      <c r="C116" s="92" t="str">
        <f t="shared" si="68"/>
        <v>#REF!</v>
      </c>
      <c r="D116" s="219" t="str">
        <f t="shared" si="68"/>
        <v>#REF!</v>
      </c>
      <c r="E116" s="219" t="str">
        <f t="shared" si="68"/>
        <v>#REF!</v>
      </c>
      <c r="F116" s="221" t="str">
        <f t="shared" si="68"/>
        <v>#REF!</v>
      </c>
      <c r="G116" s="230" t="str">
        <f t="shared" si="68"/>
        <v>#REF!</v>
      </c>
      <c r="H116" s="150" t="str">
        <f t="shared" si="68"/>
        <v>#REF!</v>
      </c>
      <c r="I116" s="150" t="str">
        <f t="shared" si="68"/>
        <v>#REF!</v>
      </c>
    </row>
    <row r="117" ht="14.25" customHeight="1">
      <c r="A117" s="90" t="str">
        <f t="shared" ref="A117:I117" si="69">'2.5.'!A47</f>
        <v>#REF!</v>
      </c>
      <c r="B117" s="90" t="str">
        <f t="shared" si="69"/>
        <v>#REF!</v>
      </c>
      <c r="C117" s="90" t="str">
        <f t="shared" si="69"/>
        <v>#REF!</v>
      </c>
      <c r="D117" s="90" t="str">
        <f t="shared" si="69"/>
        <v>#REF!</v>
      </c>
      <c r="E117" s="90" t="str">
        <f t="shared" si="69"/>
        <v>#REF!</v>
      </c>
      <c r="F117" s="154" t="str">
        <f t="shared" si="69"/>
        <v>#REF!</v>
      </c>
      <c r="G117" s="3" t="str">
        <f t="shared" si="69"/>
        <v>#REF!</v>
      </c>
      <c r="H117" s="150" t="str">
        <f t="shared" si="69"/>
        <v>#REF!</v>
      </c>
      <c r="I117" s="150" t="str">
        <f t="shared" si="69"/>
        <v>#REF!</v>
      </c>
    </row>
    <row r="118" ht="14.25" customHeight="1">
      <c r="A118" s="223" t="str">
        <f t="shared" ref="A118:I118" si="70">'2.5.'!A48</f>
        <v>#REF!</v>
      </c>
      <c r="B118" s="224" t="str">
        <f t="shared" si="70"/>
        <v>#REF!</v>
      </c>
      <c r="C118" s="224" t="str">
        <f t="shared" si="70"/>
        <v>#REF!</v>
      </c>
      <c r="D118" s="224" t="str">
        <f t="shared" si="70"/>
        <v>#REF!</v>
      </c>
      <c r="E118" s="224" t="str">
        <f t="shared" si="70"/>
        <v>#REF!</v>
      </c>
      <c r="F118" s="224" t="str">
        <f t="shared" si="70"/>
        <v>#REF!</v>
      </c>
      <c r="G118" s="198" t="str">
        <f t="shared" si="70"/>
        <v>#REF!</v>
      </c>
      <c r="H118" s="224" t="str">
        <f t="shared" si="70"/>
        <v>#REF!</v>
      </c>
      <c r="I118" s="225" t="str">
        <f t="shared" si="70"/>
        <v>#REF!</v>
      </c>
    </row>
    <row r="119" ht="14.25" customHeight="1">
      <c r="G119" s="3"/>
    </row>
    <row r="120" ht="14.25" customHeight="1">
      <c r="G120" s="3"/>
    </row>
    <row r="121" ht="14.25" customHeight="1">
      <c r="A121" s="216" t="str">
        <f t="shared" ref="A121:I121" si="71">'2.5.'!A67</f>
        <v>#REF!</v>
      </c>
      <c r="B121" s="94" t="str">
        <f t="shared" si="71"/>
        <v>#REF!</v>
      </c>
      <c r="C121" s="94" t="str">
        <f t="shared" si="71"/>
        <v>#REF!</v>
      </c>
      <c r="D121" s="94" t="str">
        <f t="shared" si="71"/>
        <v>#REF!</v>
      </c>
      <c r="E121" s="94" t="str">
        <f t="shared" si="71"/>
        <v>#REF!</v>
      </c>
      <c r="F121" s="94" t="str">
        <f t="shared" si="71"/>
        <v>#REF!</v>
      </c>
      <c r="G121" s="2" t="str">
        <f t="shared" si="71"/>
        <v>#REF!</v>
      </c>
      <c r="H121" s="94" t="str">
        <f t="shared" si="71"/>
        <v>#REF!</v>
      </c>
      <c r="I121" s="94" t="str">
        <f t="shared" si="71"/>
        <v>#REF!</v>
      </c>
    </row>
    <row r="122" ht="14.25" customHeight="1">
      <c r="A122" s="217" t="str">
        <f t="shared" ref="A122:I122" si="72">'2.5.'!A68</f>
        <v>#REF!</v>
      </c>
      <c r="B122" s="217" t="str">
        <f t="shared" si="72"/>
        <v>#REF!</v>
      </c>
      <c r="C122" s="217" t="str">
        <f t="shared" si="72"/>
        <v>#REF!</v>
      </c>
      <c r="D122" s="217" t="str">
        <f t="shared" si="72"/>
        <v>#REF!</v>
      </c>
      <c r="E122" s="217" t="str">
        <f t="shared" si="72"/>
        <v>#REF!</v>
      </c>
      <c r="F122" s="217" t="str">
        <f t="shared" si="72"/>
        <v>#REF!</v>
      </c>
      <c r="G122" s="4" t="str">
        <f t="shared" si="72"/>
        <v>#REF!</v>
      </c>
      <c r="H122" s="217" t="str">
        <f t="shared" si="72"/>
        <v>#REF!</v>
      </c>
      <c r="I122" s="217" t="str">
        <f t="shared" si="72"/>
        <v>#REF!</v>
      </c>
    </row>
    <row r="123" ht="14.25" customHeight="1">
      <c r="A123" s="219" t="str">
        <f t="shared" ref="A123:I123" si="73">'2.5.'!A69</f>
        <v>#REF!</v>
      </c>
      <c r="B123" s="92" t="str">
        <f t="shared" si="73"/>
        <v>#REF!</v>
      </c>
      <c r="C123" s="92" t="str">
        <f t="shared" si="73"/>
        <v>#REF!</v>
      </c>
      <c r="D123" s="219" t="str">
        <f t="shared" si="73"/>
        <v>#REF!</v>
      </c>
      <c r="E123" s="219" t="str">
        <f t="shared" si="73"/>
        <v>#REF!</v>
      </c>
      <c r="F123" s="221" t="str">
        <f t="shared" si="73"/>
        <v>#REF!</v>
      </c>
      <c r="G123" s="222" t="str">
        <f t="shared" si="73"/>
        <v>#REF!</v>
      </c>
      <c r="H123" s="150" t="str">
        <f t="shared" si="73"/>
        <v>#REF!</v>
      </c>
      <c r="I123" s="150" t="str">
        <f t="shared" si="73"/>
        <v>#REF!</v>
      </c>
    </row>
    <row r="124" ht="14.25" customHeight="1">
      <c r="A124" s="219" t="str">
        <f t="shared" ref="A124:I124" si="74">'2.5.'!A70</f>
        <v>#REF!</v>
      </c>
      <c r="B124" s="92" t="str">
        <f t="shared" si="74"/>
        <v>#REF!</v>
      </c>
      <c r="C124" s="92" t="str">
        <f t="shared" si="74"/>
        <v>#REF!</v>
      </c>
      <c r="D124" s="219" t="str">
        <f t="shared" si="74"/>
        <v>#REF!</v>
      </c>
      <c r="E124" s="219" t="str">
        <f t="shared" si="74"/>
        <v>#REF!</v>
      </c>
      <c r="F124" s="221" t="str">
        <f t="shared" si="74"/>
        <v>#REF!</v>
      </c>
      <c r="G124" s="222" t="str">
        <f t="shared" si="74"/>
        <v>#REF!</v>
      </c>
      <c r="H124" s="150" t="str">
        <f t="shared" si="74"/>
        <v>#REF!</v>
      </c>
      <c r="I124" s="150" t="str">
        <f t="shared" si="74"/>
        <v>#REF!</v>
      </c>
    </row>
    <row r="125" ht="14.25" customHeight="1">
      <c r="A125" s="219" t="str">
        <f t="shared" ref="A125:I125" si="75">'2.5.'!A71</f>
        <v>#REF!</v>
      </c>
      <c r="B125" s="92" t="str">
        <f t="shared" si="75"/>
        <v>#REF!</v>
      </c>
      <c r="C125" s="92" t="str">
        <f t="shared" si="75"/>
        <v>#REF!</v>
      </c>
      <c r="D125" s="219" t="str">
        <f t="shared" si="75"/>
        <v>#REF!</v>
      </c>
      <c r="E125" s="219" t="str">
        <f t="shared" si="75"/>
        <v>#REF!</v>
      </c>
      <c r="F125" s="221" t="str">
        <f t="shared" si="75"/>
        <v>#REF!</v>
      </c>
      <c r="G125" s="222" t="str">
        <f t="shared" si="75"/>
        <v>#REF!</v>
      </c>
      <c r="H125" s="150" t="str">
        <f t="shared" si="75"/>
        <v>#REF!</v>
      </c>
      <c r="I125" s="150" t="str">
        <f t="shared" si="75"/>
        <v>#REF!</v>
      </c>
    </row>
    <row r="126" ht="14.25" customHeight="1">
      <c r="A126" s="219" t="str">
        <f t="shared" ref="A126:I126" si="76">'2.5.'!A72</f>
        <v>#REF!</v>
      </c>
      <c r="B126" s="92" t="str">
        <f t="shared" si="76"/>
        <v>#REF!</v>
      </c>
      <c r="C126" s="92" t="str">
        <f t="shared" si="76"/>
        <v>#REF!</v>
      </c>
      <c r="D126" s="219" t="str">
        <f t="shared" si="76"/>
        <v>#REF!</v>
      </c>
      <c r="E126" s="219" t="str">
        <f t="shared" si="76"/>
        <v>#REF!</v>
      </c>
      <c r="F126" s="221" t="str">
        <f t="shared" si="76"/>
        <v>#REF!</v>
      </c>
      <c r="G126" s="222" t="str">
        <f t="shared" si="76"/>
        <v>#REF!</v>
      </c>
      <c r="H126" s="150" t="str">
        <f t="shared" si="76"/>
        <v>#REF!</v>
      </c>
      <c r="I126" s="150" t="str">
        <f t="shared" si="76"/>
        <v>#REF!</v>
      </c>
    </row>
    <row r="127" ht="14.25" customHeight="1">
      <c r="A127" s="219" t="str">
        <f t="shared" ref="A127:I127" si="77">'2.5.'!A73</f>
        <v>#REF!</v>
      </c>
      <c r="B127" s="92" t="str">
        <f t="shared" si="77"/>
        <v>#REF!</v>
      </c>
      <c r="C127" s="92" t="str">
        <f t="shared" si="77"/>
        <v>#REF!</v>
      </c>
      <c r="D127" s="219" t="str">
        <f t="shared" si="77"/>
        <v>#REF!</v>
      </c>
      <c r="E127" s="219" t="str">
        <f t="shared" si="77"/>
        <v>#REF!</v>
      </c>
      <c r="F127" s="221" t="str">
        <f t="shared" si="77"/>
        <v>#REF!</v>
      </c>
      <c r="G127" s="222" t="str">
        <f t="shared" si="77"/>
        <v>#REF!</v>
      </c>
      <c r="H127" s="150" t="str">
        <f t="shared" si="77"/>
        <v>#REF!</v>
      </c>
      <c r="I127" s="150" t="str">
        <f t="shared" si="77"/>
        <v>#REF!</v>
      </c>
    </row>
    <row r="128" ht="14.25" customHeight="1">
      <c r="A128" s="219" t="str">
        <f t="shared" ref="A128:I128" si="78">'2.5.'!A74</f>
        <v>#REF!</v>
      </c>
      <c r="B128" s="92" t="str">
        <f t="shared" si="78"/>
        <v>#REF!</v>
      </c>
      <c r="C128" s="92" t="str">
        <f t="shared" si="78"/>
        <v>#REF!</v>
      </c>
      <c r="D128" s="219" t="str">
        <f t="shared" si="78"/>
        <v>#REF!</v>
      </c>
      <c r="E128" s="219" t="str">
        <f t="shared" si="78"/>
        <v>#REF!</v>
      </c>
      <c r="F128" s="221" t="str">
        <f t="shared" si="78"/>
        <v>#REF!</v>
      </c>
      <c r="G128" s="222" t="str">
        <f t="shared" si="78"/>
        <v>#REF!</v>
      </c>
      <c r="H128" s="150" t="str">
        <f t="shared" si="78"/>
        <v>#REF!</v>
      </c>
      <c r="I128" s="150" t="str">
        <f t="shared" si="78"/>
        <v>#REF!</v>
      </c>
    </row>
    <row r="129" ht="14.25" customHeight="1">
      <c r="A129" s="90" t="str">
        <f t="shared" ref="A129:I129" si="79">'2.5.'!A75</f>
        <v>#REF!</v>
      </c>
      <c r="B129" s="90" t="str">
        <f t="shared" si="79"/>
        <v>#REF!</v>
      </c>
      <c r="C129" s="90" t="str">
        <f t="shared" si="79"/>
        <v>#REF!</v>
      </c>
      <c r="D129" s="90" t="str">
        <f t="shared" si="79"/>
        <v>#REF!</v>
      </c>
      <c r="E129" s="90" t="str">
        <f t="shared" si="79"/>
        <v>#REF!</v>
      </c>
      <c r="F129" s="154" t="str">
        <f t="shared" si="79"/>
        <v>#REF!</v>
      </c>
      <c r="G129" s="3" t="str">
        <f t="shared" si="79"/>
        <v>#REF!</v>
      </c>
      <c r="H129" s="150" t="str">
        <f t="shared" si="79"/>
        <v>#REF!</v>
      </c>
      <c r="I129" s="150" t="str">
        <f t="shared" si="79"/>
        <v>#REF!</v>
      </c>
    </row>
    <row r="130" ht="14.25" customHeight="1">
      <c r="A130" s="223" t="str">
        <f t="shared" ref="A130:I130" si="80">'2.5.'!A76</f>
        <v>#REF!</v>
      </c>
      <c r="B130" s="224" t="str">
        <f t="shared" si="80"/>
        <v>#REF!</v>
      </c>
      <c r="C130" s="224" t="str">
        <f t="shared" si="80"/>
        <v>#REF!</v>
      </c>
      <c r="D130" s="224" t="str">
        <f t="shared" si="80"/>
        <v>#REF!</v>
      </c>
      <c r="E130" s="224" t="str">
        <f t="shared" si="80"/>
        <v>#REF!</v>
      </c>
      <c r="F130" s="224" t="str">
        <f t="shared" si="80"/>
        <v>#REF!</v>
      </c>
      <c r="G130" s="198" t="str">
        <f t="shared" si="80"/>
        <v>#REF!</v>
      </c>
      <c r="H130" s="224" t="str">
        <f t="shared" si="80"/>
        <v>#REF!</v>
      </c>
      <c r="I130" s="225" t="str">
        <f t="shared" si="80"/>
        <v>#REF!</v>
      </c>
    </row>
    <row r="131" ht="14.25" customHeight="1">
      <c r="G131" s="3"/>
    </row>
    <row r="132" ht="14.25" customHeight="1">
      <c r="G132" s="3"/>
    </row>
    <row r="133" ht="23.25" customHeight="1">
      <c r="A133" s="210" t="str">
        <f>'2.6.'!A3</f>
        <v>#REF!</v>
      </c>
      <c r="B133" s="211" t="str">
        <f>'2.14'!B133</f>
        <v/>
      </c>
      <c r="C133" s="212"/>
      <c r="D133" s="212"/>
      <c r="E133" s="212"/>
      <c r="F133" s="212"/>
      <c r="G133" s="213" t="str">
        <f>'2.14'!G133</f>
        <v/>
      </c>
      <c r="H133" s="214" t="str">
        <f>'2.14'!H133</f>
        <v/>
      </c>
      <c r="I133" s="215" t="str">
        <f>'2.14'!I133</f>
        <v/>
      </c>
    </row>
    <row r="134" ht="14.25" customHeight="1">
      <c r="G134" s="3"/>
    </row>
    <row r="135" ht="14.25" customHeight="1">
      <c r="A135" s="216" t="str">
        <f t="shared" ref="A135:I135" si="81">'2.6.'!A39</f>
        <v>#REF!</v>
      </c>
      <c r="B135" s="94" t="str">
        <f t="shared" si="81"/>
        <v>#REF!</v>
      </c>
      <c r="C135" s="94" t="str">
        <f t="shared" si="81"/>
        <v>#REF!</v>
      </c>
      <c r="D135" s="94" t="str">
        <f t="shared" si="81"/>
        <v>#REF!</v>
      </c>
      <c r="E135" s="94" t="str">
        <f t="shared" si="81"/>
        <v>#REF!</v>
      </c>
      <c r="F135" s="94" t="str">
        <f t="shared" si="81"/>
        <v>#REF!</v>
      </c>
      <c r="G135" s="2" t="str">
        <f t="shared" si="81"/>
        <v>#REF!</v>
      </c>
      <c r="H135" s="94" t="str">
        <f t="shared" si="81"/>
        <v>#REF!</v>
      </c>
      <c r="I135" s="94" t="str">
        <f t="shared" si="81"/>
        <v>#REF!</v>
      </c>
    </row>
    <row r="136" ht="14.25" customHeight="1">
      <c r="A136" s="217" t="str">
        <f t="shared" ref="A136:I136" si="82">'2.6.'!A40</f>
        <v>#REF!</v>
      </c>
      <c r="B136" s="217" t="str">
        <f t="shared" si="82"/>
        <v>#REF!</v>
      </c>
      <c r="C136" s="217" t="str">
        <f t="shared" si="82"/>
        <v>#REF!</v>
      </c>
      <c r="D136" s="217" t="str">
        <f t="shared" si="82"/>
        <v>#REF!</v>
      </c>
      <c r="E136" s="217" t="str">
        <f t="shared" si="82"/>
        <v>#REF!</v>
      </c>
      <c r="F136" s="217" t="str">
        <f t="shared" si="82"/>
        <v>#REF!</v>
      </c>
      <c r="G136" s="4" t="str">
        <f t="shared" si="82"/>
        <v>#REF!</v>
      </c>
      <c r="H136" s="217" t="str">
        <f t="shared" si="82"/>
        <v>#REF!</v>
      </c>
      <c r="I136" s="217" t="str">
        <f t="shared" si="82"/>
        <v>#REF!</v>
      </c>
    </row>
    <row r="137" ht="14.25" customHeight="1">
      <c r="A137" s="219" t="str">
        <f t="shared" ref="A137:I137" si="83">'2.6.'!A41</f>
        <v>#REF!</v>
      </c>
      <c r="B137" s="92" t="str">
        <f t="shared" si="83"/>
        <v>#REF!</v>
      </c>
      <c r="C137" s="92" t="str">
        <f t="shared" si="83"/>
        <v>#REF!</v>
      </c>
      <c r="D137" s="219" t="str">
        <f t="shared" si="83"/>
        <v>#REF!</v>
      </c>
      <c r="E137" s="219" t="str">
        <f t="shared" si="83"/>
        <v>#REF!</v>
      </c>
      <c r="F137" s="221" t="str">
        <f t="shared" si="83"/>
        <v>#REF!</v>
      </c>
      <c r="G137" s="230" t="str">
        <f t="shared" si="83"/>
        <v>#REF!</v>
      </c>
      <c r="H137" s="150" t="str">
        <f t="shared" si="83"/>
        <v>#REF!</v>
      </c>
      <c r="I137" s="150" t="str">
        <f t="shared" si="83"/>
        <v>#REF!</v>
      </c>
    </row>
    <row r="138" ht="14.25" customHeight="1">
      <c r="A138" s="219" t="str">
        <f t="shared" ref="A138:I138" si="84">'2.6.'!A42</f>
        <v>#REF!</v>
      </c>
      <c r="B138" s="92" t="str">
        <f t="shared" si="84"/>
        <v>#REF!</v>
      </c>
      <c r="C138" s="92" t="str">
        <f t="shared" si="84"/>
        <v>#REF!</v>
      </c>
      <c r="D138" s="219" t="str">
        <f t="shared" si="84"/>
        <v>#REF!</v>
      </c>
      <c r="E138" s="219" t="str">
        <f t="shared" si="84"/>
        <v>#REF!</v>
      </c>
      <c r="F138" s="221" t="str">
        <f t="shared" si="84"/>
        <v>#REF!</v>
      </c>
      <c r="G138" s="230" t="str">
        <f t="shared" si="84"/>
        <v>#REF!</v>
      </c>
      <c r="H138" s="150" t="str">
        <f t="shared" si="84"/>
        <v>#REF!</v>
      </c>
      <c r="I138" s="150" t="str">
        <f t="shared" si="84"/>
        <v>#REF!</v>
      </c>
    </row>
    <row r="139" ht="14.25" customHeight="1">
      <c r="A139" s="219" t="str">
        <f t="shared" ref="A139:I139" si="85">'2.6.'!A43</f>
        <v>#REF!</v>
      </c>
      <c r="B139" s="92" t="str">
        <f t="shared" si="85"/>
        <v>#REF!</v>
      </c>
      <c r="C139" s="92" t="str">
        <f t="shared" si="85"/>
        <v>#REF!</v>
      </c>
      <c r="D139" s="219" t="str">
        <f t="shared" si="85"/>
        <v>#REF!</v>
      </c>
      <c r="E139" s="219" t="str">
        <f t="shared" si="85"/>
        <v>#REF!</v>
      </c>
      <c r="F139" s="221" t="str">
        <f t="shared" si="85"/>
        <v>#REF!</v>
      </c>
      <c r="G139" s="230" t="str">
        <f t="shared" si="85"/>
        <v>#REF!</v>
      </c>
      <c r="H139" s="150" t="str">
        <f t="shared" si="85"/>
        <v>#REF!</v>
      </c>
      <c r="I139" s="150" t="str">
        <f t="shared" si="85"/>
        <v>#REF!</v>
      </c>
    </row>
    <row r="140" ht="14.25" customHeight="1">
      <c r="A140" s="219" t="str">
        <f t="shared" ref="A140:I140" si="86">'2.6.'!A44</f>
        <v>#REF!</v>
      </c>
      <c r="B140" s="92" t="str">
        <f t="shared" si="86"/>
        <v>#REF!</v>
      </c>
      <c r="C140" s="92" t="str">
        <f t="shared" si="86"/>
        <v>#REF!</v>
      </c>
      <c r="D140" s="219" t="str">
        <f t="shared" si="86"/>
        <v>#REF!</v>
      </c>
      <c r="E140" s="219" t="str">
        <f t="shared" si="86"/>
        <v>#REF!</v>
      </c>
      <c r="F140" s="221" t="str">
        <f t="shared" si="86"/>
        <v>#REF!</v>
      </c>
      <c r="G140" s="230" t="str">
        <f t="shared" si="86"/>
        <v>#REF!</v>
      </c>
      <c r="H140" s="150" t="str">
        <f t="shared" si="86"/>
        <v>#REF!</v>
      </c>
      <c r="I140" s="150" t="str">
        <f t="shared" si="86"/>
        <v>#REF!</v>
      </c>
    </row>
    <row r="141" ht="14.25" customHeight="1">
      <c r="A141" s="219" t="str">
        <f t="shared" ref="A141:I141" si="87">'2.6.'!A45</f>
        <v>#REF!</v>
      </c>
      <c r="B141" s="92" t="str">
        <f t="shared" si="87"/>
        <v>#REF!</v>
      </c>
      <c r="C141" s="92" t="str">
        <f t="shared" si="87"/>
        <v>#REF!</v>
      </c>
      <c r="D141" s="219" t="str">
        <f t="shared" si="87"/>
        <v>#REF!</v>
      </c>
      <c r="E141" s="219" t="str">
        <f t="shared" si="87"/>
        <v>#REF!</v>
      </c>
      <c r="F141" s="221" t="str">
        <f t="shared" si="87"/>
        <v>#REF!</v>
      </c>
      <c r="G141" s="230" t="str">
        <f t="shared" si="87"/>
        <v>#REF!</v>
      </c>
      <c r="H141" s="150" t="str">
        <f t="shared" si="87"/>
        <v>#REF!</v>
      </c>
      <c r="I141" s="150" t="str">
        <f t="shared" si="87"/>
        <v>#REF!</v>
      </c>
    </row>
    <row r="142" ht="14.25" customHeight="1">
      <c r="A142" s="219" t="str">
        <f t="shared" ref="A142:I142" si="88">'2.6.'!A46</f>
        <v>#REF!</v>
      </c>
      <c r="B142" s="92" t="str">
        <f t="shared" si="88"/>
        <v>#REF!</v>
      </c>
      <c r="C142" s="92" t="str">
        <f t="shared" si="88"/>
        <v>#REF!</v>
      </c>
      <c r="D142" s="219" t="str">
        <f t="shared" si="88"/>
        <v>#REF!</v>
      </c>
      <c r="E142" s="219" t="str">
        <f t="shared" si="88"/>
        <v>#REF!</v>
      </c>
      <c r="F142" s="221" t="str">
        <f t="shared" si="88"/>
        <v>#REF!</v>
      </c>
      <c r="G142" s="230" t="str">
        <f t="shared" si="88"/>
        <v>#REF!</v>
      </c>
      <c r="H142" s="150" t="str">
        <f t="shared" si="88"/>
        <v>#REF!</v>
      </c>
      <c r="I142" s="150" t="str">
        <f t="shared" si="88"/>
        <v>#REF!</v>
      </c>
    </row>
    <row r="143" ht="14.25" customHeight="1">
      <c r="A143" s="90" t="str">
        <f t="shared" ref="A143:I143" si="89">'2.6.'!A47</f>
        <v>#REF!</v>
      </c>
      <c r="B143" s="90" t="str">
        <f t="shared" si="89"/>
        <v>#REF!</v>
      </c>
      <c r="C143" s="90" t="str">
        <f t="shared" si="89"/>
        <v>#REF!</v>
      </c>
      <c r="D143" s="90" t="str">
        <f t="shared" si="89"/>
        <v>#REF!</v>
      </c>
      <c r="E143" s="90" t="str">
        <f t="shared" si="89"/>
        <v>#REF!</v>
      </c>
      <c r="F143" s="154" t="str">
        <f t="shared" si="89"/>
        <v>#REF!</v>
      </c>
      <c r="G143" s="3" t="str">
        <f t="shared" si="89"/>
        <v>#REF!</v>
      </c>
      <c r="H143" s="150" t="str">
        <f t="shared" si="89"/>
        <v>#REF!</v>
      </c>
      <c r="I143" s="150" t="str">
        <f t="shared" si="89"/>
        <v>#REF!</v>
      </c>
    </row>
    <row r="144" ht="14.25" customHeight="1">
      <c r="A144" s="223" t="str">
        <f t="shared" ref="A144:I144" si="90">'2.6.'!A48</f>
        <v>#REF!</v>
      </c>
      <c r="B144" s="224" t="str">
        <f t="shared" si="90"/>
        <v>#REF!</v>
      </c>
      <c r="C144" s="224" t="str">
        <f t="shared" si="90"/>
        <v>#REF!</v>
      </c>
      <c r="D144" s="224" t="str">
        <f t="shared" si="90"/>
        <v>#REF!</v>
      </c>
      <c r="E144" s="224" t="str">
        <f t="shared" si="90"/>
        <v>#REF!</v>
      </c>
      <c r="F144" s="224" t="str">
        <f t="shared" si="90"/>
        <v>#REF!</v>
      </c>
      <c r="G144" s="198" t="str">
        <f t="shared" si="90"/>
        <v>#REF!</v>
      </c>
      <c r="H144" s="224" t="str">
        <f t="shared" si="90"/>
        <v>#REF!</v>
      </c>
      <c r="I144" s="225" t="str">
        <f t="shared" si="90"/>
        <v>#REF!</v>
      </c>
    </row>
    <row r="145" ht="14.25" customHeight="1">
      <c r="G145" s="3"/>
    </row>
    <row r="146" ht="14.25" customHeight="1">
      <c r="G146" s="3"/>
    </row>
    <row r="147" ht="14.25" customHeight="1">
      <c r="A147" s="216" t="str">
        <f t="shared" ref="A147:I147" si="91">'2.6.'!A67</f>
        <v>#REF!</v>
      </c>
      <c r="B147" s="94" t="str">
        <f t="shared" si="91"/>
        <v>#REF!</v>
      </c>
      <c r="C147" s="94" t="str">
        <f t="shared" si="91"/>
        <v>#REF!</v>
      </c>
      <c r="D147" s="94" t="str">
        <f t="shared" si="91"/>
        <v>#REF!</v>
      </c>
      <c r="E147" s="94" t="str">
        <f t="shared" si="91"/>
        <v>#REF!</v>
      </c>
      <c r="F147" s="94" t="str">
        <f t="shared" si="91"/>
        <v>#REF!</v>
      </c>
      <c r="G147" s="2" t="str">
        <f t="shared" si="91"/>
        <v>#REF!</v>
      </c>
      <c r="H147" s="94" t="str">
        <f t="shared" si="91"/>
        <v>#REF!</v>
      </c>
      <c r="I147" s="94" t="str">
        <f t="shared" si="91"/>
        <v>#REF!</v>
      </c>
    </row>
    <row r="148" ht="14.25" customHeight="1">
      <c r="A148" s="217" t="str">
        <f t="shared" ref="A148:I148" si="92">'2.6.'!A68</f>
        <v>#REF!</v>
      </c>
      <c r="B148" s="217" t="str">
        <f t="shared" si="92"/>
        <v>#REF!</v>
      </c>
      <c r="C148" s="217" t="str">
        <f t="shared" si="92"/>
        <v>#REF!</v>
      </c>
      <c r="D148" s="217" t="str">
        <f t="shared" si="92"/>
        <v>#REF!</v>
      </c>
      <c r="E148" s="217" t="str">
        <f t="shared" si="92"/>
        <v>#REF!</v>
      </c>
      <c r="F148" s="217" t="str">
        <f t="shared" si="92"/>
        <v>#REF!</v>
      </c>
      <c r="G148" s="4" t="str">
        <f t="shared" si="92"/>
        <v>#REF!</v>
      </c>
      <c r="H148" s="217" t="str">
        <f t="shared" si="92"/>
        <v>#REF!</v>
      </c>
      <c r="I148" s="217" t="str">
        <f t="shared" si="92"/>
        <v>#REF!</v>
      </c>
    </row>
    <row r="149" ht="14.25" customHeight="1">
      <c r="A149" s="219" t="str">
        <f t="shared" ref="A149:I149" si="93">'2.6.'!A69</f>
        <v>#REF!</v>
      </c>
      <c r="B149" s="92" t="str">
        <f t="shared" si="93"/>
        <v>#REF!</v>
      </c>
      <c r="C149" s="92" t="str">
        <f t="shared" si="93"/>
        <v>#REF!</v>
      </c>
      <c r="D149" s="219" t="str">
        <f t="shared" si="93"/>
        <v>#REF!</v>
      </c>
      <c r="E149" s="219" t="str">
        <f t="shared" si="93"/>
        <v>#REF!</v>
      </c>
      <c r="F149" s="221" t="str">
        <f t="shared" si="93"/>
        <v>#REF!</v>
      </c>
      <c r="G149" s="222" t="str">
        <f t="shared" si="93"/>
        <v>#REF!</v>
      </c>
      <c r="H149" s="150" t="str">
        <f t="shared" si="93"/>
        <v>#REF!</v>
      </c>
      <c r="I149" s="150" t="str">
        <f t="shared" si="93"/>
        <v>#REF!</v>
      </c>
    </row>
    <row r="150" ht="14.25" customHeight="1">
      <c r="A150" s="219" t="str">
        <f t="shared" ref="A150:I150" si="94">'2.6.'!A70</f>
        <v>#REF!</v>
      </c>
      <c r="B150" s="92" t="str">
        <f t="shared" si="94"/>
        <v>#REF!</v>
      </c>
      <c r="C150" s="92" t="str">
        <f t="shared" si="94"/>
        <v>#REF!</v>
      </c>
      <c r="D150" s="219" t="str">
        <f t="shared" si="94"/>
        <v>#REF!</v>
      </c>
      <c r="E150" s="219" t="str">
        <f t="shared" si="94"/>
        <v>#REF!</v>
      </c>
      <c r="F150" s="221" t="str">
        <f t="shared" si="94"/>
        <v>#REF!</v>
      </c>
      <c r="G150" s="222" t="str">
        <f t="shared" si="94"/>
        <v>#REF!</v>
      </c>
      <c r="H150" s="150" t="str">
        <f t="shared" si="94"/>
        <v>#REF!</v>
      </c>
      <c r="I150" s="150" t="str">
        <f t="shared" si="94"/>
        <v>#REF!</v>
      </c>
    </row>
    <row r="151" ht="14.25" customHeight="1">
      <c r="A151" s="219" t="str">
        <f t="shared" ref="A151:I151" si="95">'2.6.'!A71</f>
        <v>#REF!</v>
      </c>
      <c r="B151" s="92" t="str">
        <f t="shared" si="95"/>
        <v>#REF!</v>
      </c>
      <c r="C151" s="92" t="str">
        <f t="shared" si="95"/>
        <v>#REF!</v>
      </c>
      <c r="D151" s="219" t="str">
        <f t="shared" si="95"/>
        <v>#REF!</v>
      </c>
      <c r="E151" s="219" t="str">
        <f t="shared" si="95"/>
        <v>#REF!</v>
      </c>
      <c r="F151" s="221" t="str">
        <f t="shared" si="95"/>
        <v>#REF!</v>
      </c>
      <c r="G151" s="222" t="str">
        <f t="shared" si="95"/>
        <v>#REF!</v>
      </c>
      <c r="H151" s="150" t="str">
        <f t="shared" si="95"/>
        <v>#REF!</v>
      </c>
      <c r="I151" s="150" t="str">
        <f t="shared" si="95"/>
        <v>#REF!</v>
      </c>
    </row>
    <row r="152" ht="14.25" customHeight="1">
      <c r="A152" s="219" t="str">
        <f t="shared" ref="A152:I152" si="96">'2.6.'!A72</f>
        <v>#REF!</v>
      </c>
      <c r="B152" s="92" t="str">
        <f t="shared" si="96"/>
        <v>#REF!</v>
      </c>
      <c r="C152" s="92" t="str">
        <f t="shared" si="96"/>
        <v>#REF!</v>
      </c>
      <c r="D152" s="219" t="str">
        <f t="shared" si="96"/>
        <v>#REF!</v>
      </c>
      <c r="E152" s="219" t="str">
        <f t="shared" si="96"/>
        <v>#REF!</v>
      </c>
      <c r="F152" s="221" t="str">
        <f t="shared" si="96"/>
        <v>#REF!</v>
      </c>
      <c r="G152" s="222" t="str">
        <f t="shared" si="96"/>
        <v>#REF!</v>
      </c>
      <c r="H152" s="150" t="str">
        <f t="shared" si="96"/>
        <v>#REF!</v>
      </c>
      <c r="I152" s="150" t="str">
        <f t="shared" si="96"/>
        <v>#REF!</v>
      </c>
    </row>
    <row r="153" ht="14.25" customHeight="1">
      <c r="A153" s="219" t="str">
        <f t="shared" ref="A153:I153" si="97">'2.6.'!A73</f>
        <v>#REF!</v>
      </c>
      <c r="B153" s="92" t="str">
        <f t="shared" si="97"/>
        <v>#REF!</v>
      </c>
      <c r="C153" s="92" t="str">
        <f t="shared" si="97"/>
        <v>#REF!</v>
      </c>
      <c r="D153" s="219" t="str">
        <f t="shared" si="97"/>
        <v>#REF!</v>
      </c>
      <c r="E153" s="219" t="str">
        <f t="shared" si="97"/>
        <v>#REF!</v>
      </c>
      <c r="F153" s="221" t="str">
        <f t="shared" si="97"/>
        <v>#REF!</v>
      </c>
      <c r="G153" s="222" t="str">
        <f t="shared" si="97"/>
        <v>#REF!</v>
      </c>
      <c r="H153" s="150" t="str">
        <f t="shared" si="97"/>
        <v>#REF!</v>
      </c>
      <c r="I153" s="150" t="str">
        <f t="shared" si="97"/>
        <v>#REF!</v>
      </c>
    </row>
    <row r="154" ht="14.25" customHeight="1">
      <c r="A154" s="219" t="str">
        <f t="shared" ref="A154:I154" si="98">'2.6.'!A74</f>
        <v>#REF!</v>
      </c>
      <c r="B154" s="92" t="str">
        <f t="shared" si="98"/>
        <v>#REF!</v>
      </c>
      <c r="C154" s="92" t="str">
        <f t="shared" si="98"/>
        <v>#REF!</v>
      </c>
      <c r="D154" s="219" t="str">
        <f t="shared" si="98"/>
        <v>#REF!</v>
      </c>
      <c r="E154" s="219" t="str">
        <f t="shared" si="98"/>
        <v>#REF!</v>
      </c>
      <c r="F154" s="221" t="str">
        <f t="shared" si="98"/>
        <v>#REF!</v>
      </c>
      <c r="G154" s="222" t="str">
        <f t="shared" si="98"/>
        <v>#REF!</v>
      </c>
      <c r="H154" s="150" t="str">
        <f t="shared" si="98"/>
        <v>#REF!</v>
      </c>
      <c r="I154" s="150" t="str">
        <f t="shared" si="98"/>
        <v>#REF!</v>
      </c>
    </row>
    <row r="155" ht="14.25" customHeight="1">
      <c r="A155" s="90" t="str">
        <f t="shared" ref="A155:I155" si="99">'2.6.'!A75</f>
        <v>#REF!</v>
      </c>
      <c r="B155" s="90" t="str">
        <f t="shared" si="99"/>
        <v>#REF!</v>
      </c>
      <c r="C155" s="90" t="str">
        <f t="shared" si="99"/>
        <v>#REF!</v>
      </c>
      <c r="D155" s="90" t="str">
        <f t="shared" si="99"/>
        <v>#REF!</v>
      </c>
      <c r="E155" s="90" t="str">
        <f t="shared" si="99"/>
        <v>#REF!</v>
      </c>
      <c r="F155" s="154" t="str">
        <f t="shared" si="99"/>
        <v>#REF!</v>
      </c>
      <c r="G155" s="3" t="str">
        <f t="shared" si="99"/>
        <v>#REF!</v>
      </c>
      <c r="H155" s="150" t="str">
        <f t="shared" si="99"/>
        <v>#REF!</v>
      </c>
      <c r="I155" s="150" t="str">
        <f t="shared" si="99"/>
        <v>#REF!</v>
      </c>
    </row>
    <row r="156" ht="14.25" customHeight="1">
      <c r="A156" s="223" t="str">
        <f t="shared" ref="A156:I156" si="100">'2.6.'!A76</f>
        <v>#REF!</v>
      </c>
      <c r="B156" s="224" t="str">
        <f t="shared" si="100"/>
        <v>#REF!</v>
      </c>
      <c r="C156" s="224" t="str">
        <f t="shared" si="100"/>
        <v>#REF!</v>
      </c>
      <c r="D156" s="224" t="str">
        <f t="shared" si="100"/>
        <v>#REF!</v>
      </c>
      <c r="E156" s="224" t="str">
        <f t="shared" si="100"/>
        <v>#REF!</v>
      </c>
      <c r="F156" s="224" t="str">
        <f t="shared" si="100"/>
        <v>#REF!</v>
      </c>
      <c r="G156" s="198" t="str">
        <f t="shared" si="100"/>
        <v>#REF!</v>
      </c>
      <c r="H156" s="224" t="str">
        <f t="shared" si="100"/>
        <v>#REF!</v>
      </c>
      <c r="I156" s="225" t="str">
        <f t="shared" si="100"/>
        <v>#REF!</v>
      </c>
    </row>
    <row r="157" ht="14.25" customHeight="1">
      <c r="G157" s="3"/>
    </row>
    <row r="158" ht="14.25" customHeight="1">
      <c r="G158" s="3"/>
    </row>
    <row r="159" ht="23.25" customHeight="1">
      <c r="A159" s="210" t="str">
        <f>'2.7.'!A3</f>
        <v>#REF!</v>
      </c>
      <c r="B159" s="211" t="str">
        <f>'2.14'!B159</f>
        <v/>
      </c>
      <c r="C159" s="212"/>
      <c r="D159" s="212"/>
      <c r="E159" s="212"/>
      <c r="F159" s="212"/>
      <c r="G159" s="213" t="str">
        <f>'2.14'!G159</f>
        <v/>
      </c>
      <c r="H159" s="214" t="str">
        <f>'2.14'!H159</f>
        <v/>
      </c>
      <c r="I159" s="215" t="str">
        <f>'2.14'!I159</f>
        <v/>
      </c>
    </row>
    <row r="160" ht="14.25" customHeight="1">
      <c r="G160" s="3"/>
    </row>
    <row r="161" ht="14.25" customHeight="1">
      <c r="A161" s="216" t="str">
        <f t="shared" ref="A161:I161" si="101">'2.7.'!A39</f>
        <v>#REF!</v>
      </c>
      <c r="B161" s="94" t="str">
        <f t="shared" si="101"/>
        <v>#REF!</v>
      </c>
      <c r="C161" s="94" t="str">
        <f t="shared" si="101"/>
        <v>#REF!</v>
      </c>
      <c r="D161" s="94" t="str">
        <f t="shared" si="101"/>
        <v>#REF!</v>
      </c>
      <c r="E161" s="94" t="str">
        <f t="shared" si="101"/>
        <v>#REF!</v>
      </c>
      <c r="F161" s="94" t="str">
        <f t="shared" si="101"/>
        <v>#REF!</v>
      </c>
      <c r="G161" s="2" t="str">
        <f t="shared" si="101"/>
        <v>#REF!</v>
      </c>
      <c r="H161" s="94" t="str">
        <f t="shared" si="101"/>
        <v>#REF!</v>
      </c>
      <c r="I161" s="94" t="str">
        <f t="shared" si="101"/>
        <v>#REF!</v>
      </c>
    </row>
    <row r="162" ht="14.25" customHeight="1">
      <c r="A162" s="217" t="str">
        <f t="shared" ref="A162:I162" si="102">'2.7.'!A40</f>
        <v>#REF!</v>
      </c>
      <c r="B162" s="217" t="str">
        <f t="shared" si="102"/>
        <v>#REF!</v>
      </c>
      <c r="C162" s="217" t="str">
        <f t="shared" si="102"/>
        <v>#REF!</v>
      </c>
      <c r="D162" s="217" t="str">
        <f t="shared" si="102"/>
        <v>#REF!</v>
      </c>
      <c r="E162" s="217" t="str">
        <f t="shared" si="102"/>
        <v>#REF!</v>
      </c>
      <c r="F162" s="217" t="str">
        <f t="shared" si="102"/>
        <v>#REF!</v>
      </c>
      <c r="G162" s="4" t="str">
        <f t="shared" si="102"/>
        <v>#REF!</v>
      </c>
      <c r="H162" s="217" t="str">
        <f t="shared" si="102"/>
        <v>#REF!</v>
      </c>
      <c r="I162" s="217" t="str">
        <f t="shared" si="102"/>
        <v>#REF!</v>
      </c>
    </row>
    <row r="163" ht="14.25" customHeight="1">
      <c r="A163" s="219" t="str">
        <f t="shared" ref="A163:I163" si="103">'2.7.'!A41</f>
        <v>#REF!</v>
      </c>
      <c r="B163" s="92" t="str">
        <f t="shared" si="103"/>
        <v>#REF!</v>
      </c>
      <c r="C163" s="92" t="str">
        <f t="shared" si="103"/>
        <v>#REF!</v>
      </c>
      <c r="D163" s="219" t="str">
        <f t="shared" si="103"/>
        <v>#REF!</v>
      </c>
      <c r="E163" s="219" t="str">
        <f t="shared" si="103"/>
        <v>#REF!</v>
      </c>
      <c r="F163" s="221" t="str">
        <f t="shared" si="103"/>
        <v>#REF!</v>
      </c>
      <c r="G163" s="230" t="str">
        <f t="shared" si="103"/>
        <v>#REF!</v>
      </c>
      <c r="H163" s="150" t="str">
        <f t="shared" si="103"/>
        <v>#REF!</v>
      </c>
      <c r="I163" s="150" t="str">
        <f t="shared" si="103"/>
        <v>#REF!</v>
      </c>
    </row>
    <row r="164" ht="14.25" customHeight="1">
      <c r="A164" s="219" t="str">
        <f t="shared" ref="A164:I164" si="104">'2.7.'!A42</f>
        <v>#REF!</v>
      </c>
      <c r="B164" s="92" t="str">
        <f t="shared" si="104"/>
        <v>#REF!</v>
      </c>
      <c r="C164" s="92" t="str">
        <f t="shared" si="104"/>
        <v>#REF!</v>
      </c>
      <c r="D164" s="219" t="str">
        <f t="shared" si="104"/>
        <v>#REF!</v>
      </c>
      <c r="E164" s="219" t="str">
        <f t="shared" si="104"/>
        <v>#REF!</v>
      </c>
      <c r="F164" s="221" t="str">
        <f t="shared" si="104"/>
        <v>#REF!</v>
      </c>
      <c r="G164" s="230" t="str">
        <f t="shared" si="104"/>
        <v>#REF!</v>
      </c>
      <c r="H164" s="150" t="str">
        <f t="shared" si="104"/>
        <v>#REF!</v>
      </c>
      <c r="I164" s="150" t="str">
        <f t="shared" si="104"/>
        <v>#REF!</v>
      </c>
    </row>
    <row r="165" ht="14.25" customHeight="1">
      <c r="A165" s="219" t="str">
        <f t="shared" ref="A165:I165" si="105">'2.7.'!A43</f>
        <v>#REF!</v>
      </c>
      <c r="B165" s="92" t="str">
        <f t="shared" si="105"/>
        <v>#REF!</v>
      </c>
      <c r="C165" s="92" t="str">
        <f t="shared" si="105"/>
        <v>#REF!</v>
      </c>
      <c r="D165" s="219" t="str">
        <f t="shared" si="105"/>
        <v>#REF!</v>
      </c>
      <c r="E165" s="219" t="str">
        <f t="shared" si="105"/>
        <v>#REF!</v>
      </c>
      <c r="F165" s="221" t="str">
        <f t="shared" si="105"/>
        <v>#REF!</v>
      </c>
      <c r="G165" s="230" t="str">
        <f t="shared" si="105"/>
        <v>#REF!</v>
      </c>
      <c r="H165" s="150" t="str">
        <f t="shared" si="105"/>
        <v>#REF!</v>
      </c>
      <c r="I165" s="150" t="str">
        <f t="shared" si="105"/>
        <v>#REF!</v>
      </c>
    </row>
    <row r="166" ht="14.25" customHeight="1">
      <c r="A166" s="219" t="str">
        <f t="shared" ref="A166:I166" si="106">'2.7.'!A44</f>
        <v>#REF!</v>
      </c>
      <c r="B166" s="92" t="str">
        <f t="shared" si="106"/>
        <v>#REF!</v>
      </c>
      <c r="C166" s="92" t="str">
        <f t="shared" si="106"/>
        <v>#REF!</v>
      </c>
      <c r="D166" s="219" t="str">
        <f t="shared" si="106"/>
        <v>#REF!</v>
      </c>
      <c r="E166" s="219" t="str">
        <f t="shared" si="106"/>
        <v>#REF!</v>
      </c>
      <c r="F166" s="221" t="str">
        <f t="shared" si="106"/>
        <v>#REF!</v>
      </c>
      <c r="G166" s="230" t="str">
        <f t="shared" si="106"/>
        <v>#REF!</v>
      </c>
      <c r="H166" s="150" t="str">
        <f t="shared" si="106"/>
        <v>#REF!</v>
      </c>
      <c r="I166" s="150" t="str">
        <f t="shared" si="106"/>
        <v>#REF!</v>
      </c>
    </row>
    <row r="167" ht="14.25" customHeight="1">
      <c r="A167" s="219" t="str">
        <f t="shared" ref="A167:I167" si="107">'2.7.'!A45</f>
        <v>#REF!</v>
      </c>
      <c r="B167" s="92" t="str">
        <f t="shared" si="107"/>
        <v>#REF!</v>
      </c>
      <c r="C167" s="92" t="str">
        <f t="shared" si="107"/>
        <v>#REF!</v>
      </c>
      <c r="D167" s="219" t="str">
        <f t="shared" si="107"/>
        <v>#REF!</v>
      </c>
      <c r="E167" s="219" t="str">
        <f t="shared" si="107"/>
        <v>#REF!</v>
      </c>
      <c r="F167" s="221" t="str">
        <f t="shared" si="107"/>
        <v>#REF!</v>
      </c>
      <c r="G167" s="230" t="str">
        <f t="shared" si="107"/>
        <v>#REF!</v>
      </c>
      <c r="H167" s="150" t="str">
        <f t="shared" si="107"/>
        <v>#REF!</v>
      </c>
      <c r="I167" s="150" t="str">
        <f t="shared" si="107"/>
        <v>#REF!</v>
      </c>
    </row>
    <row r="168" ht="14.25" customHeight="1">
      <c r="A168" s="219" t="str">
        <f t="shared" ref="A168:I168" si="108">'2.7.'!A46</f>
        <v>#REF!</v>
      </c>
      <c r="B168" s="92" t="str">
        <f t="shared" si="108"/>
        <v>#REF!</v>
      </c>
      <c r="C168" s="92" t="str">
        <f t="shared" si="108"/>
        <v>#REF!</v>
      </c>
      <c r="D168" s="219" t="str">
        <f t="shared" si="108"/>
        <v>#REF!</v>
      </c>
      <c r="E168" s="219" t="str">
        <f t="shared" si="108"/>
        <v>#REF!</v>
      </c>
      <c r="F168" s="221" t="str">
        <f t="shared" si="108"/>
        <v>#REF!</v>
      </c>
      <c r="G168" s="230" t="str">
        <f t="shared" si="108"/>
        <v>#REF!</v>
      </c>
      <c r="H168" s="150" t="str">
        <f t="shared" si="108"/>
        <v>#REF!</v>
      </c>
      <c r="I168" s="150" t="str">
        <f t="shared" si="108"/>
        <v>#REF!</v>
      </c>
    </row>
    <row r="169" ht="14.25" customHeight="1">
      <c r="A169" s="90" t="str">
        <f t="shared" ref="A169:I169" si="109">'2.7.'!A47</f>
        <v>#REF!</v>
      </c>
      <c r="B169" s="90" t="str">
        <f t="shared" si="109"/>
        <v>#REF!</v>
      </c>
      <c r="C169" s="90" t="str">
        <f t="shared" si="109"/>
        <v>#REF!</v>
      </c>
      <c r="D169" s="90" t="str">
        <f t="shared" si="109"/>
        <v>#REF!</v>
      </c>
      <c r="E169" s="90" t="str">
        <f t="shared" si="109"/>
        <v>#REF!</v>
      </c>
      <c r="F169" s="154" t="str">
        <f t="shared" si="109"/>
        <v>#REF!</v>
      </c>
      <c r="G169" s="3" t="str">
        <f t="shared" si="109"/>
        <v>#REF!</v>
      </c>
      <c r="H169" s="150" t="str">
        <f t="shared" si="109"/>
        <v>#REF!</v>
      </c>
      <c r="I169" s="150" t="str">
        <f t="shared" si="109"/>
        <v>#REF!</v>
      </c>
    </row>
    <row r="170" ht="14.25" customHeight="1">
      <c r="A170" s="223" t="str">
        <f t="shared" ref="A170:I170" si="110">'2.7.'!A48</f>
        <v>#REF!</v>
      </c>
      <c r="B170" s="224" t="str">
        <f t="shared" si="110"/>
        <v>#REF!</v>
      </c>
      <c r="C170" s="224" t="str">
        <f t="shared" si="110"/>
        <v>#REF!</v>
      </c>
      <c r="D170" s="224" t="str">
        <f t="shared" si="110"/>
        <v>#REF!</v>
      </c>
      <c r="E170" s="224" t="str">
        <f t="shared" si="110"/>
        <v>#REF!</v>
      </c>
      <c r="F170" s="224" t="str">
        <f t="shared" si="110"/>
        <v>#REF!</v>
      </c>
      <c r="G170" s="198" t="str">
        <f t="shared" si="110"/>
        <v>#REF!</v>
      </c>
      <c r="H170" s="224" t="str">
        <f t="shared" si="110"/>
        <v>#REF!</v>
      </c>
      <c r="I170" s="225" t="str">
        <f t="shared" si="110"/>
        <v>#REF!</v>
      </c>
    </row>
    <row r="171" ht="14.25" customHeight="1">
      <c r="G171" s="3"/>
    </row>
    <row r="172" ht="14.25" customHeight="1">
      <c r="G172" s="3"/>
    </row>
    <row r="173" ht="14.25" customHeight="1">
      <c r="A173" s="216" t="str">
        <f t="shared" ref="A173:I173" si="111">'2.7.'!A67</f>
        <v>#REF!</v>
      </c>
      <c r="B173" s="94" t="str">
        <f t="shared" si="111"/>
        <v>#REF!</v>
      </c>
      <c r="C173" s="94" t="str">
        <f t="shared" si="111"/>
        <v>#REF!</v>
      </c>
      <c r="D173" s="94" t="str">
        <f t="shared" si="111"/>
        <v>#REF!</v>
      </c>
      <c r="E173" s="94" t="str">
        <f t="shared" si="111"/>
        <v>#REF!</v>
      </c>
      <c r="F173" s="94" t="str">
        <f t="shared" si="111"/>
        <v>#REF!</v>
      </c>
      <c r="G173" s="2" t="str">
        <f t="shared" si="111"/>
        <v>#REF!</v>
      </c>
      <c r="H173" s="94" t="str">
        <f t="shared" si="111"/>
        <v>#REF!</v>
      </c>
      <c r="I173" s="94" t="str">
        <f t="shared" si="111"/>
        <v>#REF!</v>
      </c>
    </row>
    <row r="174" ht="14.25" customHeight="1">
      <c r="A174" s="217" t="str">
        <f t="shared" ref="A174:I174" si="112">'2.7.'!A68</f>
        <v>#REF!</v>
      </c>
      <c r="B174" s="217" t="str">
        <f t="shared" si="112"/>
        <v>#REF!</v>
      </c>
      <c r="C174" s="217" t="str">
        <f t="shared" si="112"/>
        <v>#REF!</v>
      </c>
      <c r="D174" s="217" t="str">
        <f t="shared" si="112"/>
        <v>#REF!</v>
      </c>
      <c r="E174" s="217" t="str">
        <f t="shared" si="112"/>
        <v>#REF!</v>
      </c>
      <c r="F174" s="217" t="str">
        <f t="shared" si="112"/>
        <v>#REF!</v>
      </c>
      <c r="G174" s="4" t="str">
        <f t="shared" si="112"/>
        <v>#REF!</v>
      </c>
      <c r="H174" s="217" t="str">
        <f t="shared" si="112"/>
        <v>#REF!</v>
      </c>
      <c r="I174" s="217" t="str">
        <f t="shared" si="112"/>
        <v>#REF!</v>
      </c>
    </row>
    <row r="175" ht="14.25" customHeight="1">
      <c r="A175" s="219" t="str">
        <f t="shared" ref="A175:I175" si="113">'2.7.'!A69</f>
        <v>#REF!</v>
      </c>
      <c r="B175" s="92" t="str">
        <f t="shared" si="113"/>
        <v>#REF!</v>
      </c>
      <c r="C175" s="92" t="str">
        <f t="shared" si="113"/>
        <v>#REF!</v>
      </c>
      <c r="D175" s="219" t="str">
        <f t="shared" si="113"/>
        <v>#REF!</v>
      </c>
      <c r="E175" s="219" t="str">
        <f t="shared" si="113"/>
        <v>#REF!</v>
      </c>
      <c r="F175" s="221" t="str">
        <f t="shared" si="113"/>
        <v>#REF!</v>
      </c>
      <c r="G175" s="222" t="str">
        <f t="shared" si="113"/>
        <v>#REF!</v>
      </c>
      <c r="H175" s="150" t="str">
        <f t="shared" si="113"/>
        <v>#REF!</v>
      </c>
      <c r="I175" s="150" t="str">
        <f t="shared" si="113"/>
        <v>#REF!</v>
      </c>
    </row>
    <row r="176" ht="14.25" customHeight="1">
      <c r="A176" s="219" t="str">
        <f t="shared" ref="A176:I176" si="114">'2.7.'!A70</f>
        <v>#REF!</v>
      </c>
      <c r="B176" s="92" t="str">
        <f t="shared" si="114"/>
        <v>#REF!</v>
      </c>
      <c r="C176" s="92" t="str">
        <f t="shared" si="114"/>
        <v>#REF!</v>
      </c>
      <c r="D176" s="219" t="str">
        <f t="shared" si="114"/>
        <v>#REF!</v>
      </c>
      <c r="E176" s="219" t="str">
        <f t="shared" si="114"/>
        <v>#REF!</v>
      </c>
      <c r="F176" s="221" t="str">
        <f t="shared" si="114"/>
        <v>#REF!</v>
      </c>
      <c r="G176" s="222" t="str">
        <f t="shared" si="114"/>
        <v>#REF!</v>
      </c>
      <c r="H176" s="150" t="str">
        <f t="shared" si="114"/>
        <v>#REF!</v>
      </c>
      <c r="I176" s="150" t="str">
        <f t="shared" si="114"/>
        <v>#REF!</v>
      </c>
    </row>
    <row r="177" ht="14.25" customHeight="1">
      <c r="A177" s="219" t="str">
        <f t="shared" ref="A177:I177" si="115">'2.7.'!A71</f>
        <v>#REF!</v>
      </c>
      <c r="B177" s="92" t="str">
        <f t="shared" si="115"/>
        <v>#REF!</v>
      </c>
      <c r="C177" s="92" t="str">
        <f t="shared" si="115"/>
        <v>#REF!</v>
      </c>
      <c r="D177" s="219" t="str">
        <f t="shared" si="115"/>
        <v>#REF!</v>
      </c>
      <c r="E177" s="219" t="str">
        <f t="shared" si="115"/>
        <v>#REF!</v>
      </c>
      <c r="F177" s="221" t="str">
        <f t="shared" si="115"/>
        <v>#REF!</v>
      </c>
      <c r="G177" s="222" t="str">
        <f t="shared" si="115"/>
        <v>#REF!</v>
      </c>
      <c r="H177" s="150" t="str">
        <f t="shared" si="115"/>
        <v>#REF!</v>
      </c>
      <c r="I177" s="150" t="str">
        <f t="shared" si="115"/>
        <v>#REF!</v>
      </c>
    </row>
    <row r="178" ht="14.25" customHeight="1">
      <c r="A178" s="219" t="str">
        <f t="shared" ref="A178:I178" si="116">'2.7.'!A72</f>
        <v>#REF!</v>
      </c>
      <c r="B178" s="92" t="str">
        <f t="shared" si="116"/>
        <v>#REF!</v>
      </c>
      <c r="C178" s="92" t="str">
        <f t="shared" si="116"/>
        <v>#REF!</v>
      </c>
      <c r="D178" s="219" t="str">
        <f t="shared" si="116"/>
        <v>#REF!</v>
      </c>
      <c r="E178" s="219" t="str">
        <f t="shared" si="116"/>
        <v>#REF!</v>
      </c>
      <c r="F178" s="221" t="str">
        <f t="shared" si="116"/>
        <v>#REF!</v>
      </c>
      <c r="G178" s="222" t="str">
        <f t="shared" si="116"/>
        <v>#REF!</v>
      </c>
      <c r="H178" s="150" t="str">
        <f t="shared" si="116"/>
        <v>#REF!</v>
      </c>
      <c r="I178" s="150" t="str">
        <f t="shared" si="116"/>
        <v>#REF!</v>
      </c>
    </row>
    <row r="179" ht="14.25" customHeight="1">
      <c r="A179" s="219" t="str">
        <f t="shared" ref="A179:I179" si="117">'2.7.'!A73</f>
        <v>#REF!</v>
      </c>
      <c r="B179" s="92" t="str">
        <f t="shared" si="117"/>
        <v>#REF!</v>
      </c>
      <c r="C179" s="92" t="str">
        <f t="shared" si="117"/>
        <v>#REF!</v>
      </c>
      <c r="D179" s="219" t="str">
        <f t="shared" si="117"/>
        <v>#REF!</v>
      </c>
      <c r="E179" s="219" t="str">
        <f t="shared" si="117"/>
        <v>#REF!</v>
      </c>
      <c r="F179" s="221" t="str">
        <f t="shared" si="117"/>
        <v>#REF!</v>
      </c>
      <c r="G179" s="222" t="str">
        <f t="shared" si="117"/>
        <v>#REF!</v>
      </c>
      <c r="H179" s="150" t="str">
        <f t="shared" si="117"/>
        <v>#REF!</v>
      </c>
      <c r="I179" s="150" t="str">
        <f t="shared" si="117"/>
        <v>#REF!</v>
      </c>
    </row>
    <row r="180" ht="14.25" customHeight="1">
      <c r="A180" s="219" t="str">
        <f t="shared" ref="A180:I180" si="118">'2.7.'!A74</f>
        <v>#REF!</v>
      </c>
      <c r="B180" s="92" t="str">
        <f t="shared" si="118"/>
        <v>#REF!</v>
      </c>
      <c r="C180" s="92" t="str">
        <f t="shared" si="118"/>
        <v>#REF!</v>
      </c>
      <c r="D180" s="219" t="str">
        <f t="shared" si="118"/>
        <v>#REF!</v>
      </c>
      <c r="E180" s="219" t="str">
        <f t="shared" si="118"/>
        <v>#REF!</v>
      </c>
      <c r="F180" s="221" t="str">
        <f t="shared" si="118"/>
        <v>#REF!</v>
      </c>
      <c r="G180" s="222" t="str">
        <f t="shared" si="118"/>
        <v>#REF!</v>
      </c>
      <c r="H180" s="150" t="str">
        <f t="shared" si="118"/>
        <v>#REF!</v>
      </c>
      <c r="I180" s="150" t="str">
        <f t="shared" si="118"/>
        <v>#REF!</v>
      </c>
    </row>
    <row r="181" ht="14.25" customHeight="1">
      <c r="A181" s="90" t="str">
        <f t="shared" ref="A181:I181" si="119">'2.7.'!A75</f>
        <v>#REF!</v>
      </c>
      <c r="B181" s="90" t="str">
        <f t="shared" si="119"/>
        <v>#REF!</v>
      </c>
      <c r="C181" s="90" t="str">
        <f t="shared" si="119"/>
        <v>#REF!</v>
      </c>
      <c r="D181" s="90" t="str">
        <f t="shared" si="119"/>
        <v>#REF!</v>
      </c>
      <c r="E181" s="90" t="str">
        <f t="shared" si="119"/>
        <v>#REF!</v>
      </c>
      <c r="F181" s="154" t="str">
        <f t="shared" si="119"/>
        <v>#REF!</v>
      </c>
      <c r="G181" s="3" t="str">
        <f t="shared" si="119"/>
        <v>#REF!</v>
      </c>
      <c r="H181" s="150" t="str">
        <f t="shared" si="119"/>
        <v>#REF!</v>
      </c>
      <c r="I181" s="150" t="str">
        <f t="shared" si="119"/>
        <v>#REF!</v>
      </c>
    </row>
    <row r="182" ht="14.25" customHeight="1">
      <c r="A182" s="223" t="str">
        <f t="shared" ref="A182:I182" si="120">'2.7.'!A76</f>
        <v>#REF!</v>
      </c>
      <c r="B182" s="224" t="str">
        <f t="shared" si="120"/>
        <v>#REF!</v>
      </c>
      <c r="C182" s="224" t="str">
        <f t="shared" si="120"/>
        <v>#REF!</v>
      </c>
      <c r="D182" s="224" t="str">
        <f t="shared" si="120"/>
        <v>#REF!</v>
      </c>
      <c r="E182" s="224" t="str">
        <f t="shared" si="120"/>
        <v>#REF!</v>
      </c>
      <c r="F182" s="224" t="str">
        <f t="shared" si="120"/>
        <v>#REF!</v>
      </c>
      <c r="G182" s="198" t="str">
        <f t="shared" si="120"/>
        <v>#REF!</v>
      </c>
      <c r="H182" s="224" t="str">
        <f t="shared" si="120"/>
        <v>#REF!</v>
      </c>
      <c r="I182" s="225" t="str">
        <f t="shared" si="120"/>
        <v>#REF!</v>
      </c>
    </row>
    <row r="183" ht="14.25" customHeight="1">
      <c r="G183" s="3"/>
    </row>
    <row r="184" ht="14.25" customHeight="1">
      <c r="G184" s="3"/>
    </row>
    <row r="185" ht="23.25" customHeight="1">
      <c r="A185" s="210" t="str">
        <f>'2.8.'!A3</f>
        <v>#REF!</v>
      </c>
      <c r="B185" s="211" t="str">
        <f>'2.14'!B185</f>
        <v/>
      </c>
      <c r="C185" s="212"/>
      <c r="D185" s="212"/>
      <c r="E185" s="212"/>
      <c r="F185" s="212"/>
      <c r="G185" s="213" t="str">
        <f>'2.14'!G185</f>
        <v/>
      </c>
      <c r="H185" s="214" t="str">
        <f>'2.14'!H185</f>
        <v/>
      </c>
      <c r="I185" s="215" t="str">
        <f>'2.14'!I185</f>
        <v/>
      </c>
    </row>
    <row r="186" ht="14.25" customHeight="1">
      <c r="G186" s="3"/>
    </row>
    <row r="187" ht="14.25" customHeight="1">
      <c r="A187" s="216" t="str">
        <f t="shared" ref="A187:I187" si="121">'2.8.'!A39</f>
        <v>#REF!</v>
      </c>
      <c r="B187" s="94" t="str">
        <f t="shared" si="121"/>
        <v>#REF!</v>
      </c>
      <c r="C187" s="94" t="str">
        <f t="shared" si="121"/>
        <v>#REF!</v>
      </c>
      <c r="D187" s="94" t="str">
        <f t="shared" si="121"/>
        <v>#REF!</v>
      </c>
      <c r="E187" s="94" t="str">
        <f t="shared" si="121"/>
        <v>#REF!</v>
      </c>
      <c r="F187" s="94" t="str">
        <f t="shared" si="121"/>
        <v>#REF!</v>
      </c>
      <c r="G187" s="2" t="str">
        <f t="shared" si="121"/>
        <v>#REF!</v>
      </c>
      <c r="H187" s="94" t="str">
        <f t="shared" si="121"/>
        <v>#REF!</v>
      </c>
      <c r="I187" s="94" t="str">
        <f t="shared" si="121"/>
        <v>#REF!</v>
      </c>
    </row>
    <row r="188" ht="14.25" customHeight="1">
      <c r="A188" s="217" t="str">
        <f t="shared" ref="A188:I188" si="122">'2.8.'!A40</f>
        <v>#REF!</v>
      </c>
      <c r="B188" s="217" t="str">
        <f t="shared" si="122"/>
        <v>#REF!</v>
      </c>
      <c r="C188" s="217" t="str">
        <f t="shared" si="122"/>
        <v>#REF!</v>
      </c>
      <c r="D188" s="217" t="str">
        <f t="shared" si="122"/>
        <v>#REF!</v>
      </c>
      <c r="E188" s="217" t="str">
        <f t="shared" si="122"/>
        <v>#REF!</v>
      </c>
      <c r="F188" s="217" t="str">
        <f t="shared" si="122"/>
        <v>#REF!</v>
      </c>
      <c r="G188" s="4" t="str">
        <f t="shared" si="122"/>
        <v>#REF!</v>
      </c>
      <c r="H188" s="217" t="str">
        <f t="shared" si="122"/>
        <v>#REF!</v>
      </c>
      <c r="I188" s="217" t="str">
        <f t="shared" si="122"/>
        <v>#REF!</v>
      </c>
    </row>
    <row r="189" ht="14.25" customHeight="1">
      <c r="A189" s="219" t="str">
        <f t="shared" ref="A189:I189" si="123">'2.8.'!A41</f>
        <v>#REF!</v>
      </c>
      <c r="B189" s="92" t="str">
        <f t="shared" si="123"/>
        <v>#REF!</v>
      </c>
      <c r="C189" s="92" t="str">
        <f t="shared" si="123"/>
        <v>#REF!</v>
      </c>
      <c r="D189" s="219" t="str">
        <f t="shared" si="123"/>
        <v>#REF!</v>
      </c>
      <c r="E189" s="219" t="str">
        <f t="shared" si="123"/>
        <v>#REF!</v>
      </c>
      <c r="F189" s="221" t="str">
        <f t="shared" si="123"/>
        <v>#REF!</v>
      </c>
      <c r="G189" s="230" t="str">
        <f t="shared" si="123"/>
        <v>#REF!</v>
      </c>
      <c r="H189" s="150" t="str">
        <f t="shared" si="123"/>
        <v>#REF!</v>
      </c>
      <c r="I189" s="150" t="str">
        <f t="shared" si="123"/>
        <v>#REF!</v>
      </c>
    </row>
    <row r="190" ht="14.25" customHeight="1">
      <c r="A190" s="219" t="str">
        <f t="shared" ref="A190:I190" si="124">'2.8.'!A42</f>
        <v>#REF!</v>
      </c>
      <c r="B190" s="92" t="str">
        <f t="shared" si="124"/>
        <v>#REF!</v>
      </c>
      <c r="C190" s="92" t="str">
        <f t="shared" si="124"/>
        <v>#REF!</v>
      </c>
      <c r="D190" s="219" t="str">
        <f t="shared" si="124"/>
        <v>#REF!</v>
      </c>
      <c r="E190" s="219" t="str">
        <f t="shared" si="124"/>
        <v>#REF!</v>
      </c>
      <c r="F190" s="221" t="str">
        <f t="shared" si="124"/>
        <v>#REF!</v>
      </c>
      <c r="G190" s="230" t="str">
        <f t="shared" si="124"/>
        <v>#REF!</v>
      </c>
      <c r="H190" s="150" t="str">
        <f t="shared" si="124"/>
        <v>#REF!</v>
      </c>
      <c r="I190" s="150" t="str">
        <f t="shared" si="124"/>
        <v>#REF!</v>
      </c>
    </row>
    <row r="191" ht="14.25" customHeight="1">
      <c r="A191" s="219" t="str">
        <f t="shared" ref="A191:I191" si="125">'2.8.'!A43</f>
        <v>#REF!</v>
      </c>
      <c r="B191" s="92" t="str">
        <f t="shared" si="125"/>
        <v>#REF!</v>
      </c>
      <c r="C191" s="92" t="str">
        <f t="shared" si="125"/>
        <v>#REF!</v>
      </c>
      <c r="D191" s="219" t="str">
        <f t="shared" si="125"/>
        <v>#REF!</v>
      </c>
      <c r="E191" s="219" t="str">
        <f t="shared" si="125"/>
        <v>#REF!</v>
      </c>
      <c r="F191" s="221" t="str">
        <f t="shared" si="125"/>
        <v>#REF!</v>
      </c>
      <c r="G191" s="230" t="str">
        <f t="shared" si="125"/>
        <v>#REF!</v>
      </c>
      <c r="H191" s="150" t="str">
        <f t="shared" si="125"/>
        <v>#REF!</v>
      </c>
      <c r="I191" s="150" t="str">
        <f t="shared" si="125"/>
        <v>#REF!</v>
      </c>
    </row>
    <row r="192" ht="14.25" customHeight="1">
      <c r="A192" s="219" t="str">
        <f t="shared" ref="A192:I192" si="126">'2.8.'!A44</f>
        <v>#REF!</v>
      </c>
      <c r="B192" s="92" t="str">
        <f t="shared" si="126"/>
        <v>#REF!</v>
      </c>
      <c r="C192" s="92" t="str">
        <f t="shared" si="126"/>
        <v>#REF!</v>
      </c>
      <c r="D192" s="219" t="str">
        <f t="shared" si="126"/>
        <v>#REF!</v>
      </c>
      <c r="E192" s="219" t="str">
        <f t="shared" si="126"/>
        <v>#REF!</v>
      </c>
      <c r="F192" s="221" t="str">
        <f t="shared" si="126"/>
        <v>#REF!</v>
      </c>
      <c r="G192" s="230" t="str">
        <f t="shared" si="126"/>
        <v>#REF!</v>
      </c>
      <c r="H192" s="150" t="str">
        <f t="shared" si="126"/>
        <v>#REF!</v>
      </c>
      <c r="I192" s="150" t="str">
        <f t="shared" si="126"/>
        <v>#REF!</v>
      </c>
    </row>
    <row r="193" ht="14.25" customHeight="1">
      <c r="A193" s="219" t="str">
        <f t="shared" ref="A193:I193" si="127">'2.8.'!A45</f>
        <v>#REF!</v>
      </c>
      <c r="B193" s="92" t="str">
        <f t="shared" si="127"/>
        <v>#REF!</v>
      </c>
      <c r="C193" s="92" t="str">
        <f t="shared" si="127"/>
        <v>#REF!</v>
      </c>
      <c r="D193" s="219" t="str">
        <f t="shared" si="127"/>
        <v>#REF!</v>
      </c>
      <c r="E193" s="219" t="str">
        <f t="shared" si="127"/>
        <v>#REF!</v>
      </c>
      <c r="F193" s="221" t="str">
        <f t="shared" si="127"/>
        <v>#REF!</v>
      </c>
      <c r="G193" s="230" t="str">
        <f t="shared" si="127"/>
        <v>#REF!</v>
      </c>
      <c r="H193" s="150" t="str">
        <f t="shared" si="127"/>
        <v>#REF!</v>
      </c>
      <c r="I193" s="150" t="str">
        <f t="shared" si="127"/>
        <v>#REF!</v>
      </c>
    </row>
    <row r="194" ht="14.25" customHeight="1">
      <c r="A194" s="219" t="str">
        <f t="shared" ref="A194:I194" si="128">'2.8.'!A46</f>
        <v>#REF!</v>
      </c>
      <c r="B194" s="92" t="str">
        <f t="shared" si="128"/>
        <v>#REF!</v>
      </c>
      <c r="C194" s="92" t="str">
        <f t="shared" si="128"/>
        <v>#REF!</v>
      </c>
      <c r="D194" s="219" t="str">
        <f t="shared" si="128"/>
        <v>#REF!</v>
      </c>
      <c r="E194" s="219" t="str">
        <f t="shared" si="128"/>
        <v>#REF!</v>
      </c>
      <c r="F194" s="221" t="str">
        <f t="shared" si="128"/>
        <v>#REF!</v>
      </c>
      <c r="G194" s="230" t="str">
        <f t="shared" si="128"/>
        <v>#REF!</v>
      </c>
      <c r="H194" s="150" t="str">
        <f t="shared" si="128"/>
        <v>#REF!</v>
      </c>
      <c r="I194" s="150" t="str">
        <f t="shared" si="128"/>
        <v>#REF!</v>
      </c>
    </row>
    <row r="195" ht="14.25" customHeight="1">
      <c r="A195" s="90" t="str">
        <f t="shared" ref="A195:I195" si="129">'2.8.'!A47</f>
        <v>#REF!</v>
      </c>
      <c r="B195" s="90" t="str">
        <f t="shared" si="129"/>
        <v>#REF!</v>
      </c>
      <c r="C195" s="90" t="str">
        <f t="shared" si="129"/>
        <v>#REF!</v>
      </c>
      <c r="D195" s="90" t="str">
        <f t="shared" si="129"/>
        <v>#REF!</v>
      </c>
      <c r="E195" s="90" t="str">
        <f t="shared" si="129"/>
        <v>#REF!</v>
      </c>
      <c r="F195" s="154" t="str">
        <f t="shared" si="129"/>
        <v>#REF!</v>
      </c>
      <c r="G195" s="3" t="str">
        <f t="shared" si="129"/>
        <v>#REF!</v>
      </c>
      <c r="H195" s="150" t="str">
        <f t="shared" si="129"/>
        <v>#REF!</v>
      </c>
      <c r="I195" s="150" t="str">
        <f t="shared" si="129"/>
        <v>#REF!</v>
      </c>
    </row>
    <row r="196" ht="14.25" customHeight="1">
      <c r="A196" s="223" t="str">
        <f t="shared" ref="A196:I196" si="130">'2.8.'!A48</f>
        <v>#REF!</v>
      </c>
      <c r="B196" s="224" t="str">
        <f t="shared" si="130"/>
        <v>#REF!</v>
      </c>
      <c r="C196" s="224" t="str">
        <f t="shared" si="130"/>
        <v>#REF!</v>
      </c>
      <c r="D196" s="224" t="str">
        <f t="shared" si="130"/>
        <v>#REF!</v>
      </c>
      <c r="E196" s="224" t="str">
        <f t="shared" si="130"/>
        <v>#REF!</v>
      </c>
      <c r="F196" s="224" t="str">
        <f t="shared" si="130"/>
        <v>#REF!</v>
      </c>
      <c r="G196" s="198" t="str">
        <f t="shared" si="130"/>
        <v>#REF!</v>
      </c>
      <c r="H196" s="224" t="str">
        <f t="shared" si="130"/>
        <v>#REF!</v>
      </c>
      <c r="I196" s="225" t="str">
        <f t="shared" si="130"/>
        <v>#REF!</v>
      </c>
    </row>
    <row r="197" ht="14.25" customHeight="1">
      <c r="G197" s="3"/>
    </row>
    <row r="198" ht="14.25" customHeight="1">
      <c r="G198" s="3"/>
    </row>
    <row r="199" ht="14.25" customHeight="1">
      <c r="A199" s="216" t="str">
        <f t="shared" ref="A199:I199" si="131">'2.8.'!A67</f>
        <v>#REF!</v>
      </c>
      <c r="B199" s="94" t="str">
        <f t="shared" si="131"/>
        <v>#REF!</v>
      </c>
      <c r="C199" s="94" t="str">
        <f t="shared" si="131"/>
        <v>#REF!</v>
      </c>
      <c r="D199" s="94" t="str">
        <f t="shared" si="131"/>
        <v>#REF!</v>
      </c>
      <c r="E199" s="94" t="str">
        <f t="shared" si="131"/>
        <v>#REF!</v>
      </c>
      <c r="F199" s="94" t="str">
        <f t="shared" si="131"/>
        <v>#REF!</v>
      </c>
      <c r="G199" s="2" t="str">
        <f t="shared" si="131"/>
        <v>#REF!</v>
      </c>
      <c r="H199" s="94" t="str">
        <f t="shared" si="131"/>
        <v>#REF!</v>
      </c>
      <c r="I199" s="94" t="str">
        <f t="shared" si="131"/>
        <v>#REF!</v>
      </c>
    </row>
    <row r="200" ht="14.25" customHeight="1">
      <c r="A200" s="217" t="str">
        <f t="shared" ref="A200:I200" si="132">'2.8.'!A68</f>
        <v>#REF!</v>
      </c>
      <c r="B200" s="217" t="str">
        <f t="shared" si="132"/>
        <v>#REF!</v>
      </c>
      <c r="C200" s="217" t="str">
        <f t="shared" si="132"/>
        <v>#REF!</v>
      </c>
      <c r="D200" s="217" t="str">
        <f t="shared" si="132"/>
        <v>#REF!</v>
      </c>
      <c r="E200" s="217" t="str">
        <f t="shared" si="132"/>
        <v>#REF!</v>
      </c>
      <c r="F200" s="217" t="str">
        <f t="shared" si="132"/>
        <v>#REF!</v>
      </c>
      <c r="G200" s="4" t="str">
        <f t="shared" si="132"/>
        <v>#REF!</v>
      </c>
      <c r="H200" s="217" t="str">
        <f t="shared" si="132"/>
        <v>#REF!</v>
      </c>
      <c r="I200" s="217" t="str">
        <f t="shared" si="132"/>
        <v>#REF!</v>
      </c>
    </row>
    <row r="201" ht="14.25" customHeight="1">
      <c r="A201" s="219" t="str">
        <f t="shared" ref="A201:I201" si="133">'2.8.'!A69</f>
        <v>#REF!</v>
      </c>
      <c r="B201" s="92" t="str">
        <f t="shared" si="133"/>
        <v>#REF!</v>
      </c>
      <c r="C201" s="92" t="str">
        <f t="shared" si="133"/>
        <v>#REF!</v>
      </c>
      <c r="D201" s="219" t="str">
        <f t="shared" si="133"/>
        <v>#REF!</v>
      </c>
      <c r="E201" s="219" t="str">
        <f t="shared" si="133"/>
        <v>#REF!</v>
      </c>
      <c r="F201" s="221" t="str">
        <f t="shared" si="133"/>
        <v>#REF!</v>
      </c>
      <c r="G201" s="222" t="str">
        <f t="shared" si="133"/>
        <v>#REF!</v>
      </c>
      <c r="H201" s="150" t="str">
        <f t="shared" si="133"/>
        <v>#REF!</v>
      </c>
      <c r="I201" s="150" t="str">
        <f t="shared" si="133"/>
        <v>#REF!</v>
      </c>
    </row>
    <row r="202" ht="14.25" customHeight="1">
      <c r="A202" s="219" t="str">
        <f t="shared" ref="A202:I202" si="134">'2.8.'!A70</f>
        <v>#REF!</v>
      </c>
      <c r="B202" s="92" t="str">
        <f t="shared" si="134"/>
        <v>#REF!</v>
      </c>
      <c r="C202" s="92" t="str">
        <f t="shared" si="134"/>
        <v>#REF!</v>
      </c>
      <c r="D202" s="219" t="str">
        <f t="shared" si="134"/>
        <v>#REF!</v>
      </c>
      <c r="E202" s="219" t="str">
        <f t="shared" si="134"/>
        <v>#REF!</v>
      </c>
      <c r="F202" s="221" t="str">
        <f t="shared" si="134"/>
        <v>#REF!</v>
      </c>
      <c r="G202" s="222" t="str">
        <f t="shared" si="134"/>
        <v>#REF!</v>
      </c>
      <c r="H202" s="150" t="str">
        <f t="shared" si="134"/>
        <v>#REF!</v>
      </c>
      <c r="I202" s="150" t="str">
        <f t="shared" si="134"/>
        <v>#REF!</v>
      </c>
    </row>
    <row r="203" ht="14.25" customHeight="1">
      <c r="A203" s="219" t="str">
        <f t="shared" ref="A203:I203" si="135">'2.8.'!A71</f>
        <v>#REF!</v>
      </c>
      <c r="B203" s="92" t="str">
        <f t="shared" si="135"/>
        <v>#REF!</v>
      </c>
      <c r="C203" s="92" t="str">
        <f t="shared" si="135"/>
        <v>#REF!</v>
      </c>
      <c r="D203" s="219" t="str">
        <f t="shared" si="135"/>
        <v>#REF!</v>
      </c>
      <c r="E203" s="219" t="str">
        <f t="shared" si="135"/>
        <v>#REF!</v>
      </c>
      <c r="F203" s="221" t="str">
        <f t="shared" si="135"/>
        <v>#REF!</v>
      </c>
      <c r="G203" s="222" t="str">
        <f t="shared" si="135"/>
        <v>#REF!</v>
      </c>
      <c r="H203" s="150" t="str">
        <f t="shared" si="135"/>
        <v>#REF!</v>
      </c>
      <c r="I203" s="150" t="str">
        <f t="shared" si="135"/>
        <v>#REF!</v>
      </c>
    </row>
    <row r="204" ht="14.25" customHeight="1">
      <c r="A204" s="219" t="str">
        <f t="shared" ref="A204:I204" si="136">'2.8.'!A72</f>
        <v>#REF!</v>
      </c>
      <c r="B204" s="92" t="str">
        <f t="shared" si="136"/>
        <v>#REF!</v>
      </c>
      <c r="C204" s="92" t="str">
        <f t="shared" si="136"/>
        <v>#REF!</v>
      </c>
      <c r="D204" s="219" t="str">
        <f t="shared" si="136"/>
        <v>#REF!</v>
      </c>
      <c r="E204" s="219" t="str">
        <f t="shared" si="136"/>
        <v>#REF!</v>
      </c>
      <c r="F204" s="221" t="str">
        <f t="shared" si="136"/>
        <v>#REF!</v>
      </c>
      <c r="G204" s="222" t="str">
        <f t="shared" si="136"/>
        <v>#REF!</v>
      </c>
      <c r="H204" s="150" t="str">
        <f t="shared" si="136"/>
        <v>#REF!</v>
      </c>
      <c r="I204" s="150" t="str">
        <f t="shared" si="136"/>
        <v>#REF!</v>
      </c>
    </row>
    <row r="205" ht="14.25" customHeight="1">
      <c r="A205" s="219" t="str">
        <f t="shared" ref="A205:I205" si="137">'2.8.'!A73</f>
        <v>#REF!</v>
      </c>
      <c r="B205" s="92" t="str">
        <f t="shared" si="137"/>
        <v>#REF!</v>
      </c>
      <c r="C205" s="92" t="str">
        <f t="shared" si="137"/>
        <v>#REF!</v>
      </c>
      <c r="D205" s="219" t="str">
        <f t="shared" si="137"/>
        <v>#REF!</v>
      </c>
      <c r="E205" s="219" t="str">
        <f t="shared" si="137"/>
        <v>#REF!</v>
      </c>
      <c r="F205" s="221" t="str">
        <f t="shared" si="137"/>
        <v>#REF!</v>
      </c>
      <c r="G205" s="222" t="str">
        <f t="shared" si="137"/>
        <v>#REF!</v>
      </c>
      <c r="H205" s="150" t="str">
        <f t="shared" si="137"/>
        <v>#REF!</v>
      </c>
      <c r="I205" s="150" t="str">
        <f t="shared" si="137"/>
        <v>#REF!</v>
      </c>
    </row>
    <row r="206" ht="14.25" customHeight="1">
      <c r="A206" s="219" t="str">
        <f t="shared" ref="A206:I206" si="138">'2.8.'!A74</f>
        <v>#REF!</v>
      </c>
      <c r="B206" s="92" t="str">
        <f t="shared" si="138"/>
        <v>#REF!</v>
      </c>
      <c r="C206" s="92" t="str">
        <f t="shared" si="138"/>
        <v>#REF!</v>
      </c>
      <c r="D206" s="219" t="str">
        <f t="shared" si="138"/>
        <v>#REF!</v>
      </c>
      <c r="E206" s="219" t="str">
        <f t="shared" si="138"/>
        <v>#REF!</v>
      </c>
      <c r="F206" s="221" t="str">
        <f t="shared" si="138"/>
        <v>#REF!</v>
      </c>
      <c r="G206" s="222" t="str">
        <f t="shared" si="138"/>
        <v>#REF!</v>
      </c>
      <c r="H206" s="150" t="str">
        <f t="shared" si="138"/>
        <v>#REF!</v>
      </c>
      <c r="I206" s="150" t="str">
        <f t="shared" si="138"/>
        <v>#REF!</v>
      </c>
    </row>
    <row r="207" ht="14.25" customHeight="1">
      <c r="A207" s="90" t="str">
        <f t="shared" ref="A207:I207" si="139">'2.8.'!A75</f>
        <v>#REF!</v>
      </c>
      <c r="B207" s="90" t="str">
        <f t="shared" si="139"/>
        <v>#REF!</v>
      </c>
      <c r="C207" s="90" t="str">
        <f t="shared" si="139"/>
        <v>#REF!</v>
      </c>
      <c r="D207" s="90" t="str">
        <f t="shared" si="139"/>
        <v>#REF!</v>
      </c>
      <c r="E207" s="90" t="str">
        <f t="shared" si="139"/>
        <v>#REF!</v>
      </c>
      <c r="F207" s="154" t="str">
        <f t="shared" si="139"/>
        <v>#REF!</v>
      </c>
      <c r="G207" s="3" t="str">
        <f t="shared" si="139"/>
        <v>#REF!</v>
      </c>
      <c r="H207" s="150" t="str">
        <f t="shared" si="139"/>
        <v>#REF!</v>
      </c>
      <c r="I207" s="150" t="str">
        <f t="shared" si="139"/>
        <v>#REF!</v>
      </c>
    </row>
    <row r="208" ht="14.25" customHeight="1">
      <c r="A208" s="223" t="str">
        <f t="shared" ref="A208:I208" si="140">'2.8.'!A76</f>
        <v>#REF!</v>
      </c>
      <c r="B208" s="224" t="str">
        <f t="shared" si="140"/>
        <v>#REF!</v>
      </c>
      <c r="C208" s="224" t="str">
        <f t="shared" si="140"/>
        <v>#REF!</v>
      </c>
      <c r="D208" s="224" t="str">
        <f t="shared" si="140"/>
        <v>#REF!</v>
      </c>
      <c r="E208" s="224" t="str">
        <f t="shared" si="140"/>
        <v>#REF!</v>
      </c>
      <c r="F208" s="224" t="str">
        <f t="shared" si="140"/>
        <v>#REF!</v>
      </c>
      <c r="G208" s="198" t="str">
        <f t="shared" si="140"/>
        <v>#REF!</v>
      </c>
      <c r="H208" s="224" t="str">
        <f t="shared" si="140"/>
        <v>#REF!</v>
      </c>
      <c r="I208" s="225" t="str">
        <f t="shared" si="140"/>
        <v>#REF!</v>
      </c>
    </row>
    <row r="209" ht="14.25" customHeight="1">
      <c r="G209" s="3"/>
    </row>
    <row r="210" ht="14.25" customHeight="1">
      <c r="G210" s="3"/>
    </row>
    <row r="211" ht="23.25" customHeight="1">
      <c r="A211" s="210" t="str">
        <f>'2.9.'!A3</f>
        <v>#REF!</v>
      </c>
      <c r="B211" s="211" t="str">
        <f>'2.14'!B211</f>
        <v/>
      </c>
      <c r="C211" s="212"/>
      <c r="D211" s="212"/>
      <c r="E211" s="212"/>
      <c r="F211" s="212"/>
      <c r="G211" s="213" t="str">
        <f>'2.14'!G211</f>
        <v/>
      </c>
      <c r="H211" s="214" t="str">
        <f>'2.14'!H211</f>
        <v/>
      </c>
      <c r="I211" s="215" t="str">
        <f>'2.14'!I211</f>
        <v/>
      </c>
    </row>
    <row r="212" ht="14.25" customHeight="1">
      <c r="G212" s="3"/>
    </row>
    <row r="213" ht="14.25" customHeight="1">
      <c r="A213" s="216" t="str">
        <f t="shared" ref="A213:I213" si="141">'2.9.'!A39</f>
        <v>#REF!</v>
      </c>
      <c r="B213" s="94" t="str">
        <f t="shared" si="141"/>
        <v>#REF!</v>
      </c>
      <c r="C213" s="94" t="str">
        <f t="shared" si="141"/>
        <v>#REF!</v>
      </c>
      <c r="D213" s="94" t="str">
        <f t="shared" si="141"/>
        <v>#REF!</v>
      </c>
      <c r="E213" s="94" t="str">
        <f t="shared" si="141"/>
        <v>#REF!</v>
      </c>
      <c r="F213" s="94" t="str">
        <f t="shared" si="141"/>
        <v>#REF!</v>
      </c>
      <c r="G213" s="2" t="str">
        <f t="shared" si="141"/>
        <v>#REF!</v>
      </c>
      <c r="H213" s="94" t="str">
        <f t="shared" si="141"/>
        <v>#REF!</v>
      </c>
      <c r="I213" s="94" t="str">
        <f t="shared" si="141"/>
        <v>#REF!</v>
      </c>
    </row>
    <row r="214" ht="14.25" customHeight="1">
      <c r="A214" s="217" t="str">
        <f t="shared" ref="A214:I214" si="142">'2.9.'!A40</f>
        <v>#REF!</v>
      </c>
      <c r="B214" s="217" t="str">
        <f t="shared" si="142"/>
        <v>#REF!</v>
      </c>
      <c r="C214" s="217" t="str">
        <f t="shared" si="142"/>
        <v>#REF!</v>
      </c>
      <c r="D214" s="217" t="str">
        <f t="shared" si="142"/>
        <v>#REF!</v>
      </c>
      <c r="E214" s="217" t="str">
        <f t="shared" si="142"/>
        <v>#REF!</v>
      </c>
      <c r="F214" s="217" t="str">
        <f t="shared" si="142"/>
        <v>#REF!</v>
      </c>
      <c r="G214" s="4" t="str">
        <f t="shared" si="142"/>
        <v>#REF!</v>
      </c>
      <c r="H214" s="217" t="str">
        <f t="shared" si="142"/>
        <v>#REF!</v>
      </c>
      <c r="I214" s="217" t="str">
        <f t="shared" si="142"/>
        <v>#REF!</v>
      </c>
    </row>
    <row r="215" ht="14.25" customHeight="1">
      <c r="A215" s="219" t="str">
        <f t="shared" ref="A215:I215" si="143">'2.9.'!A41</f>
        <v>#REF!</v>
      </c>
      <c r="B215" s="92" t="str">
        <f t="shared" si="143"/>
        <v>#REF!</v>
      </c>
      <c r="C215" s="92" t="str">
        <f t="shared" si="143"/>
        <v>#REF!</v>
      </c>
      <c r="D215" s="219" t="str">
        <f t="shared" si="143"/>
        <v>#REF!</v>
      </c>
      <c r="E215" s="219" t="str">
        <f t="shared" si="143"/>
        <v>#REF!</v>
      </c>
      <c r="F215" s="221" t="str">
        <f t="shared" si="143"/>
        <v>#REF!</v>
      </c>
      <c r="G215" s="230" t="str">
        <f t="shared" si="143"/>
        <v>#REF!</v>
      </c>
      <c r="H215" s="150" t="str">
        <f t="shared" si="143"/>
        <v>#REF!</v>
      </c>
      <c r="I215" s="150" t="str">
        <f t="shared" si="143"/>
        <v>#REF!</v>
      </c>
    </row>
    <row r="216" ht="14.25" customHeight="1">
      <c r="A216" s="219" t="str">
        <f t="shared" ref="A216:I216" si="144">'2.9.'!A42</f>
        <v>#REF!</v>
      </c>
      <c r="B216" s="92" t="str">
        <f t="shared" si="144"/>
        <v>#REF!</v>
      </c>
      <c r="C216" s="92" t="str">
        <f t="shared" si="144"/>
        <v>#REF!</v>
      </c>
      <c r="D216" s="219" t="str">
        <f t="shared" si="144"/>
        <v>#REF!</v>
      </c>
      <c r="E216" s="219" t="str">
        <f t="shared" si="144"/>
        <v>#REF!</v>
      </c>
      <c r="F216" s="221" t="str">
        <f t="shared" si="144"/>
        <v>#REF!</v>
      </c>
      <c r="G216" s="230" t="str">
        <f t="shared" si="144"/>
        <v>#REF!</v>
      </c>
      <c r="H216" s="150" t="str">
        <f t="shared" si="144"/>
        <v>#REF!</v>
      </c>
      <c r="I216" s="150" t="str">
        <f t="shared" si="144"/>
        <v>#REF!</v>
      </c>
    </row>
    <row r="217" ht="14.25" customHeight="1">
      <c r="A217" s="219" t="str">
        <f t="shared" ref="A217:I217" si="145">'2.9.'!A43</f>
        <v>#REF!</v>
      </c>
      <c r="B217" s="92" t="str">
        <f t="shared" si="145"/>
        <v>#REF!</v>
      </c>
      <c r="C217" s="92" t="str">
        <f t="shared" si="145"/>
        <v>#REF!</v>
      </c>
      <c r="D217" s="219" t="str">
        <f t="shared" si="145"/>
        <v>#REF!</v>
      </c>
      <c r="E217" s="219" t="str">
        <f t="shared" si="145"/>
        <v>#REF!</v>
      </c>
      <c r="F217" s="221" t="str">
        <f t="shared" si="145"/>
        <v>#REF!</v>
      </c>
      <c r="G217" s="230" t="str">
        <f t="shared" si="145"/>
        <v>#REF!</v>
      </c>
      <c r="H217" s="150" t="str">
        <f t="shared" si="145"/>
        <v>#REF!</v>
      </c>
      <c r="I217" s="150" t="str">
        <f t="shared" si="145"/>
        <v>#REF!</v>
      </c>
    </row>
    <row r="218" ht="14.25" customHeight="1">
      <c r="A218" s="219" t="str">
        <f t="shared" ref="A218:I218" si="146">'2.9.'!A44</f>
        <v>#REF!</v>
      </c>
      <c r="B218" s="92" t="str">
        <f t="shared" si="146"/>
        <v>#REF!</v>
      </c>
      <c r="C218" s="92" t="str">
        <f t="shared" si="146"/>
        <v>#REF!</v>
      </c>
      <c r="D218" s="219" t="str">
        <f t="shared" si="146"/>
        <v>#REF!</v>
      </c>
      <c r="E218" s="219" t="str">
        <f t="shared" si="146"/>
        <v>#REF!</v>
      </c>
      <c r="F218" s="221" t="str">
        <f t="shared" si="146"/>
        <v>#REF!</v>
      </c>
      <c r="G218" s="230" t="str">
        <f t="shared" si="146"/>
        <v>#REF!</v>
      </c>
      <c r="H218" s="150" t="str">
        <f t="shared" si="146"/>
        <v>#REF!</v>
      </c>
      <c r="I218" s="150" t="str">
        <f t="shared" si="146"/>
        <v>#REF!</v>
      </c>
    </row>
    <row r="219" ht="14.25" customHeight="1">
      <c r="A219" s="219" t="str">
        <f t="shared" ref="A219:I219" si="147">'2.9.'!A45</f>
        <v>#REF!</v>
      </c>
      <c r="B219" s="92" t="str">
        <f t="shared" si="147"/>
        <v>#REF!</v>
      </c>
      <c r="C219" s="92" t="str">
        <f t="shared" si="147"/>
        <v>#REF!</v>
      </c>
      <c r="D219" s="219" t="str">
        <f t="shared" si="147"/>
        <v>#REF!</v>
      </c>
      <c r="E219" s="219" t="str">
        <f t="shared" si="147"/>
        <v>#REF!</v>
      </c>
      <c r="F219" s="221" t="str">
        <f t="shared" si="147"/>
        <v>#REF!</v>
      </c>
      <c r="G219" s="230" t="str">
        <f t="shared" si="147"/>
        <v>#REF!</v>
      </c>
      <c r="H219" s="150" t="str">
        <f t="shared" si="147"/>
        <v>#REF!</v>
      </c>
      <c r="I219" s="150" t="str">
        <f t="shared" si="147"/>
        <v>#REF!</v>
      </c>
    </row>
    <row r="220" ht="14.25" customHeight="1">
      <c r="A220" s="219" t="str">
        <f t="shared" ref="A220:I220" si="148">'2.9.'!A46</f>
        <v>#REF!</v>
      </c>
      <c r="B220" s="92" t="str">
        <f t="shared" si="148"/>
        <v>#REF!</v>
      </c>
      <c r="C220" s="92" t="str">
        <f t="shared" si="148"/>
        <v>#REF!</v>
      </c>
      <c r="D220" s="219" t="str">
        <f t="shared" si="148"/>
        <v>#REF!</v>
      </c>
      <c r="E220" s="219" t="str">
        <f t="shared" si="148"/>
        <v>#REF!</v>
      </c>
      <c r="F220" s="221" t="str">
        <f t="shared" si="148"/>
        <v>#REF!</v>
      </c>
      <c r="G220" s="230" t="str">
        <f t="shared" si="148"/>
        <v>#REF!</v>
      </c>
      <c r="H220" s="150" t="str">
        <f t="shared" si="148"/>
        <v>#REF!</v>
      </c>
      <c r="I220" s="150" t="str">
        <f t="shared" si="148"/>
        <v>#REF!</v>
      </c>
    </row>
    <row r="221" ht="14.25" customHeight="1">
      <c r="A221" s="90" t="str">
        <f t="shared" ref="A221:I221" si="149">'2.9.'!A47</f>
        <v>#REF!</v>
      </c>
      <c r="B221" s="90" t="str">
        <f t="shared" si="149"/>
        <v>#REF!</v>
      </c>
      <c r="C221" s="90" t="str">
        <f t="shared" si="149"/>
        <v>#REF!</v>
      </c>
      <c r="D221" s="90" t="str">
        <f t="shared" si="149"/>
        <v>#REF!</v>
      </c>
      <c r="E221" s="90" t="str">
        <f t="shared" si="149"/>
        <v>#REF!</v>
      </c>
      <c r="F221" s="154" t="str">
        <f t="shared" si="149"/>
        <v>#REF!</v>
      </c>
      <c r="G221" s="3" t="str">
        <f t="shared" si="149"/>
        <v>#REF!</v>
      </c>
      <c r="H221" s="150" t="str">
        <f t="shared" si="149"/>
        <v>#REF!</v>
      </c>
      <c r="I221" s="150" t="str">
        <f t="shared" si="149"/>
        <v>#REF!</v>
      </c>
    </row>
    <row r="222" ht="14.25" customHeight="1">
      <c r="A222" s="223" t="str">
        <f t="shared" ref="A222:I222" si="150">'2.9.'!A48</f>
        <v>#REF!</v>
      </c>
      <c r="B222" s="224" t="str">
        <f t="shared" si="150"/>
        <v>#REF!</v>
      </c>
      <c r="C222" s="224" t="str">
        <f t="shared" si="150"/>
        <v>#REF!</v>
      </c>
      <c r="D222" s="224" t="str">
        <f t="shared" si="150"/>
        <v>#REF!</v>
      </c>
      <c r="E222" s="224" t="str">
        <f t="shared" si="150"/>
        <v>#REF!</v>
      </c>
      <c r="F222" s="224" t="str">
        <f t="shared" si="150"/>
        <v>#REF!</v>
      </c>
      <c r="G222" s="198" t="str">
        <f t="shared" si="150"/>
        <v>#REF!</v>
      </c>
      <c r="H222" s="224" t="str">
        <f t="shared" si="150"/>
        <v>#REF!</v>
      </c>
      <c r="I222" s="225" t="str">
        <f t="shared" si="150"/>
        <v>#REF!</v>
      </c>
    </row>
    <row r="223" ht="14.25" customHeight="1">
      <c r="G223" s="3"/>
    </row>
    <row r="224" ht="14.25" customHeight="1">
      <c r="G224" s="3"/>
    </row>
    <row r="225" ht="14.25" customHeight="1">
      <c r="A225" s="216" t="str">
        <f t="shared" ref="A225:I225" si="151">'2.9.'!A67</f>
        <v>#REF!</v>
      </c>
      <c r="B225" s="94" t="str">
        <f t="shared" si="151"/>
        <v>#REF!</v>
      </c>
      <c r="C225" s="94" t="str">
        <f t="shared" si="151"/>
        <v>#REF!</v>
      </c>
      <c r="D225" s="94" t="str">
        <f t="shared" si="151"/>
        <v>#REF!</v>
      </c>
      <c r="E225" s="94" t="str">
        <f t="shared" si="151"/>
        <v>#REF!</v>
      </c>
      <c r="F225" s="94" t="str">
        <f t="shared" si="151"/>
        <v>#REF!</v>
      </c>
      <c r="G225" s="2" t="str">
        <f t="shared" si="151"/>
        <v>#REF!</v>
      </c>
      <c r="H225" s="94" t="str">
        <f t="shared" si="151"/>
        <v>#REF!</v>
      </c>
      <c r="I225" s="94" t="str">
        <f t="shared" si="151"/>
        <v>#REF!</v>
      </c>
    </row>
    <row r="226" ht="14.25" customHeight="1">
      <c r="A226" s="217" t="str">
        <f t="shared" ref="A226:I226" si="152">'2.9.'!A68</f>
        <v>#REF!</v>
      </c>
      <c r="B226" s="217" t="str">
        <f t="shared" si="152"/>
        <v>#REF!</v>
      </c>
      <c r="C226" s="217" t="str">
        <f t="shared" si="152"/>
        <v>#REF!</v>
      </c>
      <c r="D226" s="217" t="str">
        <f t="shared" si="152"/>
        <v>#REF!</v>
      </c>
      <c r="E226" s="217" t="str">
        <f t="shared" si="152"/>
        <v>#REF!</v>
      </c>
      <c r="F226" s="217" t="str">
        <f t="shared" si="152"/>
        <v>#REF!</v>
      </c>
      <c r="G226" s="4" t="str">
        <f t="shared" si="152"/>
        <v>#REF!</v>
      </c>
      <c r="H226" s="217" t="str">
        <f t="shared" si="152"/>
        <v>#REF!</v>
      </c>
      <c r="I226" s="217" t="str">
        <f t="shared" si="152"/>
        <v>#REF!</v>
      </c>
    </row>
    <row r="227" ht="14.25" customHeight="1">
      <c r="A227" s="219" t="str">
        <f t="shared" ref="A227:I227" si="153">'2.9.'!A69</f>
        <v>#REF!</v>
      </c>
      <c r="B227" s="92" t="str">
        <f t="shared" si="153"/>
        <v>#REF!</v>
      </c>
      <c r="C227" s="92" t="str">
        <f t="shared" si="153"/>
        <v>#REF!</v>
      </c>
      <c r="D227" s="219" t="str">
        <f t="shared" si="153"/>
        <v>#REF!</v>
      </c>
      <c r="E227" s="219" t="str">
        <f t="shared" si="153"/>
        <v>#REF!</v>
      </c>
      <c r="F227" s="221" t="str">
        <f t="shared" si="153"/>
        <v>#REF!</v>
      </c>
      <c r="G227" s="222" t="str">
        <f t="shared" si="153"/>
        <v>#REF!</v>
      </c>
      <c r="H227" s="150" t="str">
        <f t="shared" si="153"/>
        <v>#REF!</v>
      </c>
      <c r="I227" s="150" t="str">
        <f t="shared" si="153"/>
        <v>#REF!</v>
      </c>
    </row>
    <row r="228" ht="14.25" customHeight="1">
      <c r="A228" s="219" t="str">
        <f t="shared" ref="A228:I228" si="154">'2.9.'!A70</f>
        <v>#REF!</v>
      </c>
      <c r="B228" s="92" t="str">
        <f t="shared" si="154"/>
        <v>#REF!</v>
      </c>
      <c r="C228" s="92" t="str">
        <f t="shared" si="154"/>
        <v>#REF!</v>
      </c>
      <c r="D228" s="219" t="str">
        <f t="shared" si="154"/>
        <v>#REF!</v>
      </c>
      <c r="E228" s="219" t="str">
        <f t="shared" si="154"/>
        <v>#REF!</v>
      </c>
      <c r="F228" s="221" t="str">
        <f t="shared" si="154"/>
        <v>#REF!</v>
      </c>
      <c r="G228" s="222" t="str">
        <f t="shared" si="154"/>
        <v>#REF!</v>
      </c>
      <c r="H228" s="150" t="str">
        <f t="shared" si="154"/>
        <v>#REF!</v>
      </c>
      <c r="I228" s="150" t="str">
        <f t="shared" si="154"/>
        <v>#REF!</v>
      </c>
    </row>
    <row r="229" ht="14.25" customHeight="1">
      <c r="A229" s="219" t="str">
        <f t="shared" ref="A229:I229" si="155">'2.9.'!A71</f>
        <v>#REF!</v>
      </c>
      <c r="B229" s="92" t="str">
        <f t="shared" si="155"/>
        <v>#REF!</v>
      </c>
      <c r="C229" s="92" t="str">
        <f t="shared" si="155"/>
        <v>#REF!</v>
      </c>
      <c r="D229" s="219" t="str">
        <f t="shared" si="155"/>
        <v>#REF!</v>
      </c>
      <c r="E229" s="219" t="str">
        <f t="shared" si="155"/>
        <v>#REF!</v>
      </c>
      <c r="F229" s="221" t="str">
        <f t="shared" si="155"/>
        <v>#REF!</v>
      </c>
      <c r="G229" s="222" t="str">
        <f t="shared" si="155"/>
        <v>#REF!</v>
      </c>
      <c r="H229" s="150" t="str">
        <f t="shared" si="155"/>
        <v>#REF!</v>
      </c>
      <c r="I229" s="150" t="str">
        <f t="shared" si="155"/>
        <v>#REF!</v>
      </c>
    </row>
    <row r="230" ht="14.25" customHeight="1">
      <c r="A230" s="219" t="str">
        <f t="shared" ref="A230:I230" si="156">'2.9.'!A72</f>
        <v>#REF!</v>
      </c>
      <c r="B230" s="92" t="str">
        <f t="shared" si="156"/>
        <v>#REF!</v>
      </c>
      <c r="C230" s="92" t="str">
        <f t="shared" si="156"/>
        <v>#REF!</v>
      </c>
      <c r="D230" s="219" t="str">
        <f t="shared" si="156"/>
        <v>#REF!</v>
      </c>
      <c r="E230" s="219" t="str">
        <f t="shared" si="156"/>
        <v>#REF!</v>
      </c>
      <c r="F230" s="221" t="str">
        <f t="shared" si="156"/>
        <v>#REF!</v>
      </c>
      <c r="G230" s="222" t="str">
        <f t="shared" si="156"/>
        <v>#REF!</v>
      </c>
      <c r="H230" s="150" t="str">
        <f t="shared" si="156"/>
        <v>#REF!</v>
      </c>
      <c r="I230" s="150" t="str">
        <f t="shared" si="156"/>
        <v>#REF!</v>
      </c>
    </row>
    <row r="231" ht="14.25" customHeight="1">
      <c r="A231" s="219" t="str">
        <f t="shared" ref="A231:I231" si="157">'2.9.'!A73</f>
        <v>#REF!</v>
      </c>
      <c r="B231" s="92" t="str">
        <f t="shared" si="157"/>
        <v>#REF!</v>
      </c>
      <c r="C231" s="92" t="str">
        <f t="shared" si="157"/>
        <v>#REF!</v>
      </c>
      <c r="D231" s="219" t="str">
        <f t="shared" si="157"/>
        <v>#REF!</v>
      </c>
      <c r="E231" s="219" t="str">
        <f t="shared" si="157"/>
        <v>#REF!</v>
      </c>
      <c r="F231" s="221" t="str">
        <f t="shared" si="157"/>
        <v>#REF!</v>
      </c>
      <c r="G231" s="222" t="str">
        <f t="shared" si="157"/>
        <v>#REF!</v>
      </c>
      <c r="H231" s="150" t="str">
        <f t="shared" si="157"/>
        <v>#REF!</v>
      </c>
      <c r="I231" s="150" t="str">
        <f t="shared" si="157"/>
        <v>#REF!</v>
      </c>
    </row>
    <row r="232" ht="14.25" customHeight="1">
      <c r="A232" s="219" t="str">
        <f t="shared" ref="A232:I232" si="158">'2.9.'!A74</f>
        <v>#REF!</v>
      </c>
      <c r="B232" s="92" t="str">
        <f t="shared" si="158"/>
        <v>#REF!</v>
      </c>
      <c r="C232" s="92" t="str">
        <f t="shared" si="158"/>
        <v>#REF!</v>
      </c>
      <c r="D232" s="219" t="str">
        <f t="shared" si="158"/>
        <v>#REF!</v>
      </c>
      <c r="E232" s="219" t="str">
        <f t="shared" si="158"/>
        <v>#REF!</v>
      </c>
      <c r="F232" s="221" t="str">
        <f t="shared" si="158"/>
        <v>#REF!</v>
      </c>
      <c r="G232" s="222" t="str">
        <f t="shared" si="158"/>
        <v>#REF!</v>
      </c>
      <c r="H232" s="150" t="str">
        <f t="shared" si="158"/>
        <v>#REF!</v>
      </c>
      <c r="I232" s="150" t="str">
        <f t="shared" si="158"/>
        <v>#REF!</v>
      </c>
    </row>
    <row r="233" ht="14.25" customHeight="1">
      <c r="A233" s="90" t="str">
        <f t="shared" ref="A233:I233" si="159">'2.9.'!A75</f>
        <v>#REF!</v>
      </c>
      <c r="B233" s="90" t="str">
        <f t="shared" si="159"/>
        <v>#REF!</v>
      </c>
      <c r="C233" s="90" t="str">
        <f t="shared" si="159"/>
        <v>#REF!</v>
      </c>
      <c r="D233" s="90" t="str">
        <f t="shared" si="159"/>
        <v>#REF!</v>
      </c>
      <c r="E233" s="90" t="str">
        <f t="shared" si="159"/>
        <v>#REF!</v>
      </c>
      <c r="F233" s="154" t="str">
        <f t="shared" si="159"/>
        <v>#REF!</v>
      </c>
      <c r="G233" s="3" t="str">
        <f t="shared" si="159"/>
        <v>#REF!</v>
      </c>
      <c r="H233" s="150" t="str">
        <f t="shared" si="159"/>
        <v>#REF!</v>
      </c>
      <c r="I233" s="150" t="str">
        <f t="shared" si="159"/>
        <v>#REF!</v>
      </c>
    </row>
    <row r="234" ht="14.25" customHeight="1">
      <c r="A234" s="223" t="str">
        <f t="shared" ref="A234:I234" si="160">'2.9.'!A76</f>
        <v>#REF!</v>
      </c>
      <c r="B234" s="224" t="str">
        <f t="shared" si="160"/>
        <v>#REF!</v>
      </c>
      <c r="C234" s="224" t="str">
        <f t="shared" si="160"/>
        <v>#REF!</v>
      </c>
      <c r="D234" s="224" t="str">
        <f t="shared" si="160"/>
        <v>#REF!</v>
      </c>
      <c r="E234" s="224" t="str">
        <f t="shared" si="160"/>
        <v>#REF!</v>
      </c>
      <c r="F234" s="224" t="str">
        <f t="shared" si="160"/>
        <v>#REF!</v>
      </c>
      <c r="G234" s="198" t="str">
        <f t="shared" si="160"/>
        <v>#REF!</v>
      </c>
      <c r="H234" s="224" t="str">
        <f t="shared" si="160"/>
        <v>#REF!</v>
      </c>
      <c r="I234" s="225" t="str">
        <f t="shared" si="160"/>
        <v>#REF!</v>
      </c>
    </row>
    <row r="235" ht="15.75" customHeight="1">
      <c r="G235" s="3"/>
    </row>
    <row r="236" ht="15.75" customHeight="1">
      <c r="G236" s="3"/>
    </row>
    <row r="237" ht="23.25" customHeight="1">
      <c r="A237" s="210" t="str">
        <f>'2.10.'!A3</f>
        <v>#REF!</v>
      </c>
      <c r="B237" s="211" t="str">
        <f>'2.14'!B237</f>
        <v/>
      </c>
      <c r="C237" s="212"/>
      <c r="D237" s="212"/>
      <c r="E237" s="212"/>
      <c r="F237" s="212"/>
      <c r="G237" s="213" t="str">
        <f>'2.14'!G237</f>
        <v/>
      </c>
      <c r="H237" s="214" t="str">
        <f>'2.14'!H237</f>
        <v/>
      </c>
      <c r="I237" s="215" t="str">
        <f>'2.14'!I237</f>
        <v/>
      </c>
    </row>
    <row r="238" ht="14.25" customHeight="1">
      <c r="G238" s="3"/>
    </row>
    <row r="239" ht="14.25" customHeight="1">
      <c r="A239" s="216" t="str">
        <f t="shared" ref="A239:I239" si="161">'2.10.'!A39</f>
        <v>#REF!</v>
      </c>
      <c r="B239" s="94" t="str">
        <f t="shared" si="161"/>
        <v>#REF!</v>
      </c>
      <c r="C239" s="94" t="str">
        <f t="shared" si="161"/>
        <v>#REF!</v>
      </c>
      <c r="D239" s="94" t="str">
        <f t="shared" si="161"/>
        <v>#REF!</v>
      </c>
      <c r="E239" s="94" t="str">
        <f t="shared" si="161"/>
        <v>#REF!</v>
      </c>
      <c r="F239" s="94" t="str">
        <f t="shared" si="161"/>
        <v>#REF!</v>
      </c>
      <c r="G239" s="2" t="str">
        <f t="shared" si="161"/>
        <v>#REF!</v>
      </c>
      <c r="H239" s="94" t="str">
        <f t="shared" si="161"/>
        <v>#REF!</v>
      </c>
      <c r="I239" s="94" t="str">
        <f t="shared" si="161"/>
        <v>#REF!</v>
      </c>
    </row>
    <row r="240" ht="14.25" customHeight="1">
      <c r="A240" s="217" t="str">
        <f t="shared" ref="A240:I240" si="162">'2.10.'!A40</f>
        <v>#REF!</v>
      </c>
      <c r="B240" s="217" t="str">
        <f t="shared" si="162"/>
        <v>#REF!</v>
      </c>
      <c r="C240" s="217" t="str">
        <f t="shared" si="162"/>
        <v>#REF!</v>
      </c>
      <c r="D240" s="217" t="str">
        <f t="shared" si="162"/>
        <v>#REF!</v>
      </c>
      <c r="E240" s="217" t="str">
        <f t="shared" si="162"/>
        <v>#REF!</v>
      </c>
      <c r="F240" s="217" t="str">
        <f t="shared" si="162"/>
        <v>#REF!</v>
      </c>
      <c r="G240" s="4" t="str">
        <f t="shared" si="162"/>
        <v>#REF!</v>
      </c>
      <c r="H240" s="217" t="str">
        <f t="shared" si="162"/>
        <v>#REF!</v>
      </c>
      <c r="I240" s="217" t="str">
        <f t="shared" si="162"/>
        <v>#REF!</v>
      </c>
    </row>
    <row r="241" ht="14.25" customHeight="1">
      <c r="A241" s="219" t="str">
        <f t="shared" ref="A241:I241" si="163">'2.10.'!A41</f>
        <v>#REF!</v>
      </c>
      <c r="B241" s="92" t="str">
        <f t="shared" si="163"/>
        <v>#REF!</v>
      </c>
      <c r="C241" s="92" t="str">
        <f t="shared" si="163"/>
        <v>#REF!</v>
      </c>
      <c r="D241" s="219" t="str">
        <f t="shared" si="163"/>
        <v>#REF!</v>
      </c>
      <c r="E241" s="219" t="str">
        <f t="shared" si="163"/>
        <v>#REF!</v>
      </c>
      <c r="F241" s="221" t="str">
        <f t="shared" si="163"/>
        <v>#REF!</v>
      </c>
      <c r="G241" s="230" t="str">
        <f t="shared" si="163"/>
        <v>#REF!</v>
      </c>
      <c r="H241" s="150" t="str">
        <f t="shared" si="163"/>
        <v>#REF!</v>
      </c>
      <c r="I241" s="150" t="str">
        <f t="shared" si="163"/>
        <v>#REF!</v>
      </c>
    </row>
    <row r="242" ht="14.25" customHeight="1">
      <c r="A242" s="219" t="str">
        <f t="shared" ref="A242:I242" si="164">'2.10.'!A42</f>
        <v>#REF!</v>
      </c>
      <c r="B242" s="92" t="str">
        <f t="shared" si="164"/>
        <v>#REF!</v>
      </c>
      <c r="C242" s="92" t="str">
        <f t="shared" si="164"/>
        <v>#REF!</v>
      </c>
      <c r="D242" s="219" t="str">
        <f t="shared" si="164"/>
        <v>#REF!</v>
      </c>
      <c r="E242" s="219" t="str">
        <f t="shared" si="164"/>
        <v>#REF!</v>
      </c>
      <c r="F242" s="221" t="str">
        <f t="shared" si="164"/>
        <v>#REF!</v>
      </c>
      <c r="G242" s="230" t="str">
        <f t="shared" si="164"/>
        <v>#REF!</v>
      </c>
      <c r="H242" s="150" t="str">
        <f t="shared" si="164"/>
        <v>#REF!</v>
      </c>
      <c r="I242" s="150" t="str">
        <f t="shared" si="164"/>
        <v>#REF!</v>
      </c>
    </row>
    <row r="243" ht="14.25" customHeight="1">
      <c r="A243" s="219" t="str">
        <f t="shared" ref="A243:I243" si="165">'2.10.'!A43</f>
        <v>#REF!</v>
      </c>
      <c r="B243" s="92" t="str">
        <f t="shared" si="165"/>
        <v>#REF!</v>
      </c>
      <c r="C243" s="92" t="str">
        <f t="shared" si="165"/>
        <v>#REF!</v>
      </c>
      <c r="D243" s="219" t="str">
        <f t="shared" si="165"/>
        <v>#REF!</v>
      </c>
      <c r="E243" s="219" t="str">
        <f t="shared" si="165"/>
        <v>#REF!</v>
      </c>
      <c r="F243" s="221" t="str">
        <f t="shared" si="165"/>
        <v>#REF!</v>
      </c>
      <c r="G243" s="230" t="str">
        <f t="shared" si="165"/>
        <v>#REF!</v>
      </c>
      <c r="H243" s="150" t="str">
        <f t="shared" si="165"/>
        <v>#REF!</v>
      </c>
      <c r="I243" s="150" t="str">
        <f t="shared" si="165"/>
        <v>#REF!</v>
      </c>
    </row>
    <row r="244" ht="14.25" customHeight="1">
      <c r="A244" s="219" t="str">
        <f t="shared" ref="A244:I244" si="166">'2.10.'!A44</f>
        <v>#REF!</v>
      </c>
      <c r="B244" s="92" t="str">
        <f t="shared" si="166"/>
        <v>#REF!</v>
      </c>
      <c r="C244" s="92" t="str">
        <f t="shared" si="166"/>
        <v>#REF!</v>
      </c>
      <c r="D244" s="219" t="str">
        <f t="shared" si="166"/>
        <v>#REF!</v>
      </c>
      <c r="E244" s="219" t="str">
        <f t="shared" si="166"/>
        <v>#REF!</v>
      </c>
      <c r="F244" s="221" t="str">
        <f t="shared" si="166"/>
        <v>#REF!</v>
      </c>
      <c r="G244" s="230" t="str">
        <f t="shared" si="166"/>
        <v>#REF!</v>
      </c>
      <c r="H244" s="150" t="str">
        <f t="shared" si="166"/>
        <v>#REF!</v>
      </c>
      <c r="I244" s="150" t="str">
        <f t="shared" si="166"/>
        <v>#REF!</v>
      </c>
    </row>
    <row r="245" ht="14.25" customHeight="1">
      <c r="A245" s="219" t="str">
        <f t="shared" ref="A245:I245" si="167">'2.10.'!A45</f>
        <v>#REF!</v>
      </c>
      <c r="B245" s="92" t="str">
        <f t="shared" si="167"/>
        <v>#REF!</v>
      </c>
      <c r="C245" s="92" t="str">
        <f t="shared" si="167"/>
        <v>#REF!</v>
      </c>
      <c r="D245" s="219" t="str">
        <f t="shared" si="167"/>
        <v>#REF!</v>
      </c>
      <c r="E245" s="219" t="str">
        <f t="shared" si="167"/>
        <v>#REF!</v>
      </c>
      <c r="F245" s="221" t="str">
        <f t="shared" si="167"/>
        <v>#REF!</v>
      </c>
      <c r="G245" s="230" t="str">
        <f t="shared" si="167"/>
        <v>#REF!</v>
      </c>
      <c r="H245" s="150" t="str">
        <f t="shared" si="167"/>
        <v>#REF!</v>
      </c>
      <c r="I245" s="150" t="str">
        <f t="shared" si="167"/>
        <v>#REF!</v>
      </c>
    </row>
    <row r="246" ht="14.25" customHeight="1">
      <c r="A246" s="219" t="str">
        <f t="shared" ref="A246:I246" si="168">'2.10.'!A46</f>
        <v>#REF!</v>
      </c>
      <c r="B246" s="92" t="str">
        <f t="shared" si="168"/>
        <v>#REF!</v>
      </c>
      <c r="C246" s="92" t="str">
        <f t="shared" si="168"/>
        <v>#REF!</v>
      </c>
      <c r="D246" s="219" t="str">
        <f t="shared" si="168"/>
        <v>#REF!</v>
      </c>
      <c r="E246" s="219" t="str">
        <f t="shared" si="168"/>
        <v>#REF!</v>
      </c>
      <c r="F246" s="221" t="str">
        <f t="shared" si="168"/>
        <v>#REF!</v>
      </c>
      <c r="G246" s="230" t="str">
        <f t="shared" si="168"/>
        <v>#REF!</v>
      </c>
      <c r="H246" s="150" t="str">
        <f t="shared" si="168"/>
        <v>#REF!</v>
      </c>
      <c r="I246" s="150" t="str">
        <f t="shared" si="168"/>
        <v>#REF!</v>
      </c>
    </row>
    <row r="247" ht="14.25" customHeight="1">
      <c r="A247" s="90" t="str">
        <f t="shared" ref="A247:I247" si="169">'2.10.'!A47</f>
        <v>#REF!</v>
      </c>
      <c r="B247" s="90" t="str">
        <f t="shared" si="169"/>
        <v>#REF!</v>
      </c>
      <c r="C247" s="90" t="str">
        <f t="shared" si="169"/>
        <v>#REF!</v>
      </c>
      <c r="D247" s="90" t="str">
        <f t="shared" si="169"/>
        <v>#REF!</v>
      </c>
      <c r="E247" s="90" t="str">
        <f t="shared" si="169"/>
        <v>#REF!</v>
      </c>
      <c r="F247" s="154" t="str">
        <f t="shared" si="169"/>
        <v>#REF!</v>
      </c>
      <c r="G247" s="3" t="str">
        <f t="shared" si="169"/>
        <v>#REF!</v>
      </c>
      <c r="H247" s="150" t="str">
        <f t="shared" si="169"/>
        <v>#REF!</v>
      </c>
      <c r="I247" s="150" t="str">
        <f t="shared" si="169"/>
        <v>#REF!</v>
      </c>
    </row>
    <row r="248" ht="14.25" customHeight="1">
      <c r="A248" s="223" t="str">
        <f t="shared" ref="A248:I248" si="170">'2.10.'!A48</f>
        <v>#REF!</v>
      </c>
      <c r="B248" s="224" t="str">
        <f t="shared" si="170"/>
        <v>#REF!</v>
      </c>
      <c r="C248" s="224" t="str">
        <f t="shared" si="170"/>
        <v>#REF!</v>
      </c>
      <c r="D248" s="224" t="str">
        <f t="shared" si="170"/>
        <v>#REF!</v>
      </c>
      <c r="E248" s="224" t="str">
        <f t="shared" si="170"/>
        <v>#REF!</v>
      </c>
      <c r="F248" s="224" t="str">
        <f t="shared" si="170"/>
        <v>#REF!</v>
      </c>
      <c r="G248" s="198" t="str">
        <f t="shared" si="170"/>
        <v>#REF!</v>
      </c>
      <c r="H248" s="224" t="str">
        <f t="shared" si="170"/>
        <v>#REF!</v>
      </c>
      <c r="I248" s="225" t="str">
        <f t="shared" si="170"/>
        <v>#REF!</v>
      </c>
    </row>
    <row r="249" ht="14.25" customHeight="1">
      <c r="G249" s="3"/>
    </row>
    <row r="250" ht="14.25" customHeight="1">
      <c r="G250" s="3"/>
    </row>
    <row r="251" ht="14.25" customHeight="1">
      <c r="A251" s="216" t="str">
        <f t="shared" ref="A251:I251" si="171">'2.10.'!A67</f>
        <v>#REF!</v>
      </c>
      <c r="B251" s="94" t="str">
        <f t="shared" si="171"/>
        <v>#REF!</v>
      </c>
      <c r="C251" s="94" t="str">
        <f t="shared" si="171"/>
        <v>#REF!</v>
      </c>
      <c r="D251" s="94" t="str">
        <f t="shared" si="171"/>
        <v>#REF!</v>
      </c>
      <c r="E251" s="94" t="str">
        <f t="shared" si="171"/>
        <v>#REF!</v>
      </c>
      <c r="F251" s="94" t="str">
        <f t="shared" si="171"/>
        <v>#REF!</v>
      </c>
      <c r="G251" s="2" t="str">
        <f t="shared" si="171"/>
        <v>#REF!</v>
      </c>
      <c r="H251" s="94" t="str">
        <f t="shared" si="171"/>
        <v>#REF!</v>
      </c>
      <c r="I251" s="94" t="str">
        <f t="shared" si="171"/>
        <v>#REF!</v>
      </c>
    </row>
    <row r="252" ht="14.25" customHeight="1">
      <c r="A252" s="217" t="str">
        <f t="shared" ref="A252:I252" si="172">'2.10.'!A68</f>
        <v>#REF!</v>
      </c>
      <c r="B252" s="217" t="str">
        <f t="shared" si="172"/>
        <v>#REF!</v>
      </c>
      <c r="C252" s="217" t="str">
        <f t="shared" si="172"/>
        <v>#REF!</v>
      </c>
      <c r="D252" s="217" t="str">
        <f t="shared" si="172"/>
        <v>#REF!</v>
      </c>
      <c r="E252" s="217" t="str">
        <f t="shared" si="172"/>
        <v>#REF!</v>
      </c>
      <c r="F252" s="217" t="str">
        <f t="shared" si="172"/>
        <v>#REF!</v>
      </c>
      <c r="G252" s="4" t="str">
        <f t="shared" si="172"/>
        <v>#REF!</v>
      </c>
      <c r="H252" s="217" t="str">
        <f t="shared" si="172"/>
        <v>#REF!</v>
      </c>
      <c r="I252" s="217" t="str">
        <f t="shared" si="172"/>
        <v>#REF!</v>
      </c>
    </row>
    <row r="253" ht="14.25" customHeight="1">
      <c r="A253" s="219" t="str">
        <f t="shared" ref="A253:I253" si="173">'2.10.'!A69</f>
        <v>#REF!</v>
      </c>
      <c r="B253" s="92" t="str">
        <f t="shared" si="173"/>
        <v>#REF!</v>
      </c>
      <c r="C253" s="92" t="str">
        <f t="shared" si="173"/>
        <v>#REF!</v>
      </c>
      <c r="D253" s="219" t="str">
        <f t="shared" si="173"/>
        <v>#REF!</v>
      </c>
      <c r="E253" s="219" t="str">
        <f t="shared" si="173"/>
        <v>#REF!</v>
      </c>
      <c r="F253" s="221" t="str">
        <f t="shared" si="173"/>
        <v>#REF!</v>
      </c>
      <c r="G253" s="222" t="str">
        <f t="shared" si="173"/>
        <v>#REF!</v>
      </c>
      <c r="H253" s="150" t="str">
        <f t="shared" si="173"/>
        <v>#REF!</v>
      </c>
      <c r="I253" s="150" t="str">
        <f t="shared" si="173"/>
        <v>#REF!</v>
      </c>
    </row>
    <row r="254" ht="14.25" customHeight="1">
      <c r="A254" s="219" t="str">
        <f t="shared" ref="A254:I254" si="174">'2.10.'!A70</f>
        <v>#REF!</v>
      </c>
      <c r="B254" s="92" t="str">
        <f t="shared" si="174"/>
        <v>#REF!</v>
      </c>
      <c r="C254" s="92" t="str">
        <f t="shared" si="174"/>
        <v>#REF!</v>
      </c>
      <c r="D254" s="219" t="str">
        <f t="shared" si="174"/>
        <v>#REF!</v>
      </c>
      <c r="E254" s="219" t="str">
        <f t="shared" si="174"/>
        <v>#REF!</v>
      </c>
      <c r="F254" s="221" t="str">
        <f t="shared" si="174"/>
        <v>#REF!</v>
      </c>
      <c r="G254" s="222" t="str">
        <f t="shared" si="174"/>
        <v>#REF!</v>
      </c>
      <c r="H254" s="150" t="str">
        <f t="shared" si="174"/>
        <v>#REF!</v>
      </c>
      <c r="I254" s="150" t="str">
        <f t="shared" si="174"/>
        <v>#REF!</v>
      </c>
    </row>
    <row r="255" ht="14.25" customHeight="1">
      <c r="A255" s="219" t="str">
        <f t="shared" ref="A255:I255" si="175">'2.10.'!A71</f>
        <v>#REF!</v>
      </c>
      <c r="B255" s="92" t="str">
        <f t="shared" si="175"/>
        <v>#REF!</v>
      </c>
      <c r="C255" s="92" t="str">
        <f t="shared" si="175"/>
        <v>#REF!</v>
      </c>
      <c r="D255" s="219" t="str">
        <f t="shared" si="175"/>
        <v>#REF!</v>
      </c>
      <c r="E255" s="219" t="str">
        <f t="shared" si="175"/>
        <v>#REF!</v>
      </c>
      <c r="F255" s="221" t="str">
        <f t="shared" si="175"/>
        <v>#REF!</v>
      </c>
      <c r="G255" s="222" t="str">
        <f t="shared" si="175"/>
        <v>#REF!</v>
      </c>
      <c r="H255" s="150" t="str">
        <f t="shared" si="175"/>
        <v>#REF!</v>
      </c>
      <c r="I255" s="150" t="str">
        <f t="shared" si="175"/>
        <v>#REF!</v>
      </c>
    </row>
    <row r="256" ht="14.25" customHeight="1">
      <c r="A256" s="219" t="str">
        <f t="shared" ref="A256:I256" si="176">'2.10.'!A72</f>
        <v>#REF!</v>
      </c>
      <c r="B256" s="92" t="str">
        <f t="shared" si="176"/>
        <v>#REF!</v>
      </c>
      <c r="C256" s="92" t="str">
        <f t="shared" si="176"/>
        <v>#REF!</v>
      </c>
      <c r="D256" s="219" t="str">
        <f t="shared" si="176"/>
        <v>#REF!</v>
      </c>
      <c r="E256" s="219" t="str">
        <f t="shared" si="176"/>
        <v>#REF!</v>
      </c>
      <c r="F256" s="221" t="str">
        <f t="shared" si="176"/>
        <v>#REF!</v>
      </c>
      <c r="G256" s="222" t="str">
        <f t="shared" si="176"/>
        <v>#REF!</v>
      </c>
      <c r="H256" s="150" t="str">
        <f t="shared" si="176"/>
        <v>#REF!</v>
      </c>
      <c r="I256" s="150" t="str">
        <f t="shared" si="176"/>
        <v>#REF!</v>
      </c>
    </row>
    <row r="257" ht="14.25" customHeight="1">
      <c r="A257" s="219" t="str">
        <f t="shared" ref="A257:I257" si="177">'2.10.'!A73</f>
        <v>#REF!</v>
      </c>
      <c r="B257" s="92" t="str">
        <f t="shared" si="177"/>
        <v>#REF!</v>
      </c>
      <c r="C257" s="92" t="str">
        <f t="shared" si="177"/>
        <v>#REF!</v>
      </c>
      <c r="D257" s="219" t="str">
        <f t="shared" si="177"/>
        <v>#REF!</v>
      </c>
      <c r="E257" s="219" t="str">
        <f t="shared" si="177"/>
        <v>#REF!</v>
      </c>
      <c r="F257" s="221" t="str">
        <f t="shared" si="177"/>
        <v>#REF!</v>
      </c>
      <c r="G257" s="222" t="str">
        <f t="shared" si="177"/>
        <v>#REF!</v>
      </c>
      <c r="H257" s="150" t="str">
        <f t="shared" si="177"/>
        <v>#REF!</v>
      </c>
      <c r="I257" s="150" t="str">
        <f t="shared" si="177"/>
        <v>#REF!</v>
      </c>
    </row>
    <row r="258" ht="14.25" customHeight="1">
      <c r="A258" s="219" t="str">
        <f t="shared" ref="A258:I258" si="178">'2.10.'!A74</f>
        <v>#REF!</v>
      </c>
      <c r="B258" s="92" t="str">
        <f t="shared" si="178"/>
        <v>#REF!</v>
      </c>
      <c r="C258" s="92" t="str">
        <f t="shared" si="178"/>
        <v>#REF!</v>
      </c>
      <c r="D258" s="219" t="str">
        <f t="shared" si="178"/>
        <v>#REF!</v>
      </c>
      <c r="E258" s="219" t="str">
        <f t="shared" si="178"/>
        <v>#REF!</v>
      </c>
      <c r="F258" s="221" t="str">
        <f t="shared" si="178"/>
        <v>#REF!</v>
      </c>
      <c r="G258" s="222" t="str">
        <f t="shared" si="178"/>
        <v>#REF!</v>
      </c>
      <c r="H258" s="150" t="str">
        <f t="shared" si="178"/>
        <v>#REF!</v>
      </c>
      <c r="I258" s="150" t="str">
        <f t="shared" si="178"/>
        <v>#REF!</v>
      </c>
    </row>
    <row r="259" ht="14.25" customHeight="1">
      <c r="A259" s="90" t="str">
        <f t="shared" ref="A259:I259" si="179">'2.10.'!A75</f>
        <v>#REF!</v>
      </c>
      <c r="B259" s="90" t="str">
        <f t="shared" si="179"/>
        <v>#REF!</v>
      </c>
      <c r="C259" s="90" t="str">
        <f t="shared" si="179"/>
        <v>#REF!</v>
      </c>
      <c r="D259" s="90" t="str">
        <f t="shared" si="179"/>
        <v>#REF!</v>
      </c>
      <c r="E259" s="90" t="str">
        <f t="shared" si="179"/>
        <v>#REF!</v>
      </c>
      <c r="F259" s="154" t="str">
        <f t="shared" si="179"/>
        <v>#REF!</v>
      </c>
      <c r="G259" s="3" t="str">
        <f t="shared" si="179"/>
        <v>#REF!</v>
      </c>
      <c r="H259" s="150" t="str">
        <f t="shared" si="179"/>
        <v>#REF!</v>
      </c>
      <c r="I259" s="150" t="str">
        <f t="shared" si="179"/>
        <v>#REF!</v>
      </c>
    </row>
    <row r="260" ht="14.25" customHeight="1">
      <c r="A260" s="223" t="str">
        <f t="shared" ref="A260:I260" si="180">'2.10.'!A76</f>
        <v>#REF!</v>
      </c>
      <c r="B260" s="224" t="str">
        <f t="shared" si="180"/>
        <v>#REF!</v>
      </c>
      <c r="C260" s="224" t="str">
        <f t="shared" si="180"/>
        <v>#REF!</v>
      </c>
      <c r="D260" s="224" t="str">
        <f t="shared" si="180"/>
        <v>#REF!</v>
      </c>
      <c r="E260" s="224" t="str">
        <f t="shared" si="180"/>
        <v>#REF!</v>
      </c>
      <c r="F260" s="224" t="str">
        <f t="shared" si="180"/>
        <v>#REF!</v>
      </c>
      <c r="G260" s="198" t="str">
        <f t="shared" si="180"/>
        <v>#REF!</v>
      </c>
      <c r="H260" s="224" t="str">
        <f t="shared" si="180"/>
        <v>#REF!</v>
      </c>
      <c r="I260" s="225" t="str">
        <f t="shared" si="180"/>
        <v>#REF!</v>
      </c>
    </row>
    <row r="261" ht="15.75" customHeight="1">
      <c r="G261" s="3"/>
    </row>
    <row r="262" ht="15.75" customHeight="1">
      <c r="G262" s="3"/>
    </row>
    <row r="263" ht="23.25" customHeight="1">
      <c r="A263" s="210" t="str">
        <f>'2.11.'!A3</f>
        <v>#REF!</v>
      </c>
      <c r="B263" s="211" t="str">
        <f>'2.14'!B263</f>
        <v/>
      </c>
      <c r="C263" s="212"/>
      <c r="D263" s="212"/>
      <c r="E263" s="212"/>
      <c r="F263" s="212"/>
      <c r="G263" s="213" t="str">
        <f>'2.14'!G263</f>
        <v/>
      </c>
      <c r="H263" s="214" t="str">
        <f>'2.14'!H263</f>
        <v/>
      </c>
      <c r="I263" s="215" t="str">
        <f>'2.14'!I263</f>
        <v/>
      </c>
    </row>
    <row r="264" ht="14.25" customHeight="1">
      <c r="G264" s="3"/>
    </row>
    <row r="265" ht="14.25" customHeight="1">
      <c r="A265" s="216" t="str">
        <f t="shared" ref="A265:I265" si="181">'2.11.'!A39</f>
        <v>#REF!</v>
      </c>
      <c r="B265" s="94" t="str">
        <f t="shared" si="181"/>
        <v>#REF!</v>
      </c>
      <c r="C265" s="94" t="str">
        <f t="shared" si="181"/>
        <v>#REF!</v>
      </c>
      <c r="D265" s="94" t="str">
        <f t="shared" si="181"/>
        <v>#REF!</v>
      </c>
      <c r="E265" s="94" t="str">
        <f t="shared" si="181"/>
        <v>#REF!</v>
      </c>
      <c r="F265" s="94" t="str">
        <f t="shared" si="181"/>
        <v>#REF!</v>
      </c>
      <c r="G265" s="2" t="str">
        <f t="shared" si="181"/>
        <v>#REF!</v>
      </c>
      <c r="H265" s="94" t="str">
        <f t="shared" si="181"/>
        <v>#REF!</v>
      </c>
      <c r="I265" s="94" t="str">
        <f t="shared" si="181"/>
        <v>#REF!</v>
      </c>
    </row>
    <row r="266" ht="14.25" customHeight="1">
      <c r="A266" s="217" t="str">
        <f t="shared" ref="A266:I266" si="182">'2.11.'!A40</f>
        <v>#REF!</v>
      </c>
      <c r="B266" s="217" t="str">
        <f t="shared" si="182"/>
        <v>#REF!</v>
      </c>
      <c r="C266" s="217" t="str">
        <f t="shared" si="182"/>
        <v>#REF!</v>
      </c>
      <c r="D266" s="217" t="str">
        <f t="shared" si="182"/>
        <v>#REF!</v>
      </c>
      <c r="E266" s="217" t="str">
        <f t="shared" si="182"/>
        <v>#REF!</v>
      </c>
      <c r="F266" s="217" t="str">
        <f t="shared" si="182"/>
        <v>#REF!</v>
      </c>
      <c r="G266" s="4" t="str">
        <f t="shared" si="182"/>
        <v>#REF!</v>
      </c>
      <c r="H266" s="217" t="str">
        <f t="shared" si="182"/>
        <v>#REF!</v>
      </c>
      <c r="I266" s="217" t="str">
        <f t="shared" si="182"/>
        <v>#REF!</v>
      </c>
    </row>
    <row r="267" ht="14.25" customHeight="1">
      <c r="A267" s="219" t="str">
        <f t="shared" ref="A267:I267" si="183">'2.11.'!A41</f>
        <v>#REF!</v>
      </c>
      <c r="B267" s="92" t="str">
        <f t="shared" si="183"/>
        <v>#REF!</v>
      </c>
      <c r="C267" s="92" t="str">
        <f t="shared" si="183"/>
        <v>#REF!</v>
      </c>
      <c r="D267" s="219" t="str">
        <f t="shared" si="183"/>
        <v>#REF!</v>
      </c>
      <c r="E267" s="219" t="str">
        <f t="shared" si="183"/>
        <v>#REF!</v>
      </c>
      <c r="F267" s="221" t="str">
        <f t="shared" si="183"/>
        <v>#REF!</v>
      </c>
      <c r="G267" s="230" t="str">
        <f t="shared" si="183"/>
        <v>#REF!</v>
      </c>
      <c r="H267" s="150" t="str">
        <f t="shared" si="183"/>
        <v>#REF!</v>
      </c>
      <c r="I267" s="150" t="str">
        <f t="shared" si="183"/>
        <v>#REF!</v>
      </c>
    </row>
    <row r="268" ht="14.25" customHeight="1">
      <c r="A268" s="219" t="str">
        <f t="shared" ref="A268:I268" si="184">'2.11.'!A42</f>
        <v>#REF!</v>
      </c>
      <c r="B268" s="92" t="str">
        <f t="shared" si="184"/>
        <v>#REF!</v>
      </c>
      <c r="C268" s="92" t="str">
        <f t="shared" si="184"/>
        <v>#REF!</v>
      </c>
      <c r="D268" s="219" t="str">
        <f t="shared" si="184"/>
        <v>#REF!</v>
      </c>
      <c r="E268" s="219" t="str">
        <f t="shared" si="184"/>
        <v>#REF!</v>
      </c>
      <c r="F268" s="221" t="str">
        <f t="shared" si="184"/>
        <v>#REF!</v>
      </c>
      <c r="G268" s="230" t="str">
        <f t="shared" si="184"/>
        <v>#REF!</v>
      </c>
      <c r="H268" s="150" t="str">
        <f t="shared" si="184"/>
        <v>#REF!</v>
      </c>
      <c r="I268" s="150" t="str">
        <f t="shared" si="184"/>
        <v>#REF!</v>
      </c>
    </row>
    <row r="269" ht="14.25" customHeight="1">
      <c r="A269" s="219" t="str">
        <f t="shared" ref="A269:I269" si="185">'2.11.'!A43</f>
        <v>#REF!</v>
      </c>
      <c r="B269" s="92" t="str">
        <f t="shared" si="185"/>
        <v>#REF!</v>
      </c>
      <c r="C269" s="92" t="str">
        <f t="shared" si="185"/>
        <v>#REF!</v>
      </c>
      <c r="D269" s="219" t="str">
        <f t="shared" si="185"/>
        <v>#REF!</v>
      </c>
      <c r="E269" s="219" t="str">
        <f t="shared" si="185"/>
        <v>#REF!</v>
      </c>
      <c r="F269" s="221" t="str">
        <f t="shared" si="185"/>
        <v>#REF!</v>
      </c>
      <c r="G269" s="230" t="str">
        <f t="shared" si="185"/>
        <v>#REF!</v>
      </c>
      <c r="H269" s="150" t="str">
        <f t="shared" si="185"/>
        <v>#REF!</v>
      </c>
      <c r="I269" s="150" t="str">
        <f t="shared" si="185"/>
        <v>#REF!</v>
      </c>
    </row>
    <row r="270" ht="14.25" customHeight="1">
      <c r="A270" s="219" t="str">
        <f t="shared" ref="A270:I270" si="186">'2.11.'!A44</f>
        <v>#REF!</v>
      </c>
      <c r="B270" s="92" t="str">
        <f t="shared" si="186"/>
        <v>#REF!</v>
      </c>
      <c r="C270" s="92" t="str">
        <f t="shared" si="186"/>
        <v>#REF!</v>
      </c>
      <c r="D270" s="219" t="str">
        <f t="shared" si="186"/>
        <v>#REF!</v>
      </c>
      <c r="E270" s="219" t="str">
        <f t="shared" si="186"/>
        <v>#REF!</v>
      </c>
      <c r="F270" s="221" t="str">
        <f t="shared" si="186"/>
        <v>#REF!</v>
      </c>
      <c r="G270" s="230" t="str">
        <f t="shared" si="186"/>
        <v>#REF!</v>
      </c>
      <c r="H270" s="150" t="str">
        <f t="shared" si="186"/>
        <v>#REF!</v>
      </c>
      <c r="I270" s="150" t="str">
        <f t="shared" si="186"/>
        <v>#REF!</v>
      </c>
    </row>
    <row r="271" ht="14.25" customHeight="1">
      <c r="A271" s="219" t="str">
        <f t="shared" ref="A271:I271" si="187">'2.11.'!A45</f>
        <v>#REF!</v>
      </c>
      <c r="B271" s="92" t="str">
        <f t="shared" si="187"/>
        <v>#REF!</v>
      </c>
      <c r="C271" s="92" t="str">
        <f t="shared" si="187"/>
        <v>#REF!</v>
      </c>
      <c r="D271" s="219" t="str">
        <f t="shared" si="187"/>
        <v>#REF!</v>
      </c>
      <c r="E271" s="219" t="str">
        <f t="shared" si="187"/>
        <v>#REF!</v>
      </c>
      <c r="F271" s="221" t="str">
        <f t="shared" si="187"/>
        <v>#REF!</v>
      </c>
      <c r="G271" s="230" t="str">
        <f t="shared" si="187"/>
        <v>#REF!</v>
      </c>
      <c r="H271" s="150" t="str">
        <f t="shared" si="187"/>
        <v>#REF!</v>
      </c>
      <c r="I271" s="150" t="str">
        <f t="shared" si="187"/>
        <v>#REF!</v>
      </c>
    </row>
    <row r="272" ht="14.25" customHeight="1">
      <c r="A272" s="219" t="str">
        <f t="shared" ref="A272:I272" si="188">'2.11.'!A46</f>
        <v>#REF!</v>
      </c>
      <c r="B272" s="92" t="str">
        <f t="shared" si="188"/>
        <v>#REF!</v>
      </c>
      <c r="C272" s="92" t="str">
        <f t="shared" si="188"/>
        <v>#REF!</v>
      </c>
      <c r="D272" s="219" t="str">
        <f t="shared" si="188"/>
        <v>#REF!</v>
      </c>
      <c r="E272" s="219" t="str">
        <f t="shared" si="188"/>
        <v>#REF!</v>
      </c>
      <c r="F272" s="221" t="str">
        <f t="shared" si="188"/>
        <v>#REF!</v>
      </c>
      <c r="G272" s="230" t="str">
        <f t="shared" si="188"/>
        <v>#REF!</v>
      </c>
      <c r="H272" s="150" t="str">
        <f t="shared" si="188"/>
        <v>#REF!</v>
      </c>
      <c r="I272" s="150" t="str">
        <f t="shared" si="188"/>
        <v>#REF!</v>
      </c>
    </row>
    <row r="273" ht="14.25" customHeight="1">
      <c r="A273" s="90" t="str">
        <f t="shared" ref="A273:I273" si="189">'2.11.'!A47</f>
        <v>#REF!</v>
      </c>
      <c r="B273" s="90" t="str">
        <f t="shared" si="189"/>
        <v>#REF!</v>
      </c>
      <c r="C273" s="90" t="str">
        <f t="shared" si="189"/>
        <v>#REF!</v>
      </c>
      <c r="D273" s="90" t="str">
        <f t="shared" si="189"/>
        <v>#REF!</v>
      </c>
      <c r="E273" s="90" t="str">
        <f t="shared" si="189"/>
        <v>#REF!</v>
      </c>
      <c r="F273" s="154" t="str">
        <f t="shared" si="189"/>
        <v>#REF!</v>
      </c>
      <c r="G273" s="3" t="str">
        <f t="shared" si="189"/>
        <v>#REF!</v>
      </c>
      <c r="H273" s="150" t="str">
        <f t="shared" si="189"/>
        <v>#REF!</v>
      </c>
      <c r="I273" s="150" t="str">
        <f t="shared" si="189"/>
        <v>#REF!</v>
      </c>
    </row>
    <row r="274" ht="14.25" customHeight="1">
      <c r="A274" s="223" t="str">
        <f t="shared" ref="A274:I274" si="190">'2.11.'!A48</f>
        <v>#REF!</v>
      </c>
      <c r="B274" s="224" t="str">
        <f t="shared" si="190"/>
        <v>#REF!</v>
      </c>
      <c r="C274" s="224" t="str">
        <f t="shared" si="190"/>
        <v>#REF!</v>
      </c>
      <c r="D274" s="224" t="str">
        <f t="shared" si="190"/>
        <v>#REF!</v>
      </c>
      <c r="E274" s="224" t="str">
        <f t="shared" si="190"/>
        <v>#REF!</v>
      </c>
      <c r="F274" s="224" t="str">
        <f t="shared" si="190"/>
        <v>#REF!</v>
      </c>
      <c r="G274" s="198" t="str">
        <f t="shared" si="190"/>
        <v>#REF!</v>
      </c>
      <c r="H274" s="224" t="str">
        <f t="shared" si="190"/>
        <v>#REF!</v>
      </c>
      <c r="I274" s="225" t="str">
        <f t="shared" si="190"/>
        <v>#REF!</v>
      </c>
    </row>
    <row r="275" ht="14.25" customHeight="1">
      <c r="G275" s="3"/>
    </row>
    <row r="276" ht="14.25" customHeight="1">
      <c r="G276" s="3"/>
    </row>
    <row r="277" ht="14.25" customHeight="1">
      <c r="A277" s="216" t="str">
        <f t="shared" ref="A277:I277" si="191">'2.11.'!A67</f>
        <v>#REF!</v>
      </c>
      <c r="B277" s="94" t="str">
        <f t="shared" si="191"/>
        <v>#REF!</v>
      </c>
      <c r="C277" s="94" t="str">
        <f t="shared" si="191"/>
        <v>#REF!</v>
      </c>
      <c r="D277" s="94" t="str">
        <f t="shared" si="191"/>
        <v>#REF!</v>
      </c>
      <c r="E277" s="94" t="str">
        <f t="shared" si="191"/>
        <v>#REF!</v>
      </c>
      <c r="F277" s="94" t="str">
        <f t="shared" si="191"/>
        <v>#REF!</v>
      </c>
      <c r="G277" s="2" t="str">
        <f t="shared" si="191"/>
        <v>#REF!</v>
      </c>
      <c r="H277" s="94" t="str">
        <f t="shared" si="191"/>
        <v>#REF!</v>
      </c>
      <c r="I277" s="94" t="str">
        <f t="shared" si="191"/>
        <v>#REF!</v>
      </c>
    </row>
    <row r="278" ht="14.25" customHeight="1">
      <c r="A278" s="217" t="str">
        <f t="shared" ref="A278:I278" si="192">'2.11.'!A68</f>
        <v>#REF!</v>
      </c>
      <c r="B278" s="217" t="str">
        <f t="shared" si="192"/>
        <v>#REF!</v>
      </c>
      <c r="C278" s="217" t="str">
        <f t="shared" si="192"/>
        <v>#REF!</v>
      </c>
      <c r="D278" s="217" t="str">
        <f t="shared" si="192"/>
        <v>#REF!</v>
      </c>
      <c r="E278" s="217" t="str">
        <f t="shared" si="192"/>
        <v>#REF!</v>
      </c>
      <c r="F278" s="217" t="str">
        <f t="shared" si="192"/>
        <v>#REF!</v>
      </c>
      <c r="G278" s="4" t="str">
        <f t="shared" si="192"/>
        <v>#REF!</v>
      </c>
      <c r="H278" s="217" t="str">
        <f t="shared" si="192"/>
        <v>#REF!</v>
      </c>
      <c r="I278" s="217" t="str">
        <f t="shared" si="192"/>
        <v>#REF!</v>
      </c>
    </row>
    <row r="279" ht="14.25" customHeight="1">
      <c r="A279" s="219" t="str">
        <f t="shared" ref="A279:I279" si="193">'2.11.'!A69</f>
        <v>#REF!</v>
      </c>
      <c r="B279" s="92" t="str">
        <f t="shared" si="193"/>
        <v>#REF!</v>
      </c>
      <c r="C279" s="92" t="str">
        <f t="shared" si="193"/>
        <v>#REF!</v>
      </c>
      <c r="D279" s="219" t="str">
        <f t="shared" si="193"/>
        <v>#REF!</v>
      </c>
      <c r="E279" s="219" t="str">
        <f t="shared" si="193"/>
        <v>#REF!</v>
      </c>
      <c r="F279" s="221" t="str">
        <f t="shared" si="193"/>
        <v>#REF!</v>
      </c>
      <c r="G279" s="222" t="str">
        <f t="shared" si="193"/>
        <v>#REF!</v>
      </c>
      <c r="H279" s="150" t="str">
        <f t="shared" si="193"/>
        <v>#REF!</v>
      </c>
      <c r="I279" s="150" t="str">
        <f t="shared" si="193"/>
        <v>#REF!</v>
      </c>
    </row>
    <row r="280" ht="14.25" customHeight="1">
      <c r="A280" s="219" t="str">
        <f t="shared" ref="A280:I280" si="194">'2.11.'!A70</f>
        <v>#REF!</v>
      </c>
      <c r="B280" s="92" t="str">
        <f t="shared" si="194"/>
        <v>#REF!</v>
      </c>
      <c r="C280" s="92" t="str">
        <f t="shared" si="194"/>
        <v>#REF!</v>
      </c>
      <c r="D280" s="219" t="str">
        <f t="shared" si="194"/>
        <v>#REF!</v>
      </c>
      <c r="E280" s="219" t="str">
        <f t="shared" si="194"/>
        <v>#REF!</v>
      </c>
      <c r="F280" s="221" t="str">
        <f t="shared" si="194"/>
        <v>#REF!</v>
      </c>
      <c r="G280" s="222" t="str">
        <f t="shared" si="194"/>
        <v>#REF!</v>
      </c>
      <c r="H280" s="150" t="str">
        <f t="shared" si="194"/>
        <v>#REF!</v>
      </c>
      <c r="I280" s="150" t="str">
        <f t="shared" si="194"/>
        <v>#REF!</v>
      </c>
    </row>
    <row r="281" ht="14.25" customHeight="1">
      <c r="A281" s="219" t="str">
        <f t="shared" ref="A281:I281" si="195">'2.11.'!A71</f>
        <v>#REF!</v>
      </c>
      <c r="B281" s="92" t="str">
        <f t="shared" si="195"/>
        <v>#REF!</v>
      </c>
      <c r="C281" s="92" t="str">
        <f t="shared" si="195"/>
        <v>#REF!</v>
      </c>
      <c r="D281" s="219" t="str">
        <f t="shared" si="195"/>
        <v>#REF!</v>
      </c>
      <c r="E281" s="219" t="str">
        <f t="shared" si="195"/>
        <v>#REF!</v>
      </c>
      <c r="F281" s="221" t="str">
        <f t="shared" si="195"/>
        <v>#REF!</v>
      </c>
      <c r="G281" s="222" t="str">
        <f t="shared" si="195"/>
        <v>#REF!</v>
      </c>
      <c r="H281" s="150" t="str">
        <f t="shared" si="195"/>
        <v>#REF!</v>
      </c>
      <c r="I281" s="150" t="str">
        <f t="shared" si="195"/>
        <v>#REF!</v>
      </c>
    </row>
    <row r="282" ht="14.25" customHeight="1">
      <c r="A282" s="219" t="str">
        <f t="shared" ref="A282:I282" si="196">'2.11.'!A72</f>
        <v>#REF!</v>
      </c>
      <c r="B282" s="92" t="str">
        <f t="shared" si="196"/>
        <v>#REF!</v>
      </c>
      <c r="C282" s="92" t="str">
        <f t="shared" si="196"/>
        <v>#REF!</v>
      </c>
      <c r="D282" s="219" t="str">
        <f t="shared" si="196"/>
        <v>#REF!</v>
      </c>
      <c r="E282" s="219" t="str">
        <f t="shared" si="196"/>
        <v>#REF!</v>
      </c>
      <c r="F282" s="221" t="str">
        <f t="shared" si="196"/>
        <v>#REF!</v>
      </c>
      <c r="G282" s="222" t="str">
        <f t="shared" si="196"/>
        <v>#REF!</v>
      </c>
      <c r="H282" s="150" t="str">
        <f t="shared" si="196"/>
        <v>#REF!</v>
      </c>
      <c r="I282" s="150" t="str">
        <f t="shared" si="196"/>
        <v>#REF!</v>
      </c>
    </row>
    <row r="283" ht="14.25" customHeight="1">
      <c r="A283" s="219" t="str">
        <f t="shared" ref="A283:I283" si="197">'2.11.'!A73</f>
        <v>#REF!</v>
      </c>
      <c r="B283" s="92" t="str">
        <f t="shared" si="197"/>
        <v>#REF!</v>
      </c>
      <c r="C283" s="92" t="str">
        <f t="shared" si="197"/>
        <v>#REF!</v>
      </c>
      <c r="D283" s="219" t="str">
        <f t="shared" si="197"/>
        <v>#REF!</v>
      </c>
      <c r="E283" s="219" t="str">
        <f t="shared" si="197"/>
        <v>#REF!</v>
      </c>
      <c r="F283" s="221" t="str">
        <f t="shared" si="197"/>
        <v>#REF!</v>
      </c>
      <c r="G283" s="222" t="str">
        <f t="shared" si="197"/>
        <v>#REF!</v>
      </c>
      <c r="H283" s="150" t="str">
        <f t="shared" si="197"/>
        <v>#REF!</v>
      </c>
      <c r="I283" s="150" t="str">
        <f t="shared" si="197"/>
        <v>#REF!</v>
      </c>
    </row>
    <row r="284" ht="14.25" customHeight="1">
      <c r="A284" s="219" t="str">
        <f t="shared" ref="A284:I284" si="198">'2.11.'!A74</f>
        <v>#REF!</v>
      </c>
      <c r="B284" s="92" t="str">
        <f t="shared" si="198"/>
        <v>#REF!</v>
      </c>
      <c r="C284" s="92" t="str">
        <f t="shared" si="198"/>
        <v>#REF!</v>
      </c>
      <c r="D284" s="219" t="str">
        <f t="shared" si="198"/>
        <v>#REF!</v>
      </c>
      <c r="E284" s="219" t="str">
        <f t="shared" si="198"/>
        <v>#REF!</v>
      </c>
      <c r="F284" s="221" t="str">
        <f t="shared" si="198"/>
        <v>#REF!</v>
      </c>
      <c r="G284" s="222" t="str">
        <f t="shared" si="198"/>
        <v>#REF!</v>
      </c>
      <c r="H284" s="150" t="str">
        <f t="shared" si="198"/>
        <v>#REF!</v>
      </c>
      <c r="I284" s="150" t="str">
        <f t="shared" si="198"/>
        <v>#REF!</v>
      </c>
    </row>
    <row r="285" ht="14.25" customHeight="1">
      <c r="A285" s="90" t="str">
        <f t="shared" ref="A285:I285" si="199">'2.11.'!A75</f>
        <v>#REF!</v>
      </c>
      <c r="B285" s="90" t="str">
        <f t="shared" si="199"/>
        <v>#REF!</v>
      </c>
      <c r="C285" s="90" t="str">
        <f t="shared" si="199"/>
        <v>#REF!</v>
      </c>
      <c r="D285" s="90" t="str">
        <f t="shared" si="199"/>
        <v>#REF!</v>
      </c>
      <c r="E285" s="90" t="str">
        <f t="shared" si="199"/>
        <v>#REF!</v>
      </c>
      <c r="F285" s="154" t="str">
        <f t="shared" si="199"/>
        <v>#REF!</v>
      </c>
      <c r="G285" s="3" t="str">
        <f t="shared" si="199"/>
        <v>#REF!</v>
      </c>
      <c r="H285" s="150" t="str">
        <f t="shared" si="199"/>
        <v>#REF!</v>
      </c>
      <c r="I285" s="150" t="str">
        <f t="shared" si="199"/>
        <v>#REF!</v>
      </c>
    </row>
    <row r="286" ht="14.25" customHeight="1">
      <c r="A286" s="223" t="str">
        <f t="shared" ref="A286:I286" si="200">'2.11.'!A76</f>
        <v>#REF!</v>
      </c>
      <c r="B286" s="224" t="str">
        <f t="shared" si="200"/>
        <v>#REF!</v>
      </c>
      <c r="C286" s="224" t="str">
        <f t="shared" si="200"/>
        <v>#REF!</v>
      </c>
      <c r="D286" s="224" t="str">
        <f t="shared" si="200"/>
        <v>#REF!</v>
      </c>
      <c r="E286" s="224" t="str">
        <f t="shared" si="200"/>
        <v>#REF!</v>
      </c>
      <c r="F286" s="224" t="str">
        <f t="shared" si="200"/>
        <v>#REF!</v>
      </c>
      <c r="G286" s="198" t="str">
        <f t="shared" si="200"/>
        <v>#REF!</v>
      </c>
      <c r="H286" s="224" t="str">
        <f t="shared" si="200"/>
        <v>#REF!</v>
      </c>
      <c r="I286" s="225" t="str">
        <f t="shared" si="200"/>
        <v>#REF!</v>
      </c>
    </row>
    <row r="287" ht="15.75" customHeight="1">
      <c r="G287" s="3"/>
    </row>
    <row r="288" ht="15.75" customHeight="1">
      <c r="G288" s="3"/>
    </row>
    <row r="289" ht="23.25" customHeight="1">
      <c r="A289" s="210" t="str">
        <f>'2.12.'!A3</f>
        <v>#REF!</v>
      </c>
      <c r="B289" s="211" t="str">
        <f>'2.14'!B289</f>
        <v/>
      </c>
      <c r="C289" s="212"/>
      <c r="D289" s="212"/>
      <c r="E289" s="212"/>
      <c r="F289" s="212"/>
      <c r="G289" s="213" t="str">
        <f>'2.14'!G289</f>
        <v/>
      </c>
      <c r="H289" s="214" t="str">
        <f>'2.14'!H289</f>
        <v/>
      </c>
      <c r="I289" s="215" t="str">
        <f>'2.14'!I289</f>
        <v/>
      </c>
    </row>
    <row r="290" ht="14.25" customHeight="1">
      <c r="G290" s="3"/>
    </row>
    <row r="291" ht="14.25" customHeight="1">
      <c r="A291" s="216" t="str">
        <f t="shared" ref="A291:I291" si="201">'2.12.'!A39</f>
        <v>#REF!</v>
      </c>
      <c r="B291" s="94" t="str">
        <f t="shared" si="201"/>
        <v>#REF!</v>
      </c>
      <c r="C291" s="94" t="str">
        <f t="shared" si="201"/>
        <v>#REF!</v>
      </c>
      <c r="D291" s="94" t="str">
        <f t="shared" si="201"/>
        <v>#REF!</v>
      </c>
      <c r="E291" s="94" t="str">
        <f t="shared" si="201"/>
        <v>#REF!</v>
      </c>
      <c r="F291" s="94" t="str">
        <f t="shared" si="201"/>
        <v>#REF!</v>
      </c>
      <c r="G291" s="2" t="str">
        <f t="shared" si="201"/>
        <v>#REF!</v>
      </c>
      <c r="H291" s="94" t="str">
        <f t="shared" si="201"/>
        <v>#REF!</v>
      </c>
      <c r="I291" s="94" t="str">
        <f t="shared" si="201"/>
        <v>#REF!</v>
      </c>
    </row>
    <row r="292" ht="14.25" customHeight="1">
      <c r="A292" s="217" t="str">
        <f t="shared" ref="A292:I292" si="202">'2.12.'!A40</f>
        <v>#REF!</v>
      </c>
      <c r="B292" s="217" t="str">
        <f t="shared" si="202"/>
        <v>#REF!</v>
      </c>
      <c r="C292" s="217" t="str">
        <f t="shared" si="202"/>
        <v>#REF!</v>
      </c>
      <c r="D292" s="217" t="str">
        <f t="shared" si="202"/>
        <v>#REF!</v>
      </c>
      <c r="E292" s="217" t="str">
        <f t="shared" si="202"/>
        <v>#REF!</v>
      </c>
      <c r="F292" s="217" t="str">
        <f t="shared" si="202"/>
        <v>#REF!</v>
      </c>
      <c r="G292" s="4" t="str">
        <f t="shared" si="202"/>
        <v>#REF!</v>
      </c>
      <c r="H292" s="217" t="str">
        <f t="shared" si="202"/>
        <v>#REF!</v>
      </c>
      <c r="I292" s="217" t="str">
        <f t="shared" si="202"/>
        <v>#REF!</v>
      </c>
    </row>
    <row r="293" ht="14.25" customHeight="1">
      <c r="A293" s="219" t="str">
        <f t="shared" ref="A293:I293" si="203">'2.12.'!A41</f>
        <v>#REF!</v>
      </c>
      <c r="B293" s="92" t="str">
        <f t="shared" si="203"/>
        <v>#REF!</v>
      </c>
      <c r="C293" s="92" t="str">
        <f t="shared" si="203"/>
        <v>#REF!</v>
      </c>
      <c r="D293" s="219" t="str">
        <f t="shared" si="203"/>
        <v>#REF!</v>
      </c>
      <c r="E293" s="219" t="str">
        <f t="shared" si="203"/>
        <v>#REF!</v>
      </c>
      <c r="F293" s="221" t="str">
        <f t="shared" si="203"/>
        <v>#REF!</v>
      </c>
      <c r="G293" s="230" t="str">
        <f t="shared" si="203"/>
        <v>#REF!</v>
      </c>
      <c r="H293" s="150" t="str">
        <f t="shared" si="203"/>
        <v>#REF!</v>
      </c>
      <c r="I293" s="150" t="str">
        <f t="shared" si="203"/>
        <v>#REF!</v>
      </c>
    </row>
    <row r="294" ht="14.25" customHeight="1">
      <c r="A294" s="219" t="str">
        <f t="shared" ref="A294:I294" si="204">'2.12.'!A42</f>
        <v>#REF!</v>
      </c>
      <c r="B294" s="92" t="str">
        <f t="shared" si="204"/>
        <v>#REF!</v>
      </c>
      <c r="C294" s="92" t="str">
        <f t="shared" si="204"/>
        <v>#REF!</v>
      </c>
      <c r="D294" s="219" t="str">
        <f t="shared" si="204"/>
        <v>#REF!</v>
      </c>
      <c r="E294" s="219" t="str">
        <f t="shared" si="204"/>
        <v>#REF!</v>
      </c>
      <c r="F294" s="221" t="str">
        <f t="shared" si="204"/>
        <v>#REF!</v>
      </c>
      <c r="G294" s="230" t="str">
        <f t="shared" si="204"/>
        <v>#REF!</v>
      </c>
      <c r="H294" s="150" t="str">
        <f t="shared" si="204"/>
        <v>#REF!</v>
      </c>
      <c r="I294" s="150" t="str">
        <f t="shared" si="204"/>
        <v>#REF!</v>
      </c>
    </row>
    <row r="295" ht="14.25" customHeight="1">
      <c r="A295" s="219" t="str">
        <f t="shared" ref="A295:I295" si="205">'2.12.'!A43</f>
        <v>#REF!</v>
      </c>
      <c r="B295" s="92" t="str">
        <f t="shared" si="205"/>
        <v>#REF!</v>
      </c>
      <c r="C295" s="92" t="str">
        <f t="shared" si="205"/>
        <v>#REF!</v>
      </c>
      <c r="D295" s="219" t="str">
        <f t="shared" si="205"/>
        <v>#REF!</v>
      </c>
      <c r="E295" s="219" t="str">
        <f t="shared" si="205"/>
        <v>#REF!</v>
      </c>
      <c r="F295" s="221" t="str">
        <f t="shared" si="205"/>
        <v>#REF!</v>
      </c>
      <c r="G295" s="230" t="str">
        <f t="shared" si="205"/>
        <v>#REF!</v>
      </c>
      <c r="H295" s="150" t="str">
        <f t="shared" si="205"/>
        <v>#REF!</v>
      </c>
      <c r="I295" s="150" t="str">
        <f t="shared" si="205"/>
        <v>#REF!</v>
      </c>
    </row>
    <row r="296" ht="14.25" customHeight="1">
      <c r="A296" s="219" t="str">
        <f t="shared" ref="A296:I296" si="206">'2.12.'!A44</f>
        <v>#REF!</v>
      </c>
      <c r="B296" s="92" t="str">
        <f t="shared" si="206"/>
        <v>#REF!</v>
      </c>
      <c r="C296" s="92" t="str">
        <f t="shared" si="206"/>
        <v>#REF!</v>
      </c>
      <c r="D296" s="219" t="str">
        <f t="shared" si="206"/>
        <v>#REF!</v>
      </c>
      <c r="E296" s="219" t="str">
        <f t="shared" si="206"/>
        <v>#REF!</v>
      </c>
      <c r="F296" s="221" t="str">
        <f t="shared" si="206"/>
        <v>#REF!</v>
      </c>
      <c r="G296" s="230" t="str">
        <f t="shared" si="206"/>
        <v>#REF!</v>
      </c>
      <c r="H296" s="150" t="str">
        <f t="shared" si="206"/>
        <v>#REF!</v>
      </c>
      <c r="I296" s="150" t="str">
        <f t="shared" si="206"/>
        <v>#REF!</v>
      </c>
    </row>
    <row r="297" ht="14.25" customHeight="1">
      <c r="A297" s="219" t="str">
        <f t="shared" ref="A297:I297" si="207">'2.12.'!A45</f>
        <v>#REF!</v>
      </c>
      <c r="B297" s="92" t="str">
        <f t="shared" si="207"/>
        <v>#REF!</v>
      </c>
      <c r="C297" s="92" t="str">
        <f t="shared" si="207"/>
        <v>#REF!</v>
      </c>
      <c r="D297" s="219" t="str">
        <f t="shared" si="207"/>
        <v>#REF!</v>
      </c>
      <c r="E297" s="219" t="str">
        <f t="shared" si="207"/>
        <v>#REF!</v>
      </c>
      <c r="F297" s="221" t="str">
        <f t="shared" si="207"/>
        <v>#REF!</v>
      </c>
      <c r="G297" s="230" t="str">
        <f t="shared" si="207"/>
        <v>#REF!</v>
      </c>
      <c r="H297" s="150" t="str">
        <f t="shared" si="207"/>
        <v>#REF!</v>
      </c>
      <c r="I297" s="150" t="str">
        <f t="shared" si="207"/>
        <v>#REF!</v>
      </c>
    </row>
    <row r="298" ht="14.25" customHeight="1">
      <c r="A298" s="219" t="str">
        <f t="shared" ref="A298:I298" si="208">'2.12.'!A46</f>
        <v>#REF!</v>
      </c>
      <c r="B298" s="92" t="str">
        <f t="shared" si="208"/>
        <v>#REF!</v>
      </c>
      <c r="C298" s="92" t="str">
        <f t="shared" si="208"/>
        <v>#REF!</v>
      </c>
      <c r="D298" s="219" t="str">
        <f t="shared" si="208"/>
        <v>#REF!</v>
      </c>
      <c r="E298" s="219" t="str">
        <f t="shared" si="208"/>
        <v>#REF!</v>
      </c>
      <c r="F298" s="221" t="str">
        <f t="shared" si="208"/>
        <v>#REF!</v>
      </c>
      <c r="G298" s="230" t="str">
        <f t="shared" si="208"/>
        <v>#REF!</v>
      </c>
      <c r="H298" s="150" t="str">
        <f t="shared" si="208"/>
        <v>#REF!</v>
      </c>
      <c r="I298" s="150" t="str">
        <f t="shared" si="208"/>
        <v>#REF!</v>
      </c>
    </row>
    <row r="299" ht="14.25" customHeight="1">
      <c r="A299" s="90" t="str">
        <f t="shared" ref="A299:I299" si="209">'2.12.'!A47</f>
        <v>#REF!</v>
      </c>
      <c r="B299" s="90" t="str">
        <f t="shared" si="209"/>
        <v>#REF!</v>
      </c>
      <c r="C299" s="90" t="str">
        <f t="shared" si="209"/>
        <v>#REF!</v>
      </c>
      <c r="D299" s="90" t="str">
        <f t="shared" si="209"/>
        <v>#REF!</v>
      </c>
      <c r="E299" s="90" t="str">
        <f t="shared" si="209"/>
        <v>#REF!</v>
      </c>
      <c r="F299" s="154" t="str">
        <f t="shared" si="209"/>
        <v>#REF!</v>
      </c>
      <c r="G299" s="3" t="str">
        <f t="shared" si="209"/>
        <v>#REF!</v>
      </c>
      <c r="H299" s="150" t="str">
        <f t="shared" si="209"/>
        <v>#REF!</v>
      </c>
      <c r="I299" s="150" t="str">
        <f t="shared" si="209"/>
        <v>#REF!</v>
      </c>
    </row>
    <row r="300" ht="14.25" customHeight="1">
      <c r="A300" s="223" t="str">
        <f t="shared" ref="A300:I300" si="210">'2.12.'!A48</f>
        <v>#REF!</v>
      </c>
      <c r="B300" s="224" t="str">
        <f t="shared" si="210"/>
        <v>#REF!</v>
      </c>
      <c r="C300" s="224" t="str">
        <f t="shared" si="210"/>
        <v>#REF!</v>
      </c>
      <c r="D300" s="224" t="str">
        <f t="shared" si="210"/>
        <v>#REF!</v>
      </c>
      <c r="E300" s="224" t="str">
        <f t="shared" si="210"/>
        <v>#REF!</v>
      </c>
      <c r="F300" s="224" t="str">
        <f t="shared" si="210"/>
        <v>#REF!</v>
      </c>
      <c r="G300" s="198" t="str">
        <f t="shared" si="210"/>
        <v>#REF!</v>
      </c>
      <c r="H300" s="224" t="str">
        <f t="shared" si="210"/>
        <v>#REF!</v>
      </c>
      <c r="I300" s="225" t="str">
        <f t="shared" si="210"/>
        <v>#REF!</v>
      </c>
    </row>
    <row r="301" ht="14.25" customHeight="1">
      <c r="G301" s="3"/>
    </row>
    <row r="302" ht="14.25" customHeight="1">
      <c r="G302" s="3"/>
    </row>
    <row r="303" ht="14.25" customHeight="1">
      <c r="A303" s="216" t="str">
        <f t="shared" ref="A303:I303" si="211">'2.12.'!A67</f>
        <v>#REF!</v>
      </c>
      <c r="B303" s="94" t="str">
        <f t="shared" si="211"/>
        <v>#REF!</v>
      </c>
      <c r="C303" s="94" t="str">
        <f t="shared" si="211"/>
        <v>#REF!</v>
      </c>
      <c r="D303" s="94" t="str">
        <f t="shared" si="211"/>
        <v>#REF!</v>
      </c>
      <c r="E303" s="94" t="str">
        <f t="shared" si="211"/>
        <v>#REF!</v>
      </c>
      <c r="F303" s="94" t="str">
        <f t="shared" si="211"/>
        <v>#REF!</v>
      </c>
      <c r="G303" s="2" t="str">
        <f t="shared" si="211"/>
        <v>#REF!</v>
      </c>
      <c r="H303" s="94" t="str">
        <f t="shared" si="211"/>
        <v>#REF!</v>
      </c>
      <c r="I303" s="94" t="str">
        <f t="shared" si="211"/>
        <v>#REF!</v>
      </c>
    </row>
    <row r="304" ht="14.25" customHeight="1">
      <c r="A304" s="217" t="str">
        <f t="shared" ref="A304:I304" si="212">'2.12.'!A68</f>
        <v>#REF!</v>
      </c>
      <c r="B304" s="217" t="str">
        <f t="shared" si="212"/>
        <v>#REF!</v>
      </c>
      <c r="C304" s="217" t="str">
        <f t="shared" si="212"/>
        <v>#REF!</v>
      </c>
      <c r="D304" s="217" t="str">
        <f t="shared" si="212"/>
        <v>#REF!</v>
      </c>
      <c r="E304" s="217" t="str">
        <f t="shared" si="212"/>
        <v>#REF!</v>
      </c>
      <c r="F304" s="217" t="str">
        <f t="shared" si="212"/>
        <v>#REF!</v>
      </c>
      <c r="G304" s="4" t="str">
        <f t="shared" si="212"/>
        <v>#REF!</v>
      </c>
      <c r="H304" s="217" t="str">
        <f t="shared" si="212"/>
        <v>#REF!</v>
      </c>
      <c r="I304" s="217" t="str">
        <f t="shared" si="212"/>
        <v>#REF!</v>
      </c>
    </row>
    <row r="305" ht="14.25" customHeight="1">
      <c r="A305" s="219" t="str">
        <f t="shared" ref="A305:I305" si="213">'2.12.'!A69</f>
        <v>#REF!</v>
      </c>
      <c r="B305" s="92" t="str">
        <f t="shared" si="213"/>
        <v>#REF!</v>
      </c>
      <c r="C305" s="92" t="str">
        <f t="shared" si="213"/>
        <v>#REF!</v>
      </c>
      <c r="D305" s="219" t="str">
        <f t="shared" si="213"/>
        <v>#REF!</v>
      </c>
      <c r="E305" s="219" t="str">
        <f t="shared" si="213"/>
        <v>#REF!</v>
      </c>
      <c r="F305" s="221" t="str">
        <f t="shared" si="213"/>
        <v>#REF!</v>
      </c>
      <c r="G305" s="222" t="str">
        <f t="shared" si="213"/>
        <v>#REF!</v>
      </c>
      <c r="H305" s="150" t="str">
        <f t="shared" si="213"/>
        <v>#REF!</v>
      </c>
      <c r="I305" s="150" t="str">
        <f t="shared" si="213"/>
        <v>#REF!</v>
      </c>
    </row>
    <row r="306" ht="14.25" customHeight="1">
      <c r="A306" s="219" t="str">
        <f t="shared" ref="A306:I306" si="214">'2.12.'!A70</f>
        <v>#REF!</v>
      </c>
      <c r="B306" s="92" t="str">
        <f t="shared" si="214"/>
        <v>#REF!</v>
      </c>
      <c r="C306" s="92" t="str">
        <f t="shared" si="214"/>
        <v>#REF!</v>
      </c>
      <c r="D306" s="219" t="str">
        <f t="shared" si="214"/>
        <v>#REF!</v>
      </c>
      <c r="E306" s="219" t="str">
        <f t="shared" si="214"/>
        <v>#REF!</v>
      </c>
      <c r="F306" s="221" t="str">
        <f t="shared" si="214"/>
        <v>#REF!</v>
      </c>
      <c r="G306" s="222" t="str">
        <f t="shared" si="214"/>
        <v>#REF!</v>
      </c>
      <c r="H306" s="150" t="str">
        <f t="shared" si="214"/>
        <v>#REF!</v>
      </c>
      <c r="I306" s="150" t="str">
        <f t="shared" si="214"/>
        <v>#REF!</v>
      </c>
    </row>
    <row r="307" ht="14.25" customHeight="1">
      <c r="A307" s="219" t="str">
        <f t="shared" ref="A307:I307" si="215">'2.12.'!A71</f>
        <v>#REF!</v>
      </c>
      <c r="B307" s="92" t="str">
        <f t="shared" si="215"/>
        <v>#REF!</v>
      </c>
      <c r="C307" s="92" t="str">
        <f t="shared" si="215"/>
        <v>#REF!</v>
      </c>
      <c r="D307" s="219" t="str">
        <f t="shared" si="215"/>
        <v>#REF!</v>
      </c>
      <c r="E307" s="219" t="str">
        <f t="shared" si="215"/>
        <v>#REF!</v>
      </c>
      <c r="F307" s="221" t="str">
        <f t="shared" si="215"/>
        <v>#REF!</v>
      </c>
      <c r="G307" s="222" t="str">
        <f t="shared" si="215"/>
        <v>#REF!</v>
      </c>
      <c r="H307" s="150" t="str">
        <f t="shared" si="215"/>
        <v>#REF!</v>
      </c>
      <c r="I307" s="150" t="str">
        <f t="shared" si="215"/>
        <v>#REF!</v>
      </c>
    </row>
    <row r="308" ht="14.25" customHeight="1">
      <c r="A308" s="219" t="str">
        <f t="shared" ref="A308:I308" si="216">'2.12.'!A72</f>
        <v>#REF!</v>
      </c>
      <c r="B308" s="92" t="str">
        <f t="shared" si="216"/>
        <v>#REF!</v>
      </c>
      <c r="C308" s="92" t="str">
        <f t="shared" si="216"/>
        <v>#REF!</v>
      </c>
      <c r="D308" s="219" t="str">
        <f t="shared" si="216"/>
        <v>#REF!</v>
      </c>
      <c r="E308" s="219" t="str">
        <f t="shared" si="216"/>
        <v>#REF!</v>
      </c>
      <c r="F308" s="221" t="str">
        <f t="shared" si="216"/>
        <v>#REF!</v>
      </c>
      <c r="G308" s="222" t="str">
        <f t="shared" si="216"/>
        <v>#REF!</v>
      </c>
      <c r="H308" s="150" t="str">
        <f t="shared" si="216"/>
        <v>#REF!</v>
      </c>
      <c r="I308" s="150" t="str">
        <f t="shared" si="216"/>
        <v>#REF!</v>
      </c>
    </row>
    <row r="309" ht="14.25" customHeight="1">
      <c r="A309" s="219" t="str">
        <f t="shared" ref="A309:I309" si="217">'2.12.'!A73</f>
        <v>#REF!</v>
      </c>
      <c r="B309" s="92" t="str">
        <f t="shared" si="217"/>
        <v>#REF!</v>
      </c>
      <c r="C309" s="92" t="str">
        <f t="shared" si="217"/>
        <v>#REF!</v>
      </c>
      <c r="D309" s="219" t="str">
        <f t="shared" si="217"/>
        <v>#REF!</v>
      </c>
      <c r="E309" s="219" t="str">
        <f t="shared" si="217"/>
        <v>#REF!</v>
      </c>
      <c r="F309" s="221" t="str">
        <f t="shared" si="217"/>
        <v>#REF!</v>
      </c>
      <c r="G309" s="222" t="str">
        <f t="shared" si="217"/>
        <v>#REF!</v>
      </c>
      <c r="H309" s="150" t="str">
        <f t="shared" si="217"/>
        <v>#REF!</v>
      </c>
      <c r="I309" s="150" t="str">
        <f t="shared" si="217"/>
        <v>#REF!</v>
      </c>
    </row>
    <row r="310" ht="14.25" customHeight="1">
      <c r="A310" s="219" t="str">
        <f t="shared" ref="A310:I310" si="218">'2.12.'!A74</f>
        <v>#REF!</v>
      </c>
      <c r="B310" s="92" t="str">
        <f t="shared" si="218"/>
        <v>#REF!</v>
      </c>
      <c r="C310" s="92" t="str">
        <f t="shared" si="218"/>
        <v>#REF!</v>
      </c>
      <c r="D310" s="219" t="str">
        <f t="shared" si="218"/>
        <v>#REF!</v>
      </c>
      <c r="E310" s="219" t="str">
        <f t="shared" si="218"/>
        <v>#REF!</v>
      </c>
      <c r="F310" s="221" t="str">
        <f t="shared" si="218"/>
        <v>#REF!</v>
      </c>
      <c r="G310" s="222" t="str">
        <f t="shared" si="218"/>
        <v>#REF!</v>
      </c>
      <c r="H310" s="150" t="str">
        <f t="shared" si="218"/>
        <v>#REF!</v>
      </c>
      <c r="I310" s="150" t="str">
        <f t="shared" si="218"/>
        <v>#REF!</v>
      </c>
    </row>
    <row r="311" ht="14.25" customHeight="1">
      <c r="A311" s="90" t="str">
        <f t="shared" ref="A311:I311" si="219">'2.12.'!A75</f>
        <v>#REF!</v>
      </c>
      <c r="B311" s="90" t="str">
        <f t="shared" si="219"/>
        <v>#REF!</v>
      </c>
      <c r="C311" s="90" t="str">
        <f t="shared" si="219"/>
        <v>#REF!</v>
      </c>
      <c r="D311" s="90" t="str">
        <f t="shared" si="219"/>
        <v>#REF!</v>
      </c>
      <c r="E311" s="90" t="str">
        <f t="shared" si="219"/>
        <v>#REF!</v>
      </c>
      <c r="F311" s="154" t="str">
        <f t="shared" si="219"/>
        <v>#REF!</v>
      </c>
      <c r="G311" s="3" t="str">
        <f t="shared" si="219"/>
        <v>#REF!</v>
      </c>
      <c r="H311" s="150" t="str">
        <f t="shared" si="219"/>
        <v>#REF!</v>
      </c>
      <c r="I311" s="150" t="str">
        <f t="shared" si="219"/>
        <v>#REF!</v>
      </c>
    </row>
    <row r="312" ht="14.25" customHeight="1">
      <c r="A312" s="223" t="str">
        <f t="shared" ref="A312:I312" si="220">'2.12.'!A76</f>
        <v>#REF!</v>
      </c>
      <c r="B312" s="224" t="str">
        <f t="shared" si="220"/>
        <v>#REF!</v>
      </c>
      <c r="C312" s="224" t="str">
        <f t="shared" si="220"/>
        <v>#REF!</v>
      </c>
      <c r="D312" s="224" t="str">
        <f t="shared" si="220"/>
        <v>#REF!</v>
      </c>
      <c r="E312" s="224" t="str">
        <f t="shared" si="220"/>
        <v>#REF!</v>
      </c>
      <c r="F312" s="224" t="str">
        <f t="shared" si="220"/>
        <v>#REF!</v>
      </c>
      <c r="G312" s="198" t="str">
        <f t="shared" si="220"/>
        <v>#REF!</v>
      </c>
      <c r="H312" s="224" t="str">
        <f t="shared" si="220"/>
        <v>#REF!</v>
      </c>
      <c r="I312" s="225" t="str">
        <f t="shared" si="220"/>
        <v>#REF!</v>
      </c>
    </row>
    <row r="313" ht="15.75" customHeight="1">
      <c r="G313" s="3"/>
    </row>
    <row r="314" ht="15.75" customHeight="1">
      <c r="G314" s="3"/>
    </row>
    <row r="315" ht="23.25" customHeight="1">
      <c r="A315" s="210" t="str">
        <f>'2.13.'!A3</f>
        <v>#REF!</v>
      </c>
      <c r="B315" s="211" t="str">
        <f>'2.14'!B315</f>
        <v/>
      </c>
      <c r="C315" s="212"/>
      <c r="D315" s="212"/>
      <c r="E315" s="212"/>
      <c r="F315" s="212"/>
      <c r="G315" s="213" t="str">
        <f>'2.14'!G315</f>
        <v/>
      </c>
      <c r="H315" s="214" t="str">
        <f>'2.14'!H315</f>
        <v/>
      </c>
      <c r="I315" s="215" t="str">
        <f>'2.14'!I315</f>
        <v/>
      </c>
    </row>
    <row r="316" ht="14.25" customHeight="1">
      <c r="G316" s="3"/>
    </row>
    <row r="317" ht="14.25" customHeight="1">
      <c r="A317" s="216" t="str">
        <f t="shared" ref="A317:I317" si="221">'2.13.'!A39</f>
        <v>#REF!</v>
      </c>
      <c r="B317" s="94" t="str">
        <f t="shared" si="221"/>
        <v>#REF!</v>
      </c>
      <c r="C317" s="94" t="str">
        <f t="shared" si="221"/>
        <v>#REF!</v>
      </c>
      <c r="D317" s="94" t="str">
        <f t="shared" si="221"/>
        <v>#REF!</v>
      </c>
      <c r="E317" s="94" t="str">
        <f t="shared" si="221"/>
        <v>#REF!</v>
      </c>
      <c r="F317" s="94" t="str">
        <f t="shared" si="221"/>
        <v>#REF!</v>
      </c>
      <c r="G317" s="2" t="str">
        <f t="shared" si="221"/>
        <v>#REF!</v>
      </c>
      <c r="H317" s="94" t="str">
        <f t="shared" si="221"/>
        <v>#REF!</v>
      </c>
      <c r="I317" s="94" t="str">
        <f t="shared" si="221"/>
        <v>#REF!</v>
      </c>
    </row>
    <row r="318" ht="14.25" customHeight="1">
      <c r="A318" s="217" t="str">
        <f t="shared" ref="A318:I318" si="222">'2.13.'!A40</f>
        <v>#REF!</v>
      </c>
      <c r="B318" s="217" t="str">
        <f t="shared" si="222"/>
        <v>#REF!</v>
      </c>
      <c r="C318" s="217" t="str">
        <f t="shared" si="222"/>
        <v>#REF!</v>
      </c>
      <c r="D318" s="217" t="str">
        <f t="shared" si="222"/>
        <v>#REF!</v>
      </c>
      <c r="E318" s="217" t="str">
        <f t="shared" si="222"/>
        <v>#REF!</v>
      </c>
      <c r="F318" s="217" t="str">
        <f t="shared" si="222"/>
        <v>#REF!</v>
      </c>
      <c r="G318" s="4" t="str">
        <f t="shared" si="222"/>
        <v>#REF!</v>
      </c>
      <c r="H318" s="217" t="str">
        <f t="shared" si="222"/>
        <v>#REF!</v>
      </c>
      <c r="I318" s="217" t="str">
        <f t="shared" si="222"/>
        <v>#REF!</v>
      </c>
    </row>
    <row r="319" ht="14.25" customHeight="1">
      <c r="A319" s="219" t="str">
        <f t="shared" ref="A319:I319" si="223">'2.13.'!A41</f>
        <v>#REF!</v>
      </c>
      <c r="B319" s="92" t="str">
        <f t="shared" si="223"/>
        <v>#REF!</v>
      </c>
      <c r="C319" s="92" t="str">
        <f t="shared" si="223"/>
        <v>#REF!</v>
      </c>
      <c r="D319" s="219" t="str">
        <f t="shared" si="223"/>
        <v>#REF!</v>
      </c>
      <c r="E319" s="219" t="str">
        <f t="shared" si="223"/>
        <v>#REF!</v>
      </c>
      <c r="F319" s="221" t="str">
        <f t="shared" si="223"/>
        <v>#REF!</v>
      </c>
      <c r="G319" s="230" t="str">
        <f t="shared" si="223"/>
        <v>#REF!</v>
      </c>
      <c r="H319" s="150" t="str">
        <f t="shared" si="223"/>
        <v>#REF!</v>
      </c>
      <c r="I319" s="150" t="str">
        <f t="shared" si="223"/>
        <v>#REF!</v>
      </c>
    </row>
    <row r="320" ht="14.25" customHeight="1">
      <c r="A320" s="219" t="str">
        <f t="shared" ref="A320:I320" si="224">'2.13.'!A42</f>
        <v>#REF!</v>
      </c>
      <c r="B320" s="92" t="str">
        <f t="shared" si="224"/>
        <v>#REF!</v>
      </c>
      <c r="C320" s="92" t="str">
        <f t="shared" si="224"/>
        <v>#REF!</v>
      </c>
      <c r="D320" s="219" t="str">
        <f t="shared" si="224"/>
        <v>#REF!</v>
      </c>
      <c r="E320" s="219" t="str">
        <f t="shared" si="224"/>
        <v>#REF!</v>
      </c>
      <c r="F320" s="221" t="str">
        <f t="shared" si="224"/>
        <v>#REF!</v>
      </c>
      <c r="G320" s="230" t="str">
        <f t="shared" si="224"/>
        <v>#REF!</v>
      </c>
      <c r="H320" s="150" t="str">
        <f t="shared" si="224"/>
        <v>#REF!</v>
      </c>
      <c r="I320" s="150" t="str">
        <f t="shared" si="224"/>
        <v>#REF!</v>
      </c>
    </row>
    <row r="321" ht="14.25" customHeight="1">
      <c r="A321" s="219" t="str">
        <f t="shared" ref="A321:I321" si="225">'2.13.'!A43</f>
        <v>#REF!</v>
      </c>
      <c r="B321" s="92" t="str">
        <f t="shared" si="225"/>
        <v>#REF!</v>
      </c>
      <c r="C321" s="92" t="str">
        <f t="shared" si="225"/>
        <v>#REF!</v>
      </c>
      <c r="D321" s="219" t="str">
        <f t="shared" si="225"/>
        <v>#REF!</v>
      </c>
      <c r="E321" s="219" t="str">
        <f t="shared" si="225"/>
        <v>#REF!</v>
      </c>
      <c r="F321" s="221" t="str">
        <f t="shared" si="225"/>
        <v>#REF!</v>
      </c>
      <c r="G321" s="230" t="str">
        <f t="shared" si="225"/>
        <v>#REF!</v>
      </c>
      <c r="H321" s="150" t="str">
        <f t="shared" si="225"/>
        <v>#REF!</v>
      </c>
      <c r="I321" s="150" t="str">
        <f t="shared" si="225"/>
        <v>#REF!</v>
      </c>
    </row>
    <row r="322" ht="14.25" customHeight="1">
      <c r="A322" s="219" t="str">
        <f t="shared" ref="A322:I322" si="226">'2.13.'!A44</f>
        <v>#REF!</v>
      </c>
      <c r="B322" s="92" t="str">
        <f t="shared" si="226"/>
        <v>#REF!</v>
      </c>
      <c r="C322" s="92" t="str">
        <f t="shared" si="226"/>
        <v>#REF!</v>
      </c>
      <c r="D322" s="219" t="str">
        <f t="shared" si="226"/>
        <v>#REF!</v>
      </c>
      <c r="E322" s="219" t="str">
        <f t="shared" si="226"/>
        <v>#REF!</v>
      </c>
      <c r="F322" s="221" t="str">
        <f t="shared" si="226"/>
        <v>#REF!</v>
      </c>
      <c r="G322" s="230" t="str">
        <f t="shared" si="226"/>
        <v>#REF!</v>
      </c>
      <c r="H322" s="150" t="str">
        <f t="shared" si="226"/>
        <v>#REF!</v>
      </c>
      <c r="I322" s="150" t="str">
        <f t="shared" si="226"/>
        <v>#REF!</v>
      </c>
    </row>
    <row r="323" ht="14.25" customHeight="1">
      <c r="A323" s="219" t="str">
        <f t="shared" ref="A323:I323" si="227">'2.13.'!A45</f>
        <v>#REF!</v>
      </c>
      <c r="B323" s="92" t="str">
        <f t="shared" si="227"/>
        <v>#REF!</v>
      </c>
      <c r="C323" s="92" t="str">
        <f t="shared" si="227"/>
        <v>#REF!</v>
      </c>
      <c r="D323" s="219" t="str">
        <f t="shared" si="227"/>
        <v>#REF!</v>
      </c>
      <c r="E323" s="219" t="str">
        <f t="shared" si="227"/>
        <v>#REF!</v>
      </c>
      <c r="F323" s="221" t="str">
        <f t="shared" si="227"/>
        <v>#REF!</v>
      </c>
      <c r="G323" s="230" t="str">
        <f t="shared" si="227"/>
        <v>#REF!</v>
      </c>
      <c r="H323" s="150" t="str">
        <f t="shared" si="227"/>
        <v>#REF!</v>
      </c>
      <c r="I323" s="150" t="str">
        <f t="shared" si="227"/>
        <v>#REF!</v>
      </c>
    </row>
    <row r="324" ht="14.25" customHeight="1">
      <c r="A324" s="219" t="str">
        <f t="shared" ref="A324:I324" si="228">'2.13.'!A46</f>
        <v>#REF!</v>
      </c>
      <c r="B324" s="92" t="str">
        <f t="shared" si="228"/>
        <v>#REF!</v>
      </c>
      <c r="C324" s="92" t="str">
        <f t="shared" si="228"/>
        <v>#REF!</v>
      </c>
      <c r="D324" s="219" t="str">
        <f t="shared" si="228"/>
        <v>#REF!</v>
      </c>
      <c r="E324" s="219" t="str">
        <f t="shared" si="228"/>
        <v>#REF!</v>
      </c>
      <c r="F324" s="221" t="str">
        <f t="shared" si="228"/>
        <v>#REF!</v>
      </c>
      <c r="G324" s="230" t="str">
        <f t="shared" si="228"/>
        <v>#REF!</v>
      </c>
      <c r="H324" s="150" t="str">
        <f t="shared" si="228"/>
        <v>#REF!</v>
      </c>
      <c r="I324" s="150" t="str">
        <f t="shared" si="228"/>
        <v>#REF!</v>
      </c>
    </row>
    <row r="325" ht="14.25" customHeight="1">
      <c r="A325" s="90" t="str">
        <f t="shared" ref="A325:I325" si="229">'2.13.'!A47</f>
        <v>#REF!</v>
      </c>
      <c r="B325" s="90" t="str">
        <f t="shared" si="229"/>
        <v>#REF!</v>
      </c>
      <c r="C325" s="90" t="str">
        <f t="shared" si="229"/>
        <v>#REF!</v>
      </c>
      <c r="D325" s="90" t="str">
        <f t="shared" si="229"/>
        <v>#REF!</v>
      </c>
      <c r="E325" s="90" t="str">
        <f t="shared" si="229"/>
        <v>#REF!</v>
      </c>
      <c r="F325" s="154" t="str">
        <f t="shared" si="229"/>
        <v>#REF!</v>
      </c>
      <c r="G325" s="3" t="str">
        <f t="shared" si="229"/>
        <v>#REF!</v>
      </c>
      <c r="H325" s="150" t="str">
        <f t="shared" si="229"/>
        <v>#REF!</v>
      </c>
      <c r="I325" s="150" t="str">
        <f t="shared" si="229"/>
        <v>#REF!</v>
      </c>
    </row>
    <row r="326" ht="14.25" customHeight="1">
      <c r="A326" s="223" t="str">
        <f t="shared" ref="A326:I326" si="230">'2.13.'!A48</f>
        <v>#REF!</v>
      </c>
      <c r="B326" s="224" t="str">
        <f t="shared" si="230"/>
        <v>#REF!</v>
      </c>
      <c r="C326" s="224" t="str">
        <f t="shared" si="230"/>
        <v>#REF!</v>
      </c>
      <c r="D326" s="224" t="str">
        <f t="shared" si="230"/>
        <v>#REF!</v>
      </c>
      <c r="E326" s="224" t="str">
        <f t="shared" si="230"/>
        <v>#REF!</v>
      </c>
      <c r="F326" s="224" t="str">
        <f t="shared" si="230"/>
        <v>#REF!</v>
      </c>
      <c r="G326" s="198" t="str">
        <f t="shared" si="230"/>
        <v>#REF!</v>
      </c>
      <c r="H326" s="224" t="str">
        <f t="shared" si="230"/>
        <v>#REF!</v>
      </c>
      <c r="I326" s="225" t="str">
        <f t="shared" si="230"/>
        <v>#REF!</v>
      </c>
    </row>
    <row r="327" ht="14.25" customHeight="1">
      <c r="G327" s="3"/>
    </row>
    <row r="328" ht="14.25" customHeight="1">
      <c r="G328" s="3"/>
    </row>
    <row r="329" ht="14.25" customHeight="1">
      <c r="A329" s="216" t="str">
        <f t="shared" ref="A329:I329" si="231">'2.13.'!A67</f>
        <v>#REF!</v>
      </c>
      <c r="B329" s="94" t="str">
        <f t="shared" si="231"/>
        <v>#REF!</v>
      </c>
      <c r="C329" s="94" t="str">
        <f t="shared" si="231"/>
        <v>#REF!</v>
      </c>
      <c r="D329" s="94" t="str">
        <f t="shared" si="231"/>
        <v>#REF!</v>
      </c>
      <c r="E329" s="94" t="str">
        <f t="shared" si="231"/>
        <v>#REF!</v>
      </c>
      <c r="F329" s="94" t="str">
        <f t="shared" si="231"/>
        <v>#REF!</v>
      </c>
      <c r="G329" s="2" t="str">
        <f t="shared" si="231"/>
        <v>#REF!</v>
      </c>
      <c r="H329" s="94" t="str">
        <f t="shared" si="231"/>
        <v>#REF!</v>
      </c>
      <c r="I329" s="94" t="str">
        <f t="shared" si="231"/>
        <v>#REF!</v>
      </c>
    </row>
    <row r="330" ht="14.25" customHeight="1">
      <c r="A330" s="217" t="str">
        <f t="shared" ref="A330:I330" si="232">'2.13.'!A68</f>
        <v>#REF!</v>
      </c>
      <c r="B330" s="217" t="str">
        <f t="shared" si="232"/>
        <v>#REF!</v>
      </c>
      <c r="C330" s="217" t="str">
        <f t="shared" si="232"/>
        <v>#REF!</v>
      </c>
      <c r="D330" s="217" t="str">
        <f t="shared" si="232"/>
        <v>#REF!</v>
      </c>
      <c r="E330" s="217" t="str">
        <f t="shared" si="232"/>
        <v>#REF!</v>
      </c>
      <c r="F330" s="217" t="str">
        <f t="shared" si="232"/>
        <v>#REF!</v>
      </c>
      <c r="G330" s="4" t="str">
        <f t="shared" si="232"/>
        <v>#REF!</v>
      </c>
      <c r="H330" s="217" t="str">
        <f t="shared" si="232"/>
        <v>#REF!</v>
      </c>
      <c r="I330" s="217" t="str">
        <f t="shared" si="232"/>
        <v>#REF!</v>
      </c>
    </row>
    <row r="331" ht="14.25" customHeight="1">
      <c r="A331" s="219" t="str">
        <f t="shared" ref="A331:I331" si="233">'2.13.'!A69</f>
        <v>#REF!</v>
      </c>
      <c r="B331" s="92" t="str">
        <f t="shared" si="233"/>
        <v>#REF!</v>
      </c>
      <c r="C331" s="92" t="str">
        <f t="shared" si="233"/>
        <v>#REF!</v>
      </c>
      <c r="D331" s="219" t="str">
        <f t="shared" si="233"/>
        <v>#REF!</v>
      </c>
      <c r="E331" s="219" t="str">
        <f t="shared" si="233"/>
        <v>#REF!</v>
      </c>
      <c r="F331" s="221" t="str">
        <f t="shared" si="233"/>
        <v>#REF!</v>
      </c>
      <c r="G331" s="222" t="str">
        <f t="shared" si="233"/>
        <v>#REF!</v>
      </c>
      <c r="H331" s="150" t="str">
        <f t="shared" si="233"/>
        <v>#REF!</v>
      </c>
      <c r="I331" s="150" t="str">
        <f t="shared" si="233"/>
        <v>#REF!</v>
      </c>
    </row>
    <row r="332" ht="14.25" customHeight="1">
      <c r="A332" s="219" t="str">
        <f t="shared" ref="A332:I332" si="234">'2.13.'!A70</f>
        <v>#REF!</v>
      </c>
      <c r="B332" s="92" t="str">
        <f t="shared" si="234"/>
        <v>#REF!</v>
      </c>
      <c r="C332" s="92" t="str">
        <f t="shared" si="234"/>
        <v>#REF!</v>
      </c>
      <c r="D332" s="219" t="str">
        <f t="shared" si="234"/>
        <v>#REF!</v>
      </c>
      <c r="E332" s="219" t="str">
        <f t="shared" si="234"/>
        <v>#REF!</v>
      </c>
      <c r="F332" s="221" t="str">
        <f t="shared" si="234"/>
        <v>#REF!</v>
      </c>
      <c r="G332" s="222" t="str">
        <f t="shared" si="234"/>
        <v>#REF!</v>
      </c>
      <c r="H332" s="150" t="str">
        <f t="shared" si="234"/>
        <v>#REF!</v>
      </c>
      <c r="I332" s="150" t="str">
        <f t="shared" si="234"/>
        <v>#REF!</v>
      </c>
    </row>
    <row r="333" ht="14.25" customHeight="1">
      <c r="A333" s="219" t="str">
        <f t="shared" ref="A333:I333" si="235">'2.13.'!A71</f>
        <v>#REF!</v>
      </c>
      <c r="B333" s="92" t="str">
        <f t="shared" si="235"/>
        <v>#REF!</v>
      </c>
      <c r="C333" s="92" t="str">
        <f t="shared" si="235"/>
        <v>#REF!</v>
      </c>
      <c r="D333" s="219" t="str">
        <f t="shared" si="235"/>
        <v>#REF!</v>
      </c>
      <c r="E333" s="219" t="str">
        <f t="shared" si="235"/>
        <v>#REF!</v>
      </c>
      <c r="F333" s="221" t="str">
        <f t="shared" si="235"/>
        <v>#REF!</v>
      </c>
      <c r="G333" s="222" t="str">
        <f t="shared" si="235"/>
        <v>#REF!</v>
      </c>
      <c r="H333" s="150" t="str">
        <f t="shared" si="235"/>
        <v>#REF!</v>
      </c>
      <c r="I333" s="150" t="str">
        <f t="shared" si="235"/>
        <v>#REF!</v>
      </c>
    </row>
    <row r="334" ht="14.25" customHeight="1">
      <c r="A334" s="219" t="str">
        <f t="shared" ref="A334:I334" si="236">'2.13.'!A72</f>
        <v>#REF!</v>
      </c>
      <c r="B334" s="92" t="str">
        <f t="shared" si="236"/>
        <v>#REF!</v>
      </c>
      <c r="C334" s="92" t="str">
        <f t="shared" si="236"/>
        <v>#REF!</v>
      </c>
      <c r="D334" s="219" t="str">
        <f t="shared" si="236"/>
        <v>#REF!</v>
      </c>
      <c r="E334" s="219" t="str">
        <f t="shared" si="236"/>
        <v>#REF!</v>
      </c>
      <c r="F334" s="221" t="str">
        <f t="shared" si="236"/>
        <v>#REF!</v>
      </c>
      <c r="G334" s="222" t="str">
        <f t="shared" si="236"/>
        <v>#REF!</v>
      </c>
      <c r="H334" s="150" t="str">
        <f t="shared" si="236"/>
        <v>#REF!</v>
      </c>
      <c r="I334" s="150" t="str">
        <f t="shared" si="236"/>
        <v>#REF!</v>
      </c>
    </row>
    <row r="335" ht="14.25" customHeight="1">
      <c r="A335" s="219" t="str">
        <f t="shared" ref="A335:I335" si="237">'2.13.'!A73</f>
        <v>#REF!</v>
      </c>
      <c r="B335" s="92" t="str">
        <f t="shared" si="237"/>
        <v>#REF!</v>
      </c>
      <c r="C335" s="92" t="str">
        <f t="shared" si="237"/>
        <v>#REF!</v>
      </c>
      <c r="D335" s="219" t="str">
        <f t="shared" si="237"/>
        <v>#REF!</v>
      </c>
      <c r="E335" s="219" t="str">
        <f t="shared" si="237"/>
        <v>#REF!</v>
      </c>
      <c r="F335" s="221" t="str">
        <f t="shared" si="237"/>
        <v>#REF!</v>
      </c>
      <c r="G335" s="222" t="str">
        <f t="shared" si="237"/>
        <v>#REF!</v>
      </c>
      <c r="H335" s="150" t="str">
        <f t="shared" si="237"/>
        <v>#REF!</v>
      </c>
      <c r="I335" s="150" t="str">
        <f t="shared" si="237"/>
        <v>#REF!</v>
      </c>
    </row>
    <row r="336" ht="14.25" customHeight="1">
      <c r="A336" s="219" t="str">
        <f t="shared" ref="A336:I336" si="238">'2.13.'!A74</f>
        <v>#REF!</v>
      </c>
      <c r="B336" s="92" t="str">
        <f t="shared" si="238"/>
        <v>#REF!</v>
      </c>
      <c r="C336" s="92" t="str">
        <f t="shared" si="238"/>
        <v>#REF!</v>
      </c>
      <c r="D336" s="219" t="str">
        <f t="shared" si="238"/>
        <v>#REF!</v>
      </c>
      <c r="E336" s="219" t="str">
        <f t="shared" si="238"/>
        <v>#REF!</v>
      </c>
      <c r="F336" s="221" t="str">
        <f t="shared" si="238"/>
        <v>#REF!</v>
      </c>
      <c r="G336" s="222" t="str">
        <f t="shared" si="238"/>
        <v>#REF!</v>
      </c>
      <c r="H336" s="150" t="str">
        <f t="shared" si="238"/>
        <v>#REF!</v>
      </c>
      <c r="I336" s="150" t="str">
        <f t="shared" si="238"/>
        <v>#REF!</v>
      </c>
    </row>
    <row r="337" ht="14.25" customHeight="1">
      <c r="A337" s="90" t="str">
        <f t="shared" ref="A337:I337" si="239">'2.13.'!A75</f>
        <v>#REF!</v>
      </c>
      <c r="B337" s="90" t="str">
        <f t="shared" si="239"/>
        <v>#REF!</v>
      </c>
      <c r="C337" s="90" t="str">
        <f t="shared" si="239"/>
        <v>#REF!</v>
      </c>
      <c r="D337" s="90" t="str">
        <f t="shared" si="239"/>
        <v>#REF!</v>
      </c>
      <c r="E337" s="90" t="str">
        <f t="shared" si="239"/>
        <v>#REF!</v>
      </c>
      <c r="F337" s="154" t="str">
        <f t="shared" si="239"/>
        <v>#REF!</v>
      </c>
      <c r="G337" s="3" t="str">
        <f t="shared" si="239"/>
        <v>#REF!</v>
      </c>
      <c r="H337" s="150" t="str">
        <f t="shared" si="239"/>
        <v>#REF!</v>
      </c>
      <c r="I337" s="150" t="str">
        <f t="shared" si="239"/>
        <v>#REF!</v>
      </c>
    </row>
    <row r="338" ht="14.25" customHeight="1">
      <c r="A338" s="223" t="str">
        <f t="shared" ref="A338:I338" si="240">'2.13.'!A76</f>
        <v>#REF!</v>
      </c>
      <c r="B338" s="224" t="str">
        <f t="shared" si="240"/>
        <v>#REF!</v>
      </c>
      <c r="C338" s="224" t="str">
        <f t="shared" si="240"/>
        <v>#REF!</v>
      </c>
      <c r="D338" s="224" t="str">
        <f t="shared" si="240"/>
        <v>#REF!</v>
      </c>
      <c r="E338" s="224" t="str">
        <f t="shared" si="240"/>
        <v>#REF!</v>
      </c>
      <c r="F338" s="224" t="str">
        <f t="shared" si="240"/>
        <v>#REF!</v>
      </c>
      <c r="G338" s="198" t="str">
        <f t="shared" si="240"/>
        <v>#REF!</v>
      </c>
      <c r="H338" s="224" t="str">
        <f t="shared" si="240"/>
        <v>#REF!</v>
      </c>
      <c r="I338" s="225" t="str">
        <f t="shared" si="240"/>
        <v>#REF!</v>
      </c>
    </row>
    <row r="339" ht="15.75" customHeight="1">
      <c r="G339" s="3"/>
    </row>
    <row r="340" ht="15.75" customHeight="1">
      <c r="G340" s="3"/>
    </row>
    <row r="341" ht="23.25" customHeight="1">
      <c r="A341" s="210" t="str">
        <f>'2.14.'!A3</f>
        <v>#REF!</v>
      </c>
      <c r="B341" s="211" t="str">
        <f>'2.14'!B341</f>
        <v/>
      </c>
      <c r="C341" s="212"/>
      <c r="D341" s="212"/>
      <c r="E341" s="212"/>
      <c r="F341" s="212"/>
      <c r="G341" s="213" t="str">
        <f>'2.14'!G341</f>
        <v/>
      </c>
      <c r="H341" s="214" t="str">
        <f>'2.14'!H341</f>
        <v/>
      </c>
      <c r="I341" s="215" t="str">
        <f>'2.14'!I341</f>
        <v/>
      </c>
    </row>
    <row r="342" ht="14.25" customHeight="1">
      <c r="G342" s="3"/>
    </row>
    <row r="343" ht="14.25" customHeight="1">
      <c r="A343" s="216" t="str">
        <f t="shared" ref="A343:I343" si="241">'2.14.'!A39</f>
        <v>#REF!</v>
      </c>
      <c r="B343" s="94" t="str">
        <f t="shared" si="241"/>
        <v>#REF!</v>
      </c>
      <c r="C343" s="94" t="str">
        <f t="shared" si="241"/>
        <v>#REF!</v>
      </c>
      <c r="D343" s="94" t="str">
        <f t="shared" si="241"/>
        <v>#REF!</v>
      </c>
      <c r="E343" s="94" t="str">
        <f t="shared" si="241"/>
        <v>#REF!</v>
      </c>
      <c r="F343" s="94" t="str">
        <f t="shared" si="241"/>
        <v>#REF!</v>
      </c>
      <c r="G343" s="2" t="str">
        <f t="shared" si="241"/>
        <v>#REF!</v>
      </c>
      <c r="H343" s="94" t="str">
        <f t="shared" si="241"/>
        <v>#REF!</v>
      </c>
      <c r="I343" s="94" t="str">
        <f t="shared" si="241"/>
        <v>#REF!</v>
      </c>
    </row>
    <row r="344" ht="14.25" customHeight="1">
      <c r="A344" s="217" t="str">
        <f t="shared" ref="A344:I344" si="242">'2.14.'!A40</f>
        <v>#REF!</v>
      </c>
      <c r="B344" s="217" t="str">
        <f t="shared" si="242"/>
        <v>#REF!</v>
      </c>
      <c r="C344" s="217" t="str">
        <f t="shared" si="242"/>
        <v>#REF!</v>
      </c>
      <c r="D344" s="217" t="str">
        <f t="shared" si="242"/>
        <v>#REF!</v>
      </c>
      <c r="E344" s="217" t="str">
        <f t="shared" si="242"/>
        <v>#REF!</v>
      </c>
      <c r="F344" s="217" t="str">
        <f t="shared" si="242"/>
        <v>#REF!</v>
      </c>
      <c r="G344" s="4" t="str">
        <f t="shared" si="242"/>
        <v>#REF!</v>
      </c>
      <c r="H344" s="217" t="str">
        <f t="shared" si="242"/>
        <v>#REF!</v>
      </c>
      <c r="I344" s="217" t="str">
        <f t="shared" si="242"/>
        <v>#REF!</v>
      </c>
    </row>
    <row r="345" ht="14.25" customHeight="1">
      <c r="A345" s="219" t="str">
        <f t="shared" ref="A345:I345" si="243">'2.14.'!A41</f>
        <v>#REF!</v>
      </c>
      <c r="B345" s="92" t="str">
        <f t="shared" si="243"/>
        <v>#REF!</v>
      </c>
      <c r="C345" s="92" t="str">
        <f t="shared" si="243"/>
        <v>#REF!</v>
      </c>
      <c r="D345" s="219" t="str">
        <f t="shared" si="243"/>
        <v>#REF!</v>
      </c>
      <c r="E345" s="219" t="str">
        <f t="shared" si="243"/>
        <v>#REF!</v>
      </c>
      <c r="F345" s="221" t="str">
        <f t="shared" si="243"/>
        <v>#REF!</v>
      </c>
      <c r="G345" s="230" t="str">
        <f t="shared" si="243"/>
        <v>#REF!</v>
      </c>
      <c r="H345" s="150" t="str">
        <f t="shared" si="243"/>
        <v>#REF!</v>
      </c>
      <c r="I345" s="150" t="str">
        <f t="shared" si="243"/>
        <v>#REF!</v>
      </c>
    </row>
    <row r="346" ht="14.25" customHeight="1">
      <c r="A346" s="219" t="str">
        <f t="shared" ref="A346:I346" si="244">'2.14.'!A42</f>
        <v>#REF!</v>
      </c>
      <c r="B346" s="92" t="str">
        <f t="shared" si="244"/>
        <v>#REF!</v>
      </c>
      <c r="C346" s="92" t="str">
        <f t="shared" si="244"/>
        <v>#REF!</v>
      </c>
      <c r="D346" s="219" t="str">
        <f t="shared" si="244"/>
        <v>#REF!</v>
      </c>
      <c r="E346" s="219" t="str">
        <f t="shared" si="244"/>
        <v>#REF!</v>
      </c>
      <c r="F346" s="221" t="str">
        <f t="shared" si="244"/>
        <v>#REF!</v>
      </c>
      <c r="G346" s="230" t="str">
        <f t="shared" si="244"/>
        <v>#REF!</v>
      </c>
      <c r="H346" s="150" t="str">
        <f t="shared" si="244"/>
        <v>#REF!</v>
      </c>
      <c r="I346" s="150" t="str">
        <f t="shared" si="244"/>
        <v>#REF!</v>
      </c>
    </row>
    <row r="347" ht="14.25" customHeight="1">
      <c r="A347" s="219" t="str">
        <f t="shared" ref="A347:I347" si="245">'2.14.'!A43</f>
        <v>#REF!</v>
      </c>
      <c r="B347" s="92" t="str">
        <f t="shared" si="245"/>
        <v>#REF!</v>
      </c>
      <c r="C347" s="92" t="str">
        <f t="shared" si="245"/>
        <v>#REF!</v>
      </c>
      <c r="D347" s="219" t="str">
        <f t="shared" si="245"/>
        <v>#REF!</v>
      </c>
      <c r="E347" s="219" t="str">
        <f t="shared" si="245"/>
        <v>#REF!</v>
      </c>
      <c r="F347" s="221" t="str">
        <f t="shared" si="245"/>
        <v>#REF!</v>
      </c>
      <c r="G347" s="230" t="str">
        <f t="shared" si="245"/>
        <v>#REF!</v>
      </c>
      <c r="H347" s="150" t="str">
        <f t="shared" si="245"/>
        <v>#REF!</v>
      </c>
      <c r="I347" s="150" t="str">
        <f t="shared" si="245"/>
        <v>#REF!</v>
      </c>
    </row>
    <row r="348" ht="14.25" customHeight="1">
      <c r="A348" s="219" t="str">
        <f t="shared" ref="A348:I348" si="246">'2.14.'!A44</f>
        <v>#REF!</v>
      </c>
      <c r="B348" s="92" t="str">
        <f t="shared" si="246"/>
        <v>#REF!</v>
      </c>
      <c r="C348" s="92" t="str">
        <f t="shared" si="246"/>
        <v>#REF!</v>
      </c>
      <c r="D348" s="219" t="str">
        <f t="shared" si="246"/>
        <v>#REF!</v>
      </c>
      <c r="E348" s="219" t="str">
        <f t="shared" si="246"/>
        <v>#REF!</v>
      </c>
      <c r="F348" s="221" t="str">
        <f t="shared" si="246"/>
        <v>#REF!</v>
      </c>
      <c r="G348" s="230" t="str">
        <f t="shared" si="246"/>
        <v>#REF!</v>
      </c>
      <c r="H348" s="150" t="str">
        <f t="shared" si="246"/>
        <v>#REF!</v>
      </c>
      <c r="I348" s="150" t="str">
        <f t="shared" si="246"/>
        <v>#REF!</v>
      </c>
    </row>
    <row r="349" ht="14.25" customHeight="1">
      <c r="A349" s="219" t="str">
        <f t="shared" ref="A349:I349" si="247">'2.14.'!A45</f>
        <v>#REF!</v>
      </c>
      <c r="B349" s="92" t="str">
        <f t="shared" si="247"/>
        <v>#REF!</v>
      </c>
      <c r="C349" s="92" t="str">
        <f t="shared" si="247"/>
        <v>#REF!</v>
      </c>
      <c r="D349" s="219" t="str">
        <f t="shared" si="247"/>
        <v>#REF!</v>
      </c>
      <c r="E349" s="219" t="str">
        <f t="shared" si="247"/>
        <v>#REF!</v>
      </c>
      <c r="F349" s="221" t="str">
        <f t="shared" si="247"/>
        <v>#REF!</v>
      </c>
      <c r="G349" s="230" t="str">
        <f t="shared" si="247"/>
        <v>#REF!</v>
      </c>
      <c r="H349" s="150" t="str">
        <f t="shared" si="247"/>
        <v>#REF!</v>
      </c>
      <c r="I349" s="150" t="str">
        <f t="shared" si="247"/>
        <v>#REF!</v>
      </c>
    </row>
    <row r="350" ht="14.25" customHeight="1">
      <c r="A350" s="219" t="str">
        <f t="shared" ref="A350:I350" si="248">'2.14.'!A46</f>
        <v>#REF!</v>
      </c>
      <c r="B350" s="92" t="str">
        <f t="shared" si="248"/>
        <v>#REF!</v>
      </c>
      <c r="C350" s="92" t="str">
        <f t="shared" si="248"/>
        <v>#REF!</v>
      </c>
      <c r="D350" s="219" t="str">
        <f t="shared" si="248"/>
        <v>#REF!</v>
      </c>
      <c r="E350" s="219" t="str">
        <f t="shared" si="248"/>
        <v>#REF!</v>
      </c>
      <c r="F350" s="221" t="str">
        <f t="shared" si="248"/>
        <v>#REF!</v>
      </c>
      <c r="G350" s="230" t="str">
        <f t="shared" si="248"/>
        <v>#REF!</v>
      </c>
      <c r="H350" s="150" t="str">
        <f t="shared" si="248"/>
        <v>#REF!</v>
      </c>
      <c r="I350" s="150" t="str">
        <f t="shared" si="248"/>
        <v>#REF!</v>
      </c>
    </row>
    <row r="351" ht="14.25" customHeight="1">
      <c r="A351" s="90" t="str">
        <f t="shared" ref="A351:I351" si="249">'2.14.'!A47</f>
        <v>#REF!</v>
      </c>
      <c r="B351" s="90" t="str">
        <f t="shared" si="249"/>
        <v>#REF!</v>
      </c>
      <c r="C351" s="90" t="str">
        <f t="shared" si="249"/>
        <v>#REF!</v>
      </c>
      <c r="D351" s="90" t="str">
        <f t="shared" si="249"/>
        <v>#REF!</v>
      </c>
      <c r="E351" s="90" t="str">
        <f t="shared" si="249"/>
        <v>#REF!</v>
      </c>
      <c r="F351" s="154" t="str">
        <f t="shared" si="249"/>
        <v>#REF!</v>
      </c>
      <c r="G351" s="3" t="str">
        <f t="shared" si="249"/>
        <v>#REF!</v>
      </c>
      <c r="H351" s="150" t="str">
        <f t="shared" si="249"/>
        <v>#REF!</v>
      </c>
      <c r="I351" s="150" t="str">
        <f t="shared" si="249"/>
        <v>#REF!</v>
      </c>
    </row>
    <row r="352" ht="14.25" customHeight="1">
      <c r="A352" s="223" t="str">
        <f t="shared" ref="A352:I352" si="250">'2.14.'!A48</f>
        <v>#REF!</v>
      </c>
      <c r="B352" s="224" t="str">
        <f t="shared" si="250"/>
        <v>#REF!</v>
      </c>
      <c r="C352" s="224" t="str">
        <f t="shared" si="250"/>
        <v>#REF!</v>
      </c>
      <c r="D352" s="224" t="str">
        <f t="shared" si="250"/>
        <v>#REF!</v>
      </c>
      <c r="E352" s="224" t="str">
        <f t="shared" si="250"/>
        <v>#REF!</v>
      </c>
      <c r="F352" s="224" t="str">
        <f t="shared" si="250"/>
        <v>#REF!</v>
      </c>
      <c r="G352" s="198" t="str">
        <f t="shared" si="250"/>
        <v>#REF!</v>
      </c>
      <c r="H352" s="224" t="str">
        <f t="shared" si="250"/>
        <v>#REF!</v>
      </c>
      <c r="I352" s="225" t="str">
        <f t="shared" si="250"/>
        <v>#REF!</v>
      </c>
    </row>
    <row r="353" ht="14.25" customHeight="1">
      <c r="G353" s="3"/>
    </row>
    <row r="354" ht="14.25" customHeight="1">
      <c r="G354" s="3"/>
    </row>
    <row r="355" ht="14.25" customHeight="1">
      <c r="A355" s="216" t="str">
        <f t="shared" ref="A355:I355" si="251">'2.14.'!A67</f>
        <v>#REF!</v>
      </c>
      <c r="B355" s="94" t="str">
        <f t="shared" si="251"/>
        <v>#REF!</v>
      </c>
      <c r="C355" s="94" t="str">
        <f t="shared" si="251"/>
        <v>#REF!</v>
      </c>
      <c r="D355" s="94" t="str">
        <f t="shared" si="251"/>
        <v>#REF!</v>
      </c>
      <c r="E355" s="94" t="str">
        <f t="shared" si="251"/>
        <v>#REF!</v>
      </c>
      <c r="F355" s="94" t="str">
        <f t="shared" si="251"/>
        <v>#REF!</v>
      </c>
      <c r="G355" s="2" t="str">
        <f t="shared" si="251"/>
        <v>#REF!</v>
      </c>
      <c r="H355" s="94" t="str">
        <f t="shared" si="251"/>
        <v>#REF!</v>
      </c>
      <c r="I355" s="94" t="str">
        <f t="shared" si="251"/>
        <v>#REF!</v>
      </c>
    </row>
    <row r="356" ht="14.25" customHeight="1">
      <c r="A356" s="217" t="str">
        <f t="shared" ref="A356:I356" si="252">'2.14.'!A68</f>
        <v>#REF!</v>
      </c>
      <c r="B356" s="217" t="str">
        <f t="shared" si="252"/>
        <v>#REF!</v>
      </c>
      <c r="C356" s="217" t="str">
        <f t="shared" si="252"/>
        <v>#REF!</v>
      </c>
      <c r="D356" s="217" t="str">
        <f t="shared" si="252"/>
        <v>#REF!</v>
      </c>
      <c r="E356" s="217" t="str">
        <f t="shared" si="252"/>
        <v>#REF!</v>
      </c>
      <c r="F356" s="217" t="str">
        <f t="shared" si="252"/>
        <v>#REF!</v>
      </c>
      <c r="G356" s="4" t="str">
        <f t="shared" si="252"/>
        <v>#REF!</v>
      </c>
      <c r="H356" s="217" t="str">
        <f t="shared" si="252"/>
        <v>#REF!</v>
      </c>
      <c r="I356" s="217" t="str">
        <f t="shared" si="252"/>
        <v>#REF!</v>
      </c>
    </row>
    <row r="357" ht="14.25" customHeight="1">
      <c r="A357" s="219" t="str">
        <f t="shared" ref="A357:I357" si="253">'2.14.'!A69</f>
        <v>#REF!</v>
      </c>
      <c r="B357" s="92" t="str">
        <f t="shared" si="253"/>
        <v>#REF!</v>
      </c>
      <c r="C357" s="92" t="str">
        <f t="shared" si="253"/>
        <v>#REF!</v>
      </c>
      <c r="D357" s="219" t="str">
        <f t="shared" si="253"/>
        <v>#REF!</v>
      </c>
      <c r="E357" s="219" t="str">
        <f t="shared" si="253"/>
        <v>#REF!</v>
      </c>
      <c r="F357" s="221" t="str">
        <f t="shared" si="253"/>
        <v>#REF!</v>
      </c>
      <c r="G357" s="222" t="str">
        <f t="shared" si="253"/>
        <v>#REF!</v>
      </c>
      <c r="H357" s="150" t="str">
        <f t="shared" si="253"/>
        <v>#REF!</v>
      </c>
      <c r="I357" s="150" t="str">
        <f t="shared" si="253"/>
        <v>#REF!</v>
      </c>
    </row>
    <row r="358" ht="14.25" customHeight="1">
      <c r="A358" s="219" t="str">
        <f t="shared" ref="A358:I358" si="254">'2.14.'!A70</f>
        <v>#REF!</v>
      </c>
      <c r="B358" s="92" t="str">
        <f t="shared" si="254"/>
        <v>#REF!</v>
      </c>
      <c r="C358" s="92" t="str">
        <f t="shared" si="254"/>
        <v>#REF!</v>
      </c>
      <c r="D358" s="219" t="str">
        <f t="shared" si="254"/>
        <v>#REF!</v>
      </c>
      <c r="E358" s="219" t="str">
        <f t="shared" si="254"/>
        <v>#REF!</v>
      </c>
      <c r="F358" s="221" t="str">
        <f t="shared" si="254"/>
        <v>#REF!</v>
      </c>
      <c r="G358" s="222" t="str">
        <f t="shared" si="254"/>
        <v>#REF!</v>
      </c>
      <c r="H358" s="150" t="str">
        <f t="shared" si="254"/>
        <v>#REF!</v>
      </c>
      <c r="I358" s="150" t="str">
        <f t="shared" si="254"/>
        <v>#REF!</v>
      </c>
    </row>
    <row r="359" ht="14.25" customHeight="1">
      <c r="A359" s="219" t="str">
        <f t="shared" ref="A359:I359" si="255">'2.14.'!A71</f>
        <v>#REF!</v>
      </c>
      <c r="B359" s="92" t="str">
        <f t="shared" si="255"/>
        <v>#REF!</v>
      </c>
      <c r="C359" s="92" t="str">
        <f t="shared" si="255"/>
        <v>#REF!</v>
      </c>
      <c r="D359" s="219" t="str">
        <f t="shared" si="255"/>
        <v>#REF!</v>
      </c>
      <c r="E359" s="219" t="str">
        <f t="shared" si="255"/>
        <v>#REF!</v>
      </c>
      <c r="F359" s="221" t="str">
        <f t="shared" si="255"/>
        <v>#REF!</v>
      </c>
      <c r="G359" s="222" t="str">
        <f t="shared" si="255"/>
        <v>#REF!</v>
      </c>
      <c r="H359" s="150" t="str">
        <f t="shared" si="255"/>
        <v>#REF!</v>
      </c>
      <c r="I359" s="150" t="str">
        <f t="shared" si="255"/>
        <v>#REF!</v>
      </c>
    </row>
    <row r="360" ht="14.25" customHeight="1">
      <c r="A360" s="219" t="str">
        <f t="shared" ref="A360:I360" si="256">'2.14.'!A72</f>
        <v>#REF!</v>
      </c>
      <c r="B360" s="92" t="str">
        <f t="shared" si="256"/>
        <v>#REF!</v>
      </c>
      <c r="C360" s="92" t="str">
        <f t="shared" si="256"/>
        <v>#REF!</v>
      </c>
      <c r="D360" s="219" t="str">
        <f t="shared" si="256"/>
        <v>#REF!</v>
      </c>
      <c r="E360" s="219" t="str">
        <f t="shared" si="256"/>
        <v>#REF!</v>
      </c>
      <c r="F360" s="221" t="str">
        <f t="shared" si="256"/>
        <v>#REF!</v>
      </c>
      <c r="G360" s="222" t="str">
        <f t="shared" si="256"/>
        <v>#REF!</v>
      </c>
      <c r="H360" s="150" t="str">
        <f t="shared" si="256"/>
        <v>#REF!</v>
      </c>
      <c r="I360" s="150" t="str">
        <f t="shared" si="256"/>
        <v>#REF!</v>
      </c>
    </row>
    <row r="361" ht="14.25" customHeight="1">
      <c r="A361" s="219" t="str">
        <f t="shared" ref="A361:I361" si="257">'2.14.'!A73</f>
        <v>#REF!</v>
      </c>
      <c r="B361" s="92" t="str">
        <f t="shared" si="257"/>
        <v>#REF!</v>
      </c>
      <c r="C361" s="92" t="str">
        <f t="shared" si="257"/>
        <v>#REF!</v>
      </c>
      <c r="D361" s="219" t="str">
        <f t="shared" si="257"/>
        <v>#REF!</v>
      </c>
      <c r="E361" s="219" t="str">
        <f t="shared" si="257"/>
        <v>#REF!</v>
      </c>
      <c r="F361" s="221" t="str">
        <f t="shared" si="257"/>
        <v>#REF!</v>
      </c>
      <c r="G361" s="222" t="str">
        <f t="shared" si="257"/>
        <v>#REF!</v>
      </c>
      <c r="H361" s="150" t="str">
        <f t="shared" si="257"/>
        <v>#REF!</v>
      </c>
      <c r="I361" s="150" t="str">
        <f t="shared" si="257"/>
        <v>#REF!</v>
      </c>
    </row>
    <row r="362" ht="14.25" customHeight="1">
      <c r="A362" s="219" t="str">
        <f t="shared" ref="A362:I362" si="258">'2.14.'!A74</f>
        <v>#REF!</v>
      </c>
      <c r="B362" s="92" t="str">
        <f t="shared" si="258"/>
        <v>#REF!</v>
      </c>
      <c r="C362" s="92" t="str">
        <f t="shared" si="258"/>
        <v>#REF!</v>
      </c>
      <c r="D362" s="219" t="str">
        <f t="shared" si="258"/>
        <v>#REF!</v>
      </c>
      <c r="E362" s="219" t="str">
        <f t="shared" si="258"/>
        <v>#REF!</v>
      </c>
      <c r="F362" s="221" t="str">
        <f t="shared" si="258"/>
        <v>#REF!</v>
      </c>
      <c r="G362" s="222" t="str">
        <f t="shared" si="258"/>
        <v>#REF!</v>
      </c>
      <c r="H362" s="150" t="str">
        <f t="shared" si="258"/>
        <v>#REF!</v>
      </c>
      <c r="I362" s="150" t="str">
        <f t="shared" si="258"/>
        <v>#REF!</v>
      </c>
    </row>
    <row r="363" ht="14.25" customHeight="1">
      <c r="A363" s="90" t="str">
        <f t="shared" ref="A363:I363" si="259">'2.14.'!A75</f>
        <v>#REF!</v>
      </c>
      <c r="B363" s="90" t="str">
        <f t="shared" si="259"/>
        <v>#REF!</v>
      </c>
      <c r="C363" s="90" t="str">
        <f t="shared" si="259"/>
        <v>#REF!</v>
      </c>
      <c r="D363" s="90" t="str">
        <f t="shared" si="259"/>
        <v>#REF!</v>
      </c>
      <c r="E363" s="90" t="str">
        <f t="shared" si="259"/>
        <v>#REF!</v>
      </c>
      <c r="F363" s="154" t="str">
        <f t="shared" si="259"/>
        <v>#REF!</v>
      </c>
      <c r="G363" s="3" t="str">
        <f t="shared" si="259"/>
        <v>#REF!</v>
      </c>
      <c r="H363" s="150" t="str">
        <f t="shared" si="259"/>
        <v>#REF!</v>
      </c>
      <c r="I363" s="150" t="str">
        <f t="shared" si="259"/>
        <v>#REF!</v>
      </c>
    </row>
    <row r="364" ht="14.25" customHeight="1">
      <c r="A364" s="223" t="str">
        <f t="shared" ref="A364:I364" si="260">'2.14.'!A76</f>
        <v>#REF!</v>
      </c>
      <c r="B364" s="224" t="str">
        <f t="shared" si="260"/>
        <v>#REF!</v>
      </c>
      <c r="C364" s="224" t="str">
        <f t="shared" si="260"/>
        <v>#REF!</v>
      </c>
      <c r="D364" s="224" t="str">
        <f t="shared" si="260"/>
        <v>#REF!</v>
      </c>
      <c r="E364" s="224" t="str">
        <f t="shared" si="260"/>
        <v>#REF!</v>
      </c>
      <c r="F364" s="224" t="str">
        <f t="shared" si="260"/>
        <v>#REF!</v>
      </c>
      <c r="G364" s="198" t="str">
        <f t="shared" si="260"/>
        <v>#REF!</v>
      </c>
      <c r="H364" s="224" t="str">
        <f t="shared" si="260"/>
        <v>#REF!</v>
      </c>
      <c r="I364" s="225" t="str">
        <f t="shared" si="260"/>
        <v>#REF!</v>
      </c>
    </row>
    <row r="365" ht="15.75" customHeight="1">
      <c r="G365" s="3"/>
    </row>
    <row r="366" ht="15.75" customHeight="1">
      <c r="G366" s="3"/>
    </row>
    <row r="367" ht="23.25" customHeight="1">
      <c r="A367" s="210" t="str">
        <f>'2.15.'!A3</f>
        <v>#REF!</v>
      </c>
      <c r="B367" s="211" t="str">
        <f>'2.14'!B367</f>
        <v/>
      </c>
      <c r="C367" s="212"/>
      <c r="D367" s="212"/>
      <c r="E367" s="212"/>
      <c r="F367" s="212"/>
      <c r="G367" s="213" t="str">
        <f>'2.14'!G367</f>
        <v/>
      </c>
      <c r="H367" s="214" t="str">
        <f>'2.14'!H367</f>
        <v/>
      </c>
      <c r="I367" s="215" t="str">
        <f>'2.14'!I367</f>
        <v/>
      </c>
    </row>
    <row r="368" ht="14.25" customHeight="1">
      <c r="G368" s="3"/>
    </row>
    <row r="369" ht="14.25" customHeight="1">
      <c r="A369" s="216" t="str">
        <f t="shared" ref="A369:I369" si="261">'2.15.'!A39</f>
        <v>#REF!</v>
      </c>
      <c r="B369" s="94" t="str">
        <f t="shared" si="261"/>
        <v>#REF!</v>
      </c>
      <c r="C369" s="94" t="str">
        <f t="shared" si="261"/>
        <v>#REF!</v>
      </c>
      <c r="D369" s="94" t="str">
        <f t="shared" si="261"/>
        <v>#REF!</v>
      </c>
      <c r="E369" s="94" t="str">
        <f t="shared" si="261"/>
        <v>#REF!</v>
      </c>
      <c r="F369" s="94" t="str">
        <f t="shared" si="261"/>
        <v>#REF!</v>
      </c>
      <c r="G369" s="2" t="str">
        <f t="shared" si="261"/>
        <v>#REF!</v>
      </c>
      <c r="H369" s="94" t="str">
        <f t="shared" si="261"/>
        <v>#REF!</v>
      </c>
      <c r="I369" s="94" t="str">
        <f t="shared" si="261"/>
        <v>#REF!</v>
      </c>
    </row>
    <row r="370" ht="14.25" customHeight="1">
      <c r="A370" s="217" t="str">
        <f t="shared" ref="A370:I370" si="262">'2.15.'!A40</f>
        <v>#REF!</v>
      </c>
      <c r="B370" s="217" t="str">
        <f t="shared" si="262"/>
        <v>#REF!</v>
      </c>
      <c r="C370" s="217" t="str">
        <f t="shared" si="262"/>
        <v>#REF!</v>
      </c>
      <c r="D370" s="217" t="str">
        <f t="shared" si="262"/>
        <v>#REF!</v>
      </c>
      <c r="E370" s="217" t="str">
        <f t="shared" si="262"/>
        <v>#REF!</v>
      </c>
      <c r="F370" s="217" t="str">
        <f t="shared" si="262"/>
        <v>#REF!</v>
      </c>
      <c r="G370" s="4" t="str">
        <f t="shared" si="262"/>
        <v>#REF!</v>
      </c>
      <c r="H370" s="217" t="str">
        <f t="shared" si="262"/>
        <v>#REF!</v>
      </c>
      <c r="I370" s="217" t="str">
        <f t="shared" si="262"/>
        <v>#REF!</v>
      </c>
    </row>
    <row r="371" ht="14.25" customHeight="1">
      <c r="A371" s="219" t="str">
        <f t="shared" ref="A371:I371" si="263">'2.15.'!A41</f>
        <v>#REF!</v>
      </c>
      <c r="B371" s="92" t="str">
        <f t="shared" si="263"/>
        <v>#REF!</v>
      </c>
      <c r="C371" s="92" t="str">
        <f t="shared" si="263"/>
        <v>#REF!</v>
      </c>
      <c r="D371" s="219" t="str">
        <f t="shared" si="263"/>
        <v>#REF!</v>
      </c>
      <c r="E371" s="219" t="str">
        <f t="shared" si="263"/>
        <v>#REF!</v>
      </c>
      <c r="F371" s="221" t="str">
        <f t="shared" si="263"/>
        <v>#REF!</v>
      </c>
      <c r="G371" s="230" t="str">
        <f t="shared" si="263"/>
        <v>#REF!</v>
      </c>
      <c r="H371" s="150" t="str">
        <f t="shared" si="263"/>
        <v>#REF!</v>
      </c>
      <c r="I371" s="150" t="str">
        <f t="shared" si="263"/>
        <v>#REF!</v>
      </c>
    </row>
    <row r="372" ht="14.25" customHeight="1">
      <c r="A372" s="219" t="str">
        <f t="shared" ref="A372:I372" si="264">'2.15.'!A42</f>
        <v>#REF!</v>
      </c>
      <c r="B372" s="92" t="str">
        <f t="shared" si="264"/>
        <v>#REF!</v>
      </c>
      <c r="C372" s="92" t="str">
        <f t="shared" si="264"/>
        <v>#REF!</v>
      </c>
      <c r="D372" s="219" t="str">
        <f t="shared" si="264"/>
        <v>#REF!</v>
      </c>
      <c r="E372" s="219" t="str">
        <f t="shared" si="264"/>
        <v>#REF!</v>
      </c>
      <c r="F372" s="221" t="str">
        <f t="shared" si="264"/>
        <v>#REF!</v>
      </c>
      <c r="G372" s="230" t="str">
        <f t="shared" si="264"/>
        <v>#REF!</v>
      </c>
      <c r="H372" s="150" t="str">
        <f t="shared" si="264"/>
        <v>#REF!</v>
      </c>
      <c r="I372" s="150" t="str">
        <f t="shared" si="264"/>
        <v>#REF!</v>
      </c>
    </row>
    <row r="373" ht="14.25" customHeight="1">
      <c r="A373" s="219" t="str">
        <f t="shared" ref="A373:I373" si="265">'2.15.'!A43</f>
        <v>#REF!</v>
      </c>
      <c r="B373" s="92" t="str">
        <f t="shared" si="265"/>
        <v>#REF!</v>
      </c>
      <c r="C373" s="92" t="str">
        <f t="shared" si="265"/>
        <v>#REF!</v>
      </c>
      <c r="D373" s="219" t="str">
        <f t="shared" si="265"/>
        <v>#REF!</v>
      </c>
      <c r="E373" s="219" t="str">
        <f t="shared" si="265"/>
        <v>#REF!</v>
      </c>
      <c r="F373" s="221" t="str">
        <f t="shared" si="265"/>
        <v>#REF!</v>
      </c>
      <c r="G373" s="230" t="str">
        <f t="shared" si="265"/>
        <v>#REF!</v>
      </c>
      <c r="H373" s="150" t="str">
        <f t="shared" si="265"/>
        <v>#REF!</v>
      </c>
      <c r="I373" s="150" t="str">
        <f t="shared" si="265"/>
        <v>#REF!</v>
      </c>
    </row>
    <row r="374" ht="14.25" customHeight="1">
      <c r="A374" s="219" t="str">
        <f t="shared" ref="A374:I374" si="266">'2.15.'!A44</f>
        <v>#REF!</v>
      </c>
      <c r="B374" s="92" t="str">
        <f t="shared" si="266"/>
        <v>#REF!</v>
      </c>
      <c r="C374" s="92" t="str">
        <f t="shared" si="266"/>
        <v>#REF!</v>
      </c>
      <c r="D374" s="219" t="str">
        <f t="shared" si="266"/>
        <v>#REF!</v>
      </c>
      <c r="E374" s="219" t="str">
        <f t="shared" si="266"/>
        <v>#REF!</v>
      </c>
      <c r="F374" s="221" t="str">
        <f t="shared" si="266"/>
        <v>#REF!</v>
      </c>
      <c r="G374" s="230" t="str">
        <f t="shared" si="266"/>
        <v>#REF!</v>
      </c>
      <c r="H374" s="150" t="str">
        <f t="shared" si="266"/>
        <v>#REF!</v>
      </c>
      <c r="I374" s="150" t="str">
        <f t="shared" si="266"/>
        <v>#REF!</v>
      </c>
    </row>
    <row r="375" ht="14.25" customHeight="1">
      <c r="A375" s="219" t="str">
        <f t="shared" ref="A375:I375" si="267">'2.15.'!A45</f>
        <v>#REF!</v>
      </c>
      <c r="B375" s="92" t="str">
        <f t="shared" si="267"/>
        <v>#REF!</v>
      </c>
      <c r="C375" s="92" t="str">
        <f t="shared" si="267"/>
        <v>#REF!</v>
      </c>
      <c r="D375" s="219" t="str">
        <f t="shared" si="267"/>
        <v>#REF!</v>
      </c>
      <c r="E375" s="219" t="str">
        <f t="shared" si="267"/>
        <v>#REF!</v>
      </c>
      <c r="F375" s="221" t="str">
        <f t="shared" si="267"/>
        <v>#REF!</v>
      </c>
      <c r="G375" s="230" t="str">
        <f t="shared" si="267"/>
        <v>#REF!</v>
      </c>
      <c r="H375" s="150" t="str">
        <f t="shared" si="267"/>
        <v>#REF!</v>
      </c>
      <c r="I375" s="150" t="str">
        <f t="shared" si="267"/>
        <v>#REF!</v>
      </c>
    </row>
    <row r="376" ht="14.25" customHeight="1">
      <c r="A376" s="219" t="str">
        <f t="shared" ref="A376:I376" si="268">'2.15.'!A46</f>
        <v>#REF!</v>
      </c>
      <c r="B376" s="92" t="str">
        <f t="shared" si="268"/>
        <v>#REF!</v>
      </c>
      <c r="C376" s="92" t="str">
        <f t="shared" si="268"/>
        <v>#REF!</v>
      </c>
      <c r="D376" s="219" t="str">
        <f t="shared" si="268"/>
        <v>#REF!</v>
      </c>
      <c r="E376" s="219" t="str">
        <f t="shared" si="268"/>
        <v>#REF!</v>
      </c>
      <c r="F376" s="221" t="str">
        <f t="shared" si="268"/>
        <v>#REF!</v>
      </c>
      <c r="G376" s="230" t="str">
        <f t="shared" si="268"/>
        <v>#REF!</v>
      </c>
      <c r="H376" s="150" t="str">
        <f t="shared" si="268"/>
        <v>#REF!</v>
      </c>
      <c r="I376" s="150" t="str">
        <f t="shared" si="268"/>
        <v>#REF!</v>
      </c>
    </row>
    <row r="377" ht="14.25" customHeight="1">
      <c r="A377" s="90" t="str">
        <f t="shared" ref="A377:I377" si="269">'2.15.'!A47</f>
        <v>#REF!</v>
      </c>
      <c r="B377" s="90" t="str">
        <f t="shared" si="269"/>
        <v>#REF!</v>
      </c>
      <c r="C377" s="90" t="str">
        <f t="shared" si="269"/>
        <v>#REF!</v>
      </c>
      <c r="D377" s="90" t="str">
        <f t="shared" si="269"/>
        <v>#REF!</v>
      </c>
      <c r="E377" s="90" t="str">
        <f t="shared" si="269"/>
        <v>#REF!</v>
      </c>
      <c r="F377" s="154" t="str">
        <f t="shared" si="269"/>
        <v>#REF!</v>
      </c>
      <c r="G377" s="3" t="str">
        <f t="shared" si="269"/>
        <v>#REF!</v>
      </c>
      <c r="H377" s="150" t="str">
        <f t="shared" si="269"/>
        <v>#REF!</v>
      </c>
      <c r="I377" s="150" t="str">
        <f t="shared" si="269"/>
        <v>#REF!</v>
      </c>
    </row>
    <row r="378" ht="14.25" customHeight="1">
      <c r="A378" s="223" t="str">
        <f t="shared" ref="A378:I378" si="270">'2.15.'!A48</f>
        <v>#REF!</v>
      </c>
      <c r="B378" s="224" t="str">
        <f t="shared" si="270"/>
        <v>#REF!</v>
      </c>
      <c r="C378" s="224" t="str">
        <f t="shared" si="270"/>
        <v>#REF!</v>
      </c>
      <c r="D378" s="224" t="str">
        <f t="shared" si="270"/>
        <v>#REF!</v>
      </c>
      <c r="E378" s="224" t="str">
        <f t="shared" si="270"/>
        <v>#REF!</v>
      </c>
      <c r="F378" s="224" t="str">
        <f t="shared" si="270"/>
        <v>#REF!</v>
      </c>
      <c r="G378" s="198" t="str">
        <f t="shared" si="270"/>
        <v>#REF!</v>
      </c>
      <c r="H378" s="224" t="str">
        <f t="shared" si="270"/>
        <v>#REF!</v>
      </c>
      <c r="I378" s="225" t="str">
        <f t="shared" si="270"/>
        <v>#REF!</v>
      </c>
    </row>
    <row r="379" ht="14.25" customHeight="1">
      <c r="G379" s="3"/>
    </row>
    <row r="380" ht="14.25" customHeight="1">
      <c r="G380" s="3"/>
    </row>
    <row r="381" ht="14.25" customHeight="1">
      <c r="A381" s="216" t="str">
        <f t="shared" ref="A381:I381" si="271">'2.15.'!A67</f>
        <v>#REF!</v>
      </c>
      <c r="B381" s="94" t="str">
        <f t="shared" si="271"/>
        <v>#REF!</v>
      </c>
      <c r="C381" s="94" t="str">
        <f t="shared" si="271"/>
        <v>#REF!</v>
      </c>
      <c r="D381" s="94" t="str">
        <f t="shared" si="271"/>
        <v>#REF!</v>
      </c>
      <c r="E381" s="94" t="str">
        <f t="shared" si="271"/>
        <v>#REF!</v>
      </c>
      <c r="F381" s="94" t="str">
        <f t="shared" si="271"/>
        <v>#REF!</v>
      </c>
      <c r="G381" s="2" t="str">
        <f t="shared" si="271"/>
        <v>#REF!</v>
      </c>
      <c r="H381" s="94" t="str">
        <f t="shared" si="271"/>
        <v>#REF!</v>
      </c>
      <c r="I381" s="94" t="str">
        <f t="shared" si="271"/>
        <v>#REF!</v>
      </c>
    </row>
    <row r="382" ht="14.25" customHeight="1">
      <c r="A382" s="217" t="str">
        <f t="shared" ref="A382:I382" si="272">'2.15.'!A68</f>
        <v>#REF!</v>
      </c>
      <c r="B382" s="217" t="str">
        <f t="shared" si="272"/>
        <v>#REF!</v>
      </c>
      <c r="C382" s="217" t="str">
        <f t="shared" si="272"/>
        <v>#REF!</v>
      </c>
      <c r="D382" s="217" t="str">
        <f t="shared" si="272"/>
        <v>#REF!</v>
      </c>
      <c r="E382" s="217" t="str">
        <f t="shared" si="272"/>
        <v>#REF!</v>
      </c>
      <c r="F382" s="217" t="str">
        <f t="shared" si="272"/>
        <v>#REF!</v>
      </c>
      <c r="G382" s="4" t="str">
        <f t="shared" si="272"/>
        <v>#REF!</v>
      </c>
      <c r="H382" s="217" t="str">
        <f t="shared" si="272"/>
        <v>#REF!</v>
      </c>
      <c r="I382" s="217" t="str">
        <f t="shared" si="272"/>
        <v>#REF!</v>
      </c>
    </row>
    <row r="383" ht="14.25" customHeight="1">
      <c r="A383" s="219" t="str">
        <f t="shared" ref="A383:I383" si="273">'2.15.'!A69</f>
        <v>#REF!</v>
      </c>
      <c r="B383" s="92" t="str">
        <f t="shared" si="273"/>
        <v>#REF!</v>
      </c>
      <c r="C383" s="92" t="str">
        <f t="shared" si="273"/>
        <v>#REF!</v>
      </c>
      <c r="D383" s="219" t="str">
        <f t="shared" si="273"/>
        <v>#REF!</v>
      </c>
      <c r="E383" s="219" t="str">
        <f t="shared" si="273"/>
        <v>#REF!</v>
      </c>
      <c r="F383" s="221" t="str">
        <f t="shared" si="273"/>
        <v>#REF!</v>
      </c>
      <c r="G383" s="222" t="str">
        <f t="shared" si="273"/>
        <v>#REF!</v>
      </c>
      <c r="H383" s="150" t="str">
        <f t="shared" si="273"/>
        <v>#REF!</v>
      </c>
      <c r="I383" s="150" t="str">
        <f t="shared" si="273"/>
        <v>#REF!</v>
      </c>
    </row>
    <row r="384" ht="14.25" customHeight="1">
      <c r="A384" s="219" t="str">
        <f t="shared" ref="A384:I384" si="274">'2.15.'!A70</f>
        <v>#REF!</v>
      </c>
      <c r="B384" s="92" t="str">
        <f t="shared" si="274"/>
        <v>#REF!</v>
      </c>
      <c r="C384" s="92" t="str">
        <f t="shared" si="274"/>
        <v>#REF!</v>
      </c>
      <c r="D384" s="219" t="str">
        <f t="shared" si="274"/>
        <v>#REF!</v>
      </c>
      <c r="E384" s="219" t="str">
        <f t="shared" si="274"/>
        <v>#REF!</v>
      </c>
      <c r="F384" s="221" t="str">
        <f t="shared" si="274"/>
        <v>#REF!</v>
      </c>
      <c r="G384" s="222" t="str">
        <f t="shared" si="274"/>
        <v>#REF!</v>
      </c>
      <c r="H384" s="150" t="str">
        <f t="shared" si="274"/>
        <v>#REF!</v>
      </c>
      <c r="I384" s="150" t="str">
        <f t="shared" si="274"/>
        <v>#REF!</v>
      </c>
    </row>
    <row r="385" ht="14.25" customHeight="1">
      <c r="A385" s="219" t="str">
        <f t="shared" ref="A385:I385" si="275">'2.15.'!A71</f>
        <v>#REF!</v>
      </c>
      <c r="B385" s="92" t="str">
        <f t="shared" si="275"/>
        <v>#REF!</v>
      </c>
      <c r="C385" s="92" t="str">
        <f t="shared" si="275"/>
        <v>#REF!</v>
      </c>
      <c r="D385" s="219" t="str">
        <f t="shared" si="275"/>
        <v>#REF!</v>
      </c>
      <c r="E385" s="219" t="str">
        <f t="shared" si="275"/>
        <v>#REF!</v>
      </c>
      <c r="F385" s="221" t="str">
        <f t="shared" si="275"/>
        <v>#REF!</v>
      </c>
      <c r="G385" s="222" t="str">
        <f t="shared" si="275"/>
        <v>#REF!</v>
      </c>
      <c r="H385" s="150" t="str">
        <f t="shared" si="275"/>
        <v>#REF!</v>
      </c>
      <c r="I385" s="150" t="str">
        <f t="shared" si="275"/>
        <v>#REF!</v>
      </c>
    </row>
    <row r="386" ht="14.25" customHeight="1">
      <c r="A386" s="219" t="str">
        <f t="shared" ref="A386:I386" si="276">'2.15.'!A72</f>
        <v>#REF!</v>
      </c>
      <c r="B386" s="92" t="str">
        <f t="shared" si="276"/>
        <v>#REF!</v>
      </c>
      <c r="C386" s="92" t="str">
        <f t="shared" si="276"/>
        <v>#REF!</v>
      </c>
      <c r="D386" s="219" t="str">
        <f t="shared" si="276"/>
        <v>#REF!</v>
      </c>
      <c r="E386" s="219" t="str">
        <f t="shared" si="276"/>
        <v>#REF!</v>
      </c>
      <c r="F386" s="221" t="str">
        <f t="shared" si="276"/>
        <v>#REF!</v>
      </c>
      <c r="G386" s="222" t="str">
        <f t="shared" si="276"/>
        <v>#REF!</v>
      </c>
      <c r="H386" s="150" t="str">
        <f t="shared" si="276"/>
        <v>#REF!</v>
      </c>
      <c r="I386" s="150" t="str">
        <f t="shared" si="276"/>
        <v>#REF!</v>
      </c>
    </row>
    <row r="387" ht="14.25" customHeight="1">
      <c r="A387" s="219" t="str">
        <f t="shared" ref="A387:I387" si="277">'2.15.'!A73</f>
        <v>#REF!</v>
      </c>
      <c r="B387" s="92" t="str">
        <f t="shared" si="277"/>
        <v>#REF!</v>
      </c>
      <c r="C387" s="92" t="str">
        <f t="shared" si="277"/>
        <v>#REF!</v>
      </c>
      <c r="D387" s="219" t="str">
        <f t="shared" si="277"/>
        <v>#REF!</v>
      </c>
      <c r="E387" s="219" t="str">
        <f t="shared" si="277"/>
        <v>#REF!</v>
      </c>
      <c r="F387" s="221" t="str">
        <f t="shared" si="277"/>
        <v>#REF!</v>
      </c>
      <c r="G387" s="222" t="str">
        <f t="shared" si="277"/>
        <v>#REF!</v>
      </c>
      <c r="H387" s="150" t="str">
        <f t="shared" si="277"/>
        <v>#REF!</v>
      </c>
      <c r="I387" s="150" t="str">
        <f t="shared" si="277"/>
        <v>#REF!</v>
      </c>
    </row>
    <row r="388" ht="14.25" customHeight="1">
      <c r="A388" s="219" t="str">
        <f t="shared" ref="A388:I388" si="278">'2.15.'!A74</f>
        <v>#REF!</v>
      </c>
      <c r="B388" s="92" t="str">
        <f t="shared" si="278"/>
        <v>#REF!</v>
      </c>
      <c r="C388" s="92" t="str">
        <f t="shared" si="278"/>
        <v>#REF!</v>
      </c>
      <c r="D388" s="219" t="str">
        <f t="shared" si="278"/>
        <v>#REF!</v>
      </c>
      <c r="E388" s="219" t="str">
        <f t="shared" si="278"/>
        <v>#REF!</v>
      </c>
      <c r="F388" s="221" t="str">
        <f t="shared" si="278"/>
        <v>#REF!</v>
      </c>
      <c r="G388" s="222" t="str">
        <f t="shared" si="278"/>
        <v>#REF!</v>
      </c>
      <c r="H388" s="150" t="str">
        <f t="shared" si="278"/>
        <v>#REF!</v>
      </c>
      <c r="I388" s="150" t="str">
        <f t="shared" si="278"/>
        <v>#REF!</v>
      </c>
    </row>
    <row r="389" ht="14.25" customHeight="1">
      <c r="A389" s="90" t="str">
        <f t="shared" ref="A389:I389" si="279">'2.15.'!A75</f>
        <v>#REF!</v>
      </c>
      <c r="B389" s="90" t="str">
        <f t="shared" si="279"/>
        <v>#REF!</v>
      </c>
      <c r="C389" s="90" t="str">
        <f t="shared" si="279"/>
        <v>#REF!</v>
      </c>
      <c r="D389" s="90" t="str">
        <f t="shared" si="279"/>
        <v>#REF!</v>
      </c>
      <c r="E389" s="90" t="str">
        <f t="shared" si="279"/>
        <v>#REF!</v>
      </c>
      <c r="F389" s="154" t="str">
        <f t="shared" si="279"/>
        <v>#REF!</v>
      </c>
      <c r="G389" s="3" t="str">
        <f t="shared" si="279"/>
        <v>#REF!</v>
      </c>
      <c r="H389" s="150" t="str">
        <f t="shared" si="279"/>
        <v>#REF!</v>
      </c>
      <c r="I389" s="150" t="str">
        <f t="shared" si="279"/>
        <v>#REF!</v>
      </c>
    </row>
    <row r="390" ht="14.25" customHeight="1">
      <c r="A390" s="223" t="str">
        <f t="shared" ref="A390:I390" si="280">'2.15.'!A76</f>
        <v>#REF!</v>
      </c>
      <c r="B390" s="224" t="str">
        <f t="shared" si="280"/>
        <v>#REF!</v>
      </c>
      <c r="C390" s="224" t="str">
        <f t="shared" si="280"/>
        <v>#REF!</v>
      </c>
      <c r="D390" s="224" t="str">
        <f t="shared" si="280"/>
        <v>#REF!</v>
      </c>
      <c r="E390" s="224" t="str">
        <f t="shared" si="280"/>
        <v>#REF!</v>
      </c>
      <c r="F390" s="224" t="str">
        <f t="shared" si="280"/>
        <v>#REF!</v>
      </c>
      <c r="G390" s="198" t="str">
        <f t="shared" si="280"/>
        <v>#REF!</v>
      </c>
      <c r="H390" s="224" t="str">
        <f t="shared" si="280"/>
        <v>#REF!</v>
      </c>
      <c r="I390" s="225" t="str">
        <f t="shared" si="280"/>
        <v>#REF!</v>
      </c>
    </row>
    <row r="391" ht="15.75" customHeight="1">
      <c r="G391" s="3"/>
    </row>
    <row r="392" ht="15.75" customHeight="1">
      <c r="G392" s="3"/>
    </row>
    <row r="393" ht="23.25" customHeight="1">
      <c r="A393" s="210" t="str">
        <f>'2.16.'!A3</f>
        <v>#REF!</v>
      </c>
      <c r="B393" s="211" t="str">
        <f>'2.14'!B393</f>
        <v/>
      </c>
      <c r="C393" s="212"/>
      <c r="D393" s="212"/>
      <c r="E393" s="212"/>
      <c r="F393" s="212"/>
      <c r="G393" s="213" t="str">
        <f>'2.14'!G393</f>
        <v/>
      </c>
      <c r="H393" s="214" t="str">
        <f>'2.14'!H393</f>
        <v/>
      </c>
      <c r="I393" s="215" t="str">
        <f>'2.14'!I393</f>
        <v/>
      </c>
    </row>
    <row r="394" ht="14.25" customHeight="1">
      <c r="G394" s="3"/>
    </row>
    <row r="395" ht="14.25" customHeight="1">
      <c r="A395" s="216" t="str">
        <f t="shared" ref="A395:I395" si="281">'2.16.'!A39</f>
        <v>#REF!</v>
      </c>
      <c r="B395" s="94" t="str">
        <f t="shared" si="281"/>
        <v>#REF!</v>
      </c>
      <c r="C395" s="94" t="str">
        <f t="shared" si="281"/>
        <v>#REF!</v>
      </c>
      <c r="D395" s="94" t="str">
        <f t="shared" si="281"/>
        <v>#REF!</v>
      </c>
      <c r="E395" s="94" t="str">
        <f t="shared" si="281"/>
        <v>#REF!</v>
      </c>
      <c r="F395" s="94" t="str">
        <f t="shared" si="281"/>
        <v>#REF!</v>
      </c>
      <c r="G395" s="2" t="str">
        <f t="shared" si="281"/>
        <v>#REF!</v>
      </c>
      <c r="H395" s="94" t="str">
        <f t="shared" si="281"/>
        <v>#REF!</v>
      </c>
      <c r="I395" s="94" t="str">
        <f t="shared" si="281"/>
        <v>#REF!</v>
      </c>
    </row>
    <row r="396" ht="14.25" customHeight="1">
      <c r="A396" s="217" t="str">
        <f t="shared" ref="A396:I396" si="282">'2.16.'!A40</f>
        <v>#REF!</v>
      </c>
      <c r="B396" s="217" t="str">
        <f t="shared" si="282"/>
        <v>#REF!</v>
      </c>
      <c r="C396" s="217" t="str">
        <f t="shared" si="282"/>
        <v>#REF!</v>
      </c>
      <c r="D396" s="217" t="str">
        <f t="shared" si="282"/>
        <v>#REF!</v>
      </c>
      <c r="E396" s="217" t="str">
        <f t="shared" si="282"/>
        <v>#REF!</v>
      </c>
      <c r="F396" s="217" t="str">
        <f t="shared" si="282"/>
        <v>#REF!</v>
      </c>
      <c r="G396" s="4" t="str">
        <f t="shared" si="282"/>
        <v>#REF!</v>
      </c>
      <c r="H396" s="217" t="str">
        <f t="shared" si="282"/>
        <v>#REF!</v>
      </c>
      <c r="I396" s="217" t="str">
        <f t="shared" si="282"/>
        <v>#REF!</v>
      </c>
    </row>
    <row r="397" ht="14.25" customHeight="1">
      <c r="A397" s="219" t="str">
        <f t="shared" ref="A397:I397" si="283">'2.16.'!A41</f>
        <v>#REF!</v>
      </c>
      <c r="B397" s="92" t="str">
        <f t="shared" si="283"/>
        <v>#REF!</v>
      </c>
      <c r="C397" s="92" t="str">
        <f t="shared" si="283"/>
        <v>#REF!</v>
      </c>
      <c r="D397" s="219" t="str">
        <f t="shared" si="283"/>
        <v>#REF!</v>
      </c>
      <c r="E397" s="219" t="str">
        <f t="shared" si="283"/>
        <v>#REF!</v>
      </c>
      <c r="F397" s="221" t="str">
        <f t="shared" si="283"/>
        <v>#REF!</v>
      </c>
      <c r="G397" s="230" t="str">
        <f t="shared" si="283"/>
        <v>#REF!</v>
      </c>
      <c r="H397" s="150" t="str">
        <f t="shared" si="283"/>
        <v>#REF!</v>
      </c>
      <c r="I397" s="150" t="str">
        <f t="shared" si="283"/>
        <v>#REF!</v>
      </c>
    </row>
    <row r="398" ht="14.25" customHeight="1">
      <c r="A398" s="219" t="str">
        <f t="shared" ref="A398:I398" si="284">'2.16.'!A42</f>
        <v>#REF!</v>
      </c>
      <c r="B398" s="92" t="str">
        <f t="shared" si="284"/>
        <v>#REF!</v>
      </c>
      <c r="C398" s="92" t="str">
        <f t="shared" si="284"/>
        <v>#REF!</v>
      </c>
      <c r="D398" s="219" t="str">
        <f t="shared" si="284"/>
        <v>#REF!</v>
      </c>
      <c r="E398" s="219" t="str">
        <f t="shared" si="284"/>
        <v>#REF!</v>
      </c>
      <c r="F398" s="221" t="str">
        <f t="shared" si="284"/>
        <v>#REF!</v>
      </c>
      <c r="G398" s="230" t="str">
        <f t="shared" si="284"/>
        <v>#REF!</v>
      </c>
      <c r="H398" s="150" t="str">
        <f t="shared" si="284"/>
        <v>#REF!</v>
      </c>
      <c r="I398" s="150" t="str">
        <f t="shared" si="284"/>
        <v>#REF!</v>
      </c>
    </row>
    <row r="399" ht="14.25" customHeight="1">
      <c r="A399" s="219" t="str">
        <f t="shared" ref="A399:I399" si="285">'2.16.'!A43</f>
        <v>#REF!</v>
      </c>
      <c r="B399" s="92" t="str">
        <f t="shared" si="285"/>
        <v>#REF!</v>
      </c>
      <c r="C399" s="92" t="str">
        <f t="shared" si="285"/>
        <v>#REF!</v>
      </c>
      <c r="D399" s="219" t="str">
        <f t="shared" si="285"/>
        <v>#REF!</v>
      </c>
      <c r="E399" s="219" t="str">
        <f t="shared" si="285"/>
        <v>#REF!</v>
      </c>
      <c r="F399" s="221" t="str">
        <f t="shared" si="285"/>
        <v>#REF!</v>
      </c>
      <c r="G399" s="230" t="str">
        <f t="shared" si="285"/>
        <v>#REF!</v>
      </c>
      <c r="H399" s="150" t="str">
        <f t="shared" si="285"/>
        <v>#REF!</v>
      </c>
      <c r="I399" s="150" t="str">
        <f t="shared" si="285"/>
        <v>#REF!</v>
      </c>
    </row>
    <row r="400" ht="14.25" customHeight="1">
      <c r="A400" s="219" t="str">
        <f t="shared" ref="A400:I400" si="286">'2.16.'!A44</f>
        <v>#REF!</v>
      </c>
      <c r="B400" s="92" t="str">
        <f t="shared" si="286"/>
        <v>#REF!</v>
      </c>
      <c r="C400" s="92" t="str">
        <f t="shared" si="286"/>
        <v>#REF!</v>
      </c>
      <c r="D400" s="219" t="str">
        <f t="shared" si="286"/>
        <v>#REF!</v>
      </c>
      <c r="E400" s="219" t="str">
        <f t="shared" si="286"/>
        <v>#REF!</v>
      </c>
      <c r="F400" s="221" t="str">
        <f t="shared" si="286"/>
        <v>#REF!</v>
      </c>
      <c r="G400" s="230" t="str">
        <f t="shared" si="286"/>
        <v>#REF!</v>
      </c>
      <c r="H400" s="150" t="str">
        <f t="shared" si="286"/>
        <v>#REF!</v>
      </c>
      <c r="I400" s="150" t="str">
        <f t="shared" si="286"/>
        <v>#REF!</v>
      </c>
    </row>
    <row r="401" ht="14.25" customHeight="1">
      <c r="A401" s="219" t="str">
        <f t="shared" ref="A401:I401" si="287">'2.16.'!A45</f>
        <v>#REF!</v>
      </c>
      <c r="B401" s="92" t="str">
        <f t="shared" si="287"/>
        <v>#REF!</v>
      </c>
      <c r="C401" s="92" t="str">
        <f t="shared" si="287"/>
        <v>#REF!</v>
      </c>
      <c r="D401" s="219" t="str">
        <f t="shared" si="287"/>
        <v>#REF!</v>
      </c>
      <c r="E401" s="219" t="str">
        <f t="shared" si="287"/>
        <v>#REF!</v>
      </c>
      <c r="F401" s="221" t="str">
        <f t="shared" si="287"/>
        <v>#REF!</v>
      </c>
      <c r="G401" s="230" t="str">
        <f t="shared" si="287"/>
        <v>#REF!</v>
      </c>
      <c r="H401" s="150" t="str">
        <f t="shared" si="287"/>
        <v>#REF!</v>
      </c>
      <c r="I401" s="150" t="str">
        <f t="shared" si="287"/>
        <v>#REF!</v>
      </c>
    </row>
    <row r="402" ht="14.25" customHeight="1">
      <c r="A402" s="219" t="str">
        <f t="shared" ref="A402:I402" si="288">'2.16.'!A46</f>
        <v>#REF!</v>
      </c>
      <c r="B402" s="92" t="str">
        <f t="shared" si="288"/>
        <v>#REF!</v>
      </c>
      <c r="C402" s="92" t="str">
        <f t="shared" si="288"/>
        <v>#REF!</v>
      </c>
      <c r="D402" s="219" t="str">
        <f t="shared" si="288"/>
        <v>#REF!</v>
      </c>
      <c r="E402" s="219" t="str">
        <f t="shared" si="288"/>
        <v>#REF!</v>
      </c>
      <c r="F402" s="221" t="str">
        <f t="shared" si="288"/>
        <v>#REF!</v>
      </c>
      <c r="G402" s="230" t="str">
        <f t="shared" si="288"/>
        <v>#REF!</v>
      </c>
      <c r="H402" s="150" t="str">
        <f t="shared" si="288"/>
        <v>#REF!</v>
      </c>
      <c r="I402" s="150" t="str">
        <f t="shared" si="288"/>
        <v>#REF!</v>
      </c>
    </row>
    <row r="403" ht="14.25" customHeight="1">
      <c r="A403" s="90" t="str">
        <f t="shared" ref="A403:I403" si="289">'2.16.'!A47</f>
        <v>#REF!</v>
      </c>
      <c r="B403" s="90" t="str">
        <f t="shared" si="289"/>
        <v>#REF!</v>
      </c>
      <c r="C403" s="90" t="str">
        <f t="shared" si="289"/>
        <v>#REF!</v>
      </c>
      <c r="D403" s="90" t="str">
        <f t="shared" si="289"/>
        <v>#REF!</v>
      </c>
      <c r="E403" s="90" t="str">
        <f t="shared" si="289"/>
        <v>#REF!</v>
      </c>
      <c r="F403" s="154" t="str">
        <f t="shared" si="289"/>
        <v>#REF!</v>
      </c>
      <c r="G403" s="3" t="str">
        <f t="shared" si="289"/>
        <v>#REF!</v>
      </c>
      <c r="H403" s="150" t="str">
        <f t="shared" si="289"/>
        <v>#REF!</v>
      </c>
      <c r="I403" s="150" t="str">
        <f t="shared" si="289"/>
        <v>#REF!</v>
      </c>
    </row>
    <row r="404" ht="14.25" customHeight="1">
      <c r="A404" s="223" t="str">
        <f t="shared" ref="A404:I404" si="290">'2.16.'!A48</f>
        <v>#REF!</v>
      </c>
      <c r="B404" s="224" t="str">
        <f t="shared" si="290"/>
        <v>#REF!</v>
      </c>
      <c r="C404" s="224" t="str">
        <f t="shared" si="290"/>
        <v>#REF!</v>
      </c>
      <c r="D404" s="224" t="str">
        <f t="shared" si="290"/>
        <v>#REF!</v>
      </c>
      <c r="E404" s="224" t="str">
        <f t="shared" si="290"/>
        <v>#REF!</v>
      </c>
      <c r="F404" s="224" t="str">
        <f t="shared" si="290"/>
        <v>#REF!</v>
      </c>
      <c r="G404" s="198" t="str">
        <f t="shared" si="290"/>
        <v>#REF!</v>
      </c>
      <c r="H404" s="224" t="str">
        <f t="shared" si="290"/>
        <v>#REF!</v>
      </c>
      <c r="I404" s="225" t="str">
        <f t="shared" si="290"/>
        <v>#REF!</v>
      </c>
    </row>
    <row r="405" ht="14.25" customHeight="1">
      <c r="G405" s="3"/>
    </row>
    <row r="406" ht="14.25" customHeight="1">
      <c r="G406" s="3"/>
    </row>
    <row r="407" ht="14.25" customHeight="1">
      <c r="A407" s="216" t="str">
        <f t="shared" ref="A407:I407" si="291">'2.16.'!A67</f>
        <v>#REF!</v>
      </c>
      <c r="B407" s="94" t="str">
        <f t="shared" si="291"/>
        <v>#REF!</v>
      </c>
      <c r="C407" s="94" t="str">
        <f t="shared" si="291"/>
        <v>#REF!</v>
      </c>
      <c r="D407" s="94" t="str">
        <f t="shared" si="291"/>
        <v>#REF!</v>
      </c>
      <c r="E407" s="94" t="str">
        <f t="shared" si="291"/>
        <v>#REF!</v>
      </c>
      <c r="F407" s="94" t="str">
        <f t="shared" si="291"/>
        <v>#REF!</v>
      </c>
      <c r="G407" s="2" t="str">
        <f t="shared" si="291"/>
        <v>#REF!</v>
      </c>
      <c r="H407" s="94" t="str">
        <f t="shared" si="291"/>
        <v>#REF!</v>
      </c>
      <c r="I407" s="94" t="str">
        <f t="shared" si="291"/>
        <v>#REF!</v>
      </c>
    </row>
    <row r="408" ht="14.25" customHeight="1">
      <c r="A408" s="217" t="str">
        <f t="shared" ref="A408:I408" si="292">'2.16.'!A68</f>
        <v>#REF!</v>
      </c>
      <c r="B408" s="217" t="str">
        <f t="shared" si="292"/>
        <v>#REF!</v>
      </c>
      <c r="C408" s="217" t="str">
        <f t="shared" si="292"/>
        <v>#REF!</v>
      </c>
      <c r="D408" s="217" t="str">
        <f t="shared" si="292"/>
        <v>#REF!</v>
      </c>
      <c r="E408" s="217" t="str">
        <f t="shared" si="292"/>
        <v>#REF!</v>
      </c>
      <c r="F408" s="217" t="str">
        <f t="shared" si="292"/>
        <v>#REF!</v>
      </c>
      <c r="G408" s="4" t="str">
        <f t="shared" si="292"/>
        <v>#REF!</v>
      </c>
      <c r="H408" s="217" t="str">
        <f t="shared" si="292"/>
        <v>#REF!</v>
      </c>
      <c r="I408" s="217" t="str">
        <f t="shared" si="292"/>
        <v>#REF!</v>
      </c>
    </row>
    <row r="409" ht="14.25" customHeight="1">
      <c r="A409" s="219" t="str">
        <f t="shared" ref="A409:I409" si="293">'2.16.'!A69</f>
        <v>#REF!</v>
      </c>
      <c r="B409" s="92" t="str">
        <f t="shared" si="293"/>
        <v>#REF!</v>
      </c>
      <c r="C409" s="92" t="str">
        <f t="shared" si="293"/>
        <v>#REF!</v>
      </c>
      <c r="D409" s="219" t="str">
        <f t="shared" si="293"/>
        <v>#REF!</v>
      </c>
      <c r="E409" s="219" t="str">
        <f t="shared" si="293"/>
        <v>#REF!</v>
      </c>
      <c r="F409" s="221" t="str">
        <f t="shared" si="293"/>
        <v>#REF!</v>
      </c>
      <c r="G409" s="222" t="str">
        <f t="shared" si="293"/>
        <v>#REF!</v>
      </c>
      <c r="H409" s="150" t="str">
        <f t="shared" si="293"/>
        <v>#REF!</v>
      </c>
      <c r="I409" s="150" t="str">
        <f t="shared" si="293"/>
        <v>#REF!</v>
      </c>
    </row>
    <row r="410" ht="14.25" customHeight="1">
      <c r="A410" s="219" t="str">
        <f t="shared" ref="A410:I410" si="294">'2.16.'!A70</f>
        <v>#REF!</v>
      </c>
      <c r="B410" s="92" t="str">
        <f t="shared" si="294"/>
        <v>#REF!</v>
      </c>
      <c r="C410" s="92" t="str">
        <f t="shared" si="294"/>
        <v>#REF!</v>
      </c>
      <c r="D410" s="219" t="str">
        <f t="shared" si="294"/>
        <v>#REF!</v>
      </c>
      <c r="E410" s="219" t="str">
        <f t="shared" si="294"/>
        <v>#REF!</v>
      </c>
      <c r="F410" s="221" t="str">
        <f t="shared" si="294"/>
        <v>#REF!</v>
      </c>
      <c r="G410" s="222" t="str">
        <f t="shared" si="294"/>
        <v>#REF!</v>
      </c>
      <c r="H410" s="150" t="str">
        <f t="shared" si="294"/>
        <v>#REF!</v>
      </c>
      <c r="I410" s="150" t="str">
        <f t="shared" si="294"/>
        <v>#REF!</v>
      </c>
    </row>
    <row r="411" ht="14.25" customHeight="1">
      <c r="A411" s="219" t="str">
        <f t="shared" ref="A411:I411" si="295">'2.16.'!A71</f>
        <v>#REF!</v>
      </c>
      <c r="B411" s="92" t="str">
        <f t="shared" si="295"/>
        <v>#REF!</v>
      </c>
      <c r="C411" s="92" t="str">
        <f t="shared" si="295"/>
        <v>#REF!</v>
      </c>
      <c r="D411" s="219" t="str">
        <f t="shared" si="295"/>
        <v>#REF!</v>
      </c>
      <c r="E411" s="219" t="str">
        <f t="shared" si="295"/>
        <v>#REF!</v>
      </c>
      <c r="F411" s="221" t="str">
        <f t="shared" si="295"/>
        <v>#REF!</v>
      </c>
      <c r="G411" s="222" t="str">
        <f t="shared" si="295"/>
        <v>#REF!</v>
      </c>
      <c r="H411" s="150" t="str">
        <f t="shared" si="295"/>
        <v>#REF!</v>
      </c>
      <c r="I411" s="150" t="str">
        <f t="shared" si="295"/>
        <v>#REF!</v>
      </c>
    </row>
    <row r="412" ht="14.25" customHeight="1">
      <c r="A412" s="219" t="str">
        <f t="shared" ref="A412:I412" si="296">'2.16.'!A72</f>
        <v>#REF!</v>
      </c>
      <c r="B412" s="92" t="str">
        <f t="shared" si="296"/>
        <v>#REF!</v>
      </c>
      <c r="C412" s="92" t="str">
        <f t="shared" si="296"/>
        <v>#REF!</v>
      </c>
      <c r="D412" s="219" t="str">
        <f t="shared" si="296"/>
        <v>#REF!</v>
      </c>
      <c r="E412" s="219" t="str">
        <f t="shared" si="296"/>
        <v>#REF!</v>
      </c>
      <c r="F412" s="221" t="str">
        <f t="shared" si="296"/>
        <v>#REF!</v>
      </c>
      <c r="G412" s="222" t="str">
        <f t="shared" si="296"/>
        <v>#REF!</v>
      </c>
      <c r="H412" s="150" t="str">
        <f t="shared" si="296"/>
        <v>#REF!</v>
      </c>
      <c r="I412" s="150" t="str">
        <f t="shared" si="296"/>
        <v>#REF!</v>
      </c>
    </row>
    <row r="413" ht="14.25" customHeight="1">
      <c r="A413" s="219" t="str">
        <f t="shared" ref="A413:I413" si="297">'2.16.'!A73</f>
        <v>#REF!</v>
      </c>
      <c r="B413" s="92" t="str">
        <f t="shared" si="297"/>
        <v>#REF!</v>
      </c>
      <c r="C413" s="92" t="str">
        <f t="shared" si="297"/>
        <v>#REF!</v>
      </c>
      <c r="D413" s="219" t="str">
        <f t="shared" si="297"/>
        <v>#REF!</v>
      </c>
      <c r="E413" s="219" t="str">
        <f t="shared" si="297"/>
        <v>#REF!</v>
      </c>
      <c r="F413" s="221" t="str">
        <f t="shared" si="297"/>
        <v>#REF!</v>
      </c>
      <c r="G413" s="222" t="str">
        <f t="shared" si="297"/>
        <v>#REF!</v>
      </c>
      <c r="H413" s="150" t="str">
        <f t="shared" si="297"/>
        <v>#REF!</v>
      </c>
      <c r="I413" s="150" t="str">
        <f t="shared" si="297"/>
        <v>#REF!</v>
      </c>
    </row>
    <row r="414" ht="14.25" customHeight="1">
      <c r="A414" s="219" t="str">
        <f t="shared" ref="A414:I414" si="298">'2.16.'!A74</f>
        <v>#REF!</v>
      </c>
      <c r="B414" s="92" t="str">
        <f t="shared" si="298"/>
        <v>#REF!</v>
      </c>
      <c r="C414" s="92" t="str">
        <f t="shared" si="298"/>
        <v>#REF!</v>
      </c>
      <c r="D414" s="219" t="str">
        <f t="shared" si="298"/>
        <v>#REF!</v>
      </c>
      <c r="E414" s="219" t="str">
        <f t="shared" si="298"/>
        <v>#REF!</v>
      </c>
      <c r="F414" s="221" t="str">
        <f t="shared" si="298"/>
        <v>#REF!</v>
      </c>
      <c r="G414" s="222" t="str">
        <f t="shared" si="298"/>
        <v>#REF!</v>
      </c>
      <c r="H414" s="150" t="str">
        <f t="shared" si="298"/>
        <v>#REF!</v>
      </c>
      <c r="I414" s="150" t="str">
        <f t="shared" si="298"/>
        <v>#REF!</v>
      </c>
    </row>
    <row r="415" ht="14.25" customHeight="1">
      <c r="A415" s="90" t="str">
        <f t="shared" ref="A415:I415" si="299">'2.16.'!A75</f>
        <v>#REF!</v>
      </c>
      <c r="B415" s="90" t="str">
        <f t="shared" si="299"/>
        <v>#REF!</v>
      </c>
      <c r="C415" s="90" t="str">
        <f t="shared" si="299"/>
        <v>#REF!</v>
      </c>
      <c r="D415" s="90" t="str">
        <f t="shared" si="299"/>
        <v>#REF!</v>
      </c>
      <c r="E415" s="90" t="str">
        <f t="shared" si="299"/>
        <v>#REF!</v>
      </c>
      <c r="F415" s="154" t="str">
        <f t="shared" si="299"/>
        <v>#REF!</v>
      </c>
      <c r="G415" s="3" t="str">
        <f t="shared" si="299"/>
        <v>#REF!</v>
      </c>
      <c r="H415" s="150" t="str">
        <f t="shared" si="299"/>
        <v>#REF!</v>
      </c>
      <c r="I415" s="150" t="str">
        <f t="shared" si="299"/>
        <v>#REF!</v>
      </c>
    </row>
    <row r="416" ht="14.25" customHeight="1">
      <c r="A416" s="223" t="str">
        <f t="shared" ref="A416:I416" si="300">'2.16.'!A76</f>
        <v>#REF!</v>
      </c>
      <c r="B416" s="224" t="str">
        <f t="shared" si="300"/>
        <v>#REF!</v>
      </c>
      <c r="C416" s="224" t="str">
        <f t="shared" si="300"/>
        <v>#REF!</v>
      </c>
      <c r="D416" s="224" t="str">
        <f t="shared" si="300"/>
        <v>#REF!</v>
      </c>
      <c r="E416" s="224" t="str">
        <f t="shared" si="300"/>
        <v>#REF!</v>
      </c>
      <c r="F416" s="224" t="str">
        <f t="shared" si="300"/>
        <v>#REF!</v>
      </c>
      <c r="G416" s="198" t="str">
        <f t="shared" si="300"/>
        <v>#REF!</v>
      </c>
      <c r="H416" s="224" t="str">
        <f t="shared" si="300"/>
        <v>#REF!</v>
      </c>
      <c r="I416" s="225" t="str">
        <f t="shared" si="300"/>
        <v>#REF!</v>
      </c>
    </row>
    <row r="417" ht="15.75" customHeight="1">
      <c r="G417" s="3"/>
    </row>
    <row r="418" ht="15.75" customHeight="1">
      <c r="G418" s="3"/>
    </row>
    <row r="419" ht="23.25" customHeight="1">
      <c r="A419" s="210" t="str">
        <f>'2.17.'!A3</f>
        <v>#REF!</v>
      </c>
      <c r="B419" s="211" t="str">
        <f>'2.14'!B419</f>
        <v/>
      </c>
      <c r="C419" s="212"/>
      <c r="D419" s="212"/>
      <c r="E419" s="212"/>
      <c r="F419" s="212"/>
      <c r="G419" s="213" t="str">
        <f>'2.14'!G419</f>
        <v/>
      </c>
      <c r="H419" s="214" t="str">
        <f>'2.14'!H419</f>
        <v/>
      </c>
      <c r="I419" s="215" t="str">
        <f>'2.14'!I419</f>
        <v/>
      </c>
    </row>
    <row r="420" ht="14.25" customHeight="1">
      <c r="G420" s="3"/>
    </row>
    <row r="421" ht="14.25" customHeight="1">
      <c r="A421" s="216" t="str">
        <f t="shared" ref="A421:I421" si="301">'2.17.'!A39</f>
        <v>#REF!</v>
      </c>
      <c r="B421" s="94" t="str">
        <f t="shared" si="301"/>
        <v>#REF!</v>
      </c>
      <c r="C421" s="94" t="str">
        <f t="shared" si="301"/>
        <v>#REF!</v>
      </c>
      <c r="D421" s="94" t="str">
        <f t="shared" si="301"/>
        <v>#REF!</v>
      </c>
      <c r="E421" s="94" t="str">
        <f t="shared" si="301"/>
        <v>#REF!</v>
      </c>
      <c r="F421" s="94" t="str">
        <f t="shared" si="301"/>
        <v>#REF!</v>
      </c>
      <c r="G421" s="2" t="str">
        <f t="shared" si="301"/>
        <v>#REF!</v>
      </c>
      <c r="H421" s="94" t="str">
        <f t="shared" si="301"/>
        <v>#REF!</v>
      </c>
      <c r="I421" s="94" t="str">
        <f t="shared" si="301"/>
        <v>#REF!</v>
      </c>
    </row>
    <row r="422" ht="14.25" customHeight="1">
      <c r="A422" s="217" t="str">
        <f t="shared" ref="A422:I422" si="302">'2.17.'!A40</f>
        <v>#REF!</v>
      </c>
      <c r="B422" s="217" t="str">
        <f t="shared" si="302"/>
        <v>#REF!</v>
      </c>
      <c r="C422" s="217" t="str">
        <f t="shared" si="302"/>
        <v>#REF!</v>
      </c>
      <c r="D422" s="217" t="str">
        <f t="shared" si="302"/>
        <v>#REF!</v>
      </c>
      <c r="E422" s="217" t="str">
        <f t="shared" si="302"/>
        <v>#REF!</v>
      </c>
      <c r="F422" s="217" t="str">
        <f t="shared" si="302"/>
        <v>#REF!</v>
      </c>
      <c r="G422" s="4" t="str">
        <f t="shared" si="302"/>
        <v>#REF!</v>
      </c>
      <c r="H422" s="217" t="str">
        <f t="shared" si="302"/>
        <v>#REF!</v>
      </c>
      <c r="I422" s="217" t="str">
        <f t="shared" si="302"/>
        <v>#REF!</v>
      </c>
    </row>
    <row r="423" ht="14.25" customHeight="1">
      <c r="A423" s="219" t="str">
        <f t="shared" ref="A423:I423" si="303">'2.17.'!A41</f>
        <v>#REF!</v>
      </c>
      <c r="B423" s="92" t="str">
        <f t="shared" si="303"/>
        <v>#REF!</v>
      </c>
      <c r="C423" s="92" t="str">
        <f t="shared" si="303"/>
        <v>#REF!</v>
      </c>
      <c r="D423" s="219" t="str">
        <f t="shared" si="303"/>
        <v>#REF!</v>
      </c>
      <c r="E423" s="219" t="str">
        <f t="shared" si="303"/>
        <v>#REF!</v>
      </c>
      <c r="F423" s="221" t="str">
        <f t="shared" si="303"/>
        <v>#REF!</v>
      </c>
      <c r="G423" s="230" t="str">
        <f t="shared" si="303"/>
        <v>#REF!</v>
      </c>
      <c r="H423" s="150" t="str">
        <f t="shared" si="303"/>
        <v>#REF!</v>
      </c>
      <c r="I423" s="150" t="str">
        <f t="shared" si="303"/>
        <v>#REF!</v>
      </c>
    </row>
    <row r="424" ht="14.25" customHeight="1">
      <c r="A424" s="219" t="str">
        <f t="shared" ref="A424:I424" si="304">'2.17.'!A42</f>
        <v>#REF!</v>
      </c>
      <c r="B424" s="92" t="str">
        <f t="shared" si="304"/>
        <v>#REF!</v>
      </c>
      <c r="C424" s="92" t="str">
        <f t="shared" si="304"/>
        <v>#REF!</v>
      </c>
      <c r="D424" s="219" t="str">
        <f t="shared" si="304"/>
        <v>#REF!</v>
      </c>
      <c r="E424" s="219" t="str">
        <f t="shared" si="304"/>
        <v>#REF!</v>
      </c>
      <c r="F424" s="221" t="str">
        <f t="shared" si="304"/>
        <v>#REF!</v>
      </c>
      <c r="G424" s="230" t="str">
        <f t="shared" si="304"/>
        <v>#REF!</v>
      </c>
      <c r="H424" s="150" t="str">
        <f t="shared" si="304"/>
        <v>#REF!</v>
      </c>
      <c r="I424" s="150" t="str">
        <f t="shared" si="304"/>
        <v>#REF!</v>
      </c>
    </row>
    <row r="425" ht="14.25" customHeight="1">
      <c r="A425" s="219" t="str">
        <f t="shared" ref="A425:I425" si="305">'2.17.'!A43</f>
        <v>#REF!</v>
      </c>
      <c r="B425" s="92" t="str">
        <f t="shared" si="305"/>
        <v>#REF!</v>
      </c>
      <c r="C425" s="92" t="str">
        <f t="shared" si="305"/>
        <v>#REF!</v>
      </c>
      <c r="D425" s="219" t="str">
        <f t="shared" si="305"/>
        <v>#REF!</v>
      </c>
      <c r="E425" s="219" t="str">
        <f t="shared" si="305"/>
        <v>#REF!</v>
      </c>
      <c r="F425" s="221" t="str">
        <f t="shared" si="305"/>
        <v>#REF!</v>
      </c>
      <c r="G425" s="230" t="str">
        <f t="shared" si="305"/>
        <v>#REF!</v>
      </c>
      <c r="H425" s="150" t="str">
        <f t="shared" si="305"/>
        <v>#REF!</v>
      </c>
      <c r="I425" s="150" t="str">
        <f t="shared" si="305"/>
        <v>#REF!</v>
      </c>
    </row>
    <row r="426" ht="14.25" customHeight="1">
      <c r="A426" s="219" t="str">
        <f t="shared" ref="A426:I426" si="306">'2.17.'!A44</f>
        <v>#REF!</v>
      </c>
      <c r="B426" s="92" t="str">
        <f t="shared" si="306"/>
        <v>#REF!</v>
      </c>
      <c r="C426" s="92" t="str">
        <f t="shared" si="306"/>
        <v>#REF!</v>
      </c>
      <c r="D426" s="219" t="str">
        <f t="shared" si="306"/>
        <v>#REF!</v>
      </c>
      <c r="E426" s="219" t="str">
        <f t="shared" si="306"/>
        <v>#REF!</v>
      </c>
      <c r="F426" s="221" t="str">
        <f t="shared" si="306"/>
        <v>#REF!</v>
      </c>
      <c r="G426" s="230" t="str">
        <f t="shared" si="306"/>
        <v>#REF!</v>
      </c>
      <c r="H426" s="150" t="str">
        <f t="shared" si="306"/>
        <v>#REF!</v>
      </c>
      <c r="I426" s="150" t="str">
        <f t="shared" si="306"/>
        <v>#REF!</v>
      </c>
    </row>
    <row r="427" ht="14.25" customHeight="1">
      <c r="A427" s="219" t="str">
        <f t="shared" ref="A427:I427" si="307">'2.17.'!A45</f>
        <v>#REF!</v>
      </c>
      <c r="B427" s="92" t="str">
        <f t="shared" si="307"/>
        <v>#REF!</v>
      </c>
      <c r="C427" s="92" t="str">
        <f t="shared" si="307"/>
        <v>#REF!</v>
      </c>
      <c r="D427" s="219" t="str">
        <f t="shared" si="307"/>
        <v>#REF!</v>
      </c>
      <c r="E427" s="219" t="str">
        <f t="shared" si="307"/>
        <v>#REF!</v>
      </c>
      <c r="F427" s="221" t="str">
        <f t="shared" si="307"/>
        <v>#REF!</v>
      </c>
      <c r="G427" s="230" t="str">
        <f t="shared" si="307"/>
        <v>#REF!</v>
      </c>
      <c r="H427" s="150" t="str">
        <f t="shared" si="307"/>
        <v>#REF!</v>
      </c>
      <c r="I427" s="150" t="str">
        <f t="shared" si="307"/>
        <v>#REF!</v>
      </c>
    </row>
    <row r="428" ht="14.25" customHeight="1">
      <c r="A428" s="219" t="str">
        <f t="shared" ref="A428:I428" si="308">'2.17.'!A46</f>
        <v>#REF!</v>
      </c>
      <c r="B428" s="92" t="str">
        <f t="shared" si="308"/>
        <v>#REF!</v>
      </c>
      <c r="C428" s="92" t="str">
        <f t="shared" si="308"/>
        <v>#REF!</v>
      </c>
      <c r="D428" s="219" t="str">
        <f t="shared" si="308"/>
        <v>#REF!</v>
      </c>
      <c r="E428" s="219" t="str">
        <f t="shared" si="308"/>
        <v>#REF!</v>
      </c>
      <c r="F428" s="221" t="str">
        <f t="shared" si="308"/>
        <v>#REF!</v>
      </c>
      <c r="G428" s="230" t="str">
        <f t="shared" si="308"/>
        <v>#REF!</v>
      </c>
      <c r="H428" s="150" t="str">
        <f t="shared" si="308"/>
        <v>#REF!</v>
      </c>
      <c r="I428" s="150" t="str">
        <f t="shared" si="308"/>
        <v>#REF!</v>
      </c>
    </row>
    <row r="429" ht="14.25" customHeight="1">
      <c r="A429" s="90" t="str">
        <f t="shared" ref="A429:I429" si="309">'2.17.'!A47</f>
        <v>#REF!</v>
      </c>
      <c r="B429" s="90" t="str">
        <f t="shared" si="309"/>
        <v>#REF!</v>
      </c>
      <c r="C429" s="90" t="str">
        <f t="shared" si="309"/>
        <v>#REF!</v>
      </c>
      <c r="D429" s="90" t="str">
        <f t="shared" si="309"/>
        <v>#REF!</v>
      </c>
      <c r="E429" s="90" t="str">
        <f t="shared" si="309"/>
        <v>#REF!</v>
      </c>
      <c r="F429" s="154" t="str">
        <f t="shared" si="309"/>
        <v>#REF!</v>
      </c>
      <c r="G429" s="3" t="str">
        <f t="shared" si="309"/>
        <v>#REF!</v>
      </c>
      <c r="H429" s="150" t="str">
        <f t="shared" si="309"/>
        <v>#REF!</v>
      </c>
      <c r="I429" s="150" t="str">
        <f t="shared" si="309"/>
        <v>#REF!</v>
      </c>
    </row>
    <row r="430" ht="14.25" customHeight="1">
      <c r="A430" s="223" t="str">
        <f t="shared" ref="A430:I430" si="310">'2.17.'!A48</f>
        <v>#REF!</v>
      </c>
      <c r="B430" s="224" t="str">
        <f t="shared" si="310"/>
        <v>#REF!</v>
      </c>
      <c r="C430" s="224" t="str">
        <f t="shared" si="310"/>
        <v>#REF!</v>
      </c>
      <c r="D430" s="224" t="str">
        <f t="shared" si="310"/>
        <v>#REF!</v>
      </c>
      <c r="E430" s="224" t="str">
        <f t="shared" si="310"/>
        <v>#REF!</v>
      </c>
      <c r="F430" s="224" t="str">
        <f t="shared" si="310"/>
        <v>#REF!</v>
      </c>
      <c r="G430" s="198" t="str">
        <f t="shared" si="310"/>
        <v>#REF!</v>
      </c>
      <c r="H430" s="224" t="str">
        <f t="shared" si="310"/>
        <v>#REF!</v>
      </c>
      <c r="I430" s="225" t="str">
        <f t="shared" si="310"/>
        <v>#REF!</v>
      </c>
    </row>
    <row r="431" ht="14.25" customHeight="1">
      <c r="G431" s="3"/>
    </row>
    <row r="432" ht="14.25" customHeight="1">
      <c r="G432" s="3"/>
    </row>
    <row r="433" ht="14.25" customHeight="1">
      <c r="A433" s="216" t="str">
        <f t="shared" ref="A433:I433" si="311">'2.17.'!A67</f>
        <v>#REF!</v>
      </c>
      <c r="B433" s="94" t="str">
        <f t="shared" si="311"/>
        <v>#REF!</v>
      </c>
      <c r="C433" s="94" t="str">
        <f t="shared" si="311"/>
        <v>#REF!</v>
      </c>
      <c r="D433" s="94" t="str">
        <f t="shared" si="311"/>
        <v>#REF!</v>
      </c>
      <c r="E433" s="94" t="str">
        <f t="shared" si="311"/>
        <v>#REF!</v>
      </c>
      <c r="F433" s="94" t="str">
        <f t="shared" si="311"/>
        <v>#REF!</v>
      </c>
      <c r="G433" s="2" t="str">
        <f t="shared" si="311"/>
        <v>#REF!</v>
      </c>
      <c r="H433" s="94" t="str">
        <f t="shared" si="311"/>
        <v>#REF!</v>
      </c>
      <c r="I433" s="94" t="str">
        <f t="shared" si="311"/>
        <v>#REF!</v>
      </c>
    </row>
    <row r="434" ht="14.25" customHeight="1">
      <c r="A434" s="217" t="str">
        <f t="shared" ref="A434:I434" si="312">'2.17.'!A68</f>
        <v>#REF!</v>
      </c>
      <c r="B434" s="217" t="str">
        <f t="shared" si="312"/>
        <v>#REF!</v>
      </c>
      <c r="C434" s="217" t="str">
        <f t="shared" si="312"/>
        <v>#REF!</v>
      </c>
      <c r="D434" s="217" t="str">
        <f t="shared" si="312"/>
        <v>#REF!</v>
      </c>
      <c r="E434" s="217" t="str">
        <f t="shared" si="312"/>
        <v>#REF!</v>
      </c>
      <c r="F434" s="217" t="str">
        <f t="shared" si="312"/>
        <v>#REF!</v>
      </c>
      <c r="G434" s="4" t="str">
        <f t="shared" si="312"/>
        <v>#REF!</v>
      </c>
      <c r="H434" s="217" t="str">
        <f t="shared" si="312"/>
        <v>#REF!</v>
      </c>
      <c r="I434" s="217" t="str">
        <f t="shared" si="312"/>
        <v>#REF!</v>
      </c>
    </row>
    <row r="435" ht="14.25" customHeight="1">
      <c r="A435" s="219" t="str">
        <f t="shared" ref="A435:I435" si="313">'2.17.'!A69</f>
        <v>#REF!</v>
      </c>
      <c r="B435" s="92" t="str">
        <f t="shared" si="313"/>
        <v>#REF!</v>
      </c>
      <c r="C435" s="92" t="str">
        <f t="shared" si="313"/>
        <v>#REF!</v>
      </c>
      <c r="D435" s="219" t="str">
        <f t="shared" si="313"/>
        <v>#REF!</v>
      </c>
      <c r="E435" s="219" t="str">
        <f t="shared" si="313"/>
        <v>#REF!</v>
      </c>
      <c r="F435" s="221" t="str">
        <f t="shared" si="313"/>
        <v>#REF!</v>
      </c>
      <c r="G435" s="222" t="str">
        <f t="shared" si="313"/>
        <v>#REF!</v>
      </c>
      <c r="H435" s="150" t="str">
        <f t="shared" si="313"/>
        <v>#REF!</v>
      </c>
      <c r="I435" s="150" t="str">
        <f t="shared" si="313"/>
        <v>#REF!</v>
      </c>
    </row>
    <row r="436" ht="14.25" customHeight="1">
      <c r="A436" s="219" t="str">
        <f t="shared" ref="A436:I436" si="314">'2.17.'!A70</f>
        <v>#REF!</v>
      </c>
      <c r="B436" s="92" t="str">
        <f t="shared" si="314"/>
        <v>#REF!</v>
      </c>
      <c r="C436" s="92" t="str">
        <f t="shared" si="314"/>
        <v>#REF!</v>
      </c>
      <c r="D436" s="219" t="str">
        <f t="shared" si="314"/>
        <v>#REF!</v>
      </c>
      <c r="E436" s="219" t="str">
        <f t="shared" si="314"/>
        <v>#REF!</v>
      </c>
      <c r="F436" s="221" t="str">
        <f t="shared" si="314"/>
        <v>#REF!</v>
      </c>
      <c r="G436" s="222" t="str">
        <f t="shared" si="314"/>
        <v>#REF!</v>
      </c>
      <c r="H436" s="150" t="str">
        <f t="shared" si="314"/>
        <v>#REF!</v>
      </c>
      <c r="I436" s="150" t="str">
        <f t="shared" si="314"/>
        <v>#REF!</v>
      </c>
    </row>
    <row r="437" ht="14.25" customHeight="1">
      <c r="A437" s="219" t="str">
        <f t="shared" ref="A437:I437" si="315">'2.17.'!A71</f>
        <v>#REF!</v>
      </c>
      <c r="B437" s="92" t="str">
        <f t="shared" si="315"/>
        <v>#REF!</v>
      </c>
      <c r="C437" s="92" t="str">
        <f t="shared" si="315"/>
        <v>#REF!</v>
      </c>
      <c r="D437" s="219" t="str">
        <f t="shared" si="315"/>
        <v>#REF!</v>
      </c>
      <c r="E437" s="219" t="str">
        <f t="shared" si="315"/>
        <v>#REF!</v>
      </c>
      <c r="F437" s="221" t="str">
        <f t="shared" si="315"/>
        <v>#REF!</v>
      </c>
      <c r="G437" s="222" t="str">
        <f t="shared" si="315"/>
        <v>#REF!</v>
      </c>
      <c r="H437" s="150" t="str">
        <f t="shared" si="315"/>
        <v>#REF!</v>
      </c>
      <c r="I437" s="150" t="str">
        <f t="shared" si="315"/>
        <v>#REF!</v>
      </c>
    </row>
    <row r="438" ht="14.25" customHeight="1">
      <c r="A438" s="219" t="str">
        <f t="shared" ref="A438:I438" si="316">'2.17.'!A72</f>
        <v>#REF!</v>
      </c>
      <c r="B438" s="92" t="str">
        <f t="shared" si="316"/>
        <v>#REF!</v>
      </c>
      <c r="C438" s="92" t="str">
        <f t="shared" si="316"/>
        <v>#REF!</v>
      </c>
      <c r="D438" s="219" t="str">
        <f t="shared" si="316"/>
        <v>#REF!</v>
      </c>
      <c r="E438" s="219" t="str">
        <f t="shared" si="316"/>
        <v>#REF!</v>
      </c>
      <c r="F438" s="221" t="str">
        <f t="shared" si="316"/>
        <v>#REF!</v>
      </c>
      <c r="G438" s="222" t="str">
        <f t="shared" si="316"/>
        <v>#REF!</v>
      </c>
      <c r="H438" s="150" t="str">
        <f t="shared" si="316"/>
        <v>#REF!</v>
      </c>
      <c r="I438" s="150" t="str">
        <f t="shared" si="316"/>
        <v>#REF!</v>
      </c>
    </row>
    <row r="439" ht="14.25" customHeight="1">
      <c r="A439" s="219" t="str">
        <f t="shared" ref="A439:I439" si="317">'2.17.'!A73</f>
        <v>#REF!</v>
      </c>
      <c r="B439" s="92" t="str">
        <f t="shared" si="317"/>
        <v>#REF!</v>
      </c>
      <c r="C439" s="92" t="str">
        <f t="shared" si="317"/>
        <v>#REF!</v>
      </c>
      <c r="D439" s="219" t="str">
        <f t="shared" si="317"/>
        <v>#REF!</v>
      </c>
      <c r="E439" s="219" t="str">
        <f t="shared" si="317"/>
        <v>#REF!</v>
      </c>
      <c r="F439" s="221" t="str">
        <f t="shared" si="317"/>
        <v>#REF!</v>
      </c>
      <c r="G439" s="222" t="str">
        <f t="shared" si="317"/>
        <v>#REF!</v>
      </c>
      <c r="H439" s="150" t="str">
        <f t="shared" si="317"/>
        <v>#REF!</v>
      </c>
      <c r="I439" s="150" t="str">
        <f t="shared" si="317"/>
        <v>#REF!</v>
      </c>
    </row>
    <row r="440" ht="14.25" customHeight="1">
      <c r="A440" s="219" t="str">
        <f t="shared" ref="A440:I440" si="318">'2.17.'!A74</f>
        <v>#REF!</v>
      </c>
      <c r="B440" s="92" t="str">
        <f t="shared" si="318"/>
        <v>#REF!</v>
      </c>
      <c r="C440" s="92" t="str">
        <f t="shared" si="318"/>
        <v>#REF!</v>
      </c>
      <c r="D440" s="219" t="str">
        <f t="shared" si="318"/>
        <v>#REF!</v>
      </c>
      <c r="E440" s="219" t="str">
        <f t="shared" si="318"/>
        <v>#REF!</v>
      </c>
      <c r="F440" s="221" t="str">
        <f t="shared" si="318"/>
        <v>#REF!</v>
      </c>
      <c r="G440" s="222" t="str">
        <f t="shared" si="318"/>
        <v>#REF!</v>
      </c>
      <c r="H440" s="150" t="str">
        <f t="shared" si="318"/>
        <v>#REF!</v>
      </c>
      <c r="I440" s="150" t="str">
        <f t="shared" si="318"/>
        <v>#REF!</v>
      </c>
    </row>
    <row r="441" ht="14.25" customHeight="1">
      <c r="A441" s="90" t="str">
        <f t="shared" ref="A441:I441" si="319">'2.17.'!A75</f>
        <v>#REF!</v>
      </c>
      <c r="B441" s="90" t="str">
        <f t="shared" si="319"/>
        <v>#REF!</v>
      </c>
      <c r="C441" s="90" t="str">
        <f t="shared" si="319"/>
        <v>#REF!</v>
      </c>
      <c r="D441" s="90" t="str">
        <f t="shared" si="319"/>
        <v>#REF!</v>
      </c>
      <c r="E441" s="90" t="str">
        <f t="shared" si="319"/>
        <v>#REF!</v>
      </c>
      <c r="F441" s="154" t="str">
        <f t="shared" si="319"/>
        <v>#REF!</v>
      </c>
      <c r="G441" s="3" t="str">
        <f t="shared" si="319"/>
        <v>#REF!</v>
      </c>
      <c r="H441" s="150" t="str">
        <f t="shared" si="319"/>
        <v>#REF!</v>
      </c>
      <c r="I441" s="150" t="str">
        <f t="shared" si="319"/>
        <v>#REF!</v>
      </c>
    </row>
    <row r="442" ht="14.25" customHeight="1">
      <c r="A442" s="223" t="str">
        <f t="shared" ref="A442:I442" si="320">'2.17.'!A76</f>
        <v>#REF!</v>
      </c>
      <c r="B442" s="224" t="str">
        <f t="shared" si="320"/>
        <v>#REF!</v>
      </c>
      <c r="C442" s="224" t="str">
        <f t="shared" si="320"/>
        <v>#REF!</v>
      </c>
      <c r="D442" s="224" t="str">
        <f t="shared" si="320"/>
        <v>#REF!</v>
      </c>
      <c r="E442" s="224" t="str">
        <f t="shared" si="320"/>
        <v>#REF!</v>
      </c>
      <c r="F442" s="224" t="str">
        <f t="shared" si="320"/>
        <v>#REF!</v>
      </c>
      <c r="G442" s="198" t="str">
        <f t="shared" si="320"/>
        <v>#REF!</v>
      </c>
      <c r="H442" s="224" t="str">
        <f t="shared" si="320"/>
        <v>#REF!</v>
      </c>
      <c r="I442" s="225" t="str">
        <f t="shared" si="320"/>
        <v>#REF!</v>
      </c>
    </row>
    <row r="443" ht="15.75" customHeight="1">
      <c r="G443" s="3"/>
    </row>
    <row r="444" ht="15.75" customHeight="1">
      <c r="G444" s="3"/>
    </row>
    <row r="445" ht="23.25" customHeight="1">
      <c r="A445" s="210" t="str">
        <f>'2.18.'!A3</f>
        <v>#REF!</v>
      </c>
      <c r="B445" s="211" t="str">
        <f>'2.14'!B445</f>
        <v/>
      </c>
      <c r="C445" s="212"/>
      <c r="D445" s="212"/>
      <c r="E445" s="212"/>
      <c r="F445" s="212"/>
      <c r="G445" s="213" t="str">
        <f>'2.14'!G445</f>
        <v/>
      </c>
      <c r="H445" s="214" t="str">
        <f>'2.14'!H445</f>
        <v/>
      </c>
      <c r="I445" s="215" t="str">
        <f>'2.14'!I445</f>
        <v/>
      </c>
    </row>
    <row r="446" ht="14.25" customHeight="1">
      <c r="G446" s="3"/>
    </row>
    <row r="447" ht="14.25" customHeight="1">
      <c r="A447" s="216" t="str">
        <f t="shared" ref="A447:I447" si="321">'2.18.'!A39</f>
        <v>#REF!</v>
      </c>
      <c r="B447" s="94" t="str">
        <f t="shared" si="321"/>
        <v>#REF!</v>
      </c>
      <c r="C447" s="94" t="str">
        <f t="shared" si="321"/>
        <v>#REF!</v>
      </c>
      <c r="D447" s="94" t="str">
        <f t="shared" si="321"/>
        <v>#REF!</v>
      </c>
      <c r="E447" s="94" t="str">
        <f t="shared" si="321"/>
        <v>#REF!</v>
      </c>
      <c r="F447" s="94" t="str">
        <f t="shared" si="321"/>
        <v>#REF!</v>
      </c>
      <c r="G447" s="2" t="str">
        <f t="shared" si="321"/>
        <v>#REF!</v>
      </c>
      <c r="H447" s="94" t="str">
        <f t="shared" si="321"/>
        <v>#REF!</v>
      </c>
      <c r="I447" s="94" t="str">
        <f t="shared" si="321"/>
        <v>#REF!</v>
      </c>
    </row>
    <row r="448" ht="14.25" customHeight="1">
      <c r="A448" s="217" t="str">
        <f t="shared" ref="A448:I448" si="322">'2.18.'!A40</f>
        <v>#REF!</v>
      </c>
      <c r="B448" s="217" t="str">
        <f t="shared" si="322"/>
        <v>#REF!</v>
      </c>
      <c r="C448" s="217" t="str">
        <f t="shared" si="322"/>
        <v>#REF!</v>
      </c>
      <c r="D448" s="217" t="str">
        <f t="shared" si="322"/>
        <v>#REF!</v>
      </c>
      <c r="E448" s="217" t="str">
        <f t="shared" si="322"/>
        <v>#REF!</v>
      </c>
      <c r="F448" s="217" t="str">
        <f t="shared" si="322"/>
        <v>#REF!</v>
      </c>
      <c r="G448" s="4" t="str">
        <f t="shared" si="322"/>
        <v>#REF!</v>
      </c>
      <c r="H448" s="217" t="str">
        <f t="shared" si="322"/>
        <v>#REF!</v>
      </c>
      <c r="I448" s="217" t="str">
        <f t="shared" si="322"/>
        <v>#REF!</v>
      </c>
    </row>
    <row r="449" ht="14.25" customHeight="1">
      <c r="A449" s="219" t="str">
        <f t="shared" ref="A449:I449" si="323">'2.18.'!A41</f>
        <v>#REF!</v>
      </c>
      <c r="B449" s="92" t="str">
        <f t="shared" si="323"/>
        <v>#REF!</v>
      </c>
      <c r="C449" s="92" t="str">
        <f t="shared" si="323"/>
        <v>#REF!</v>
      </c>
      <c r="D449" s="219" t="str">
        <f t="shared" si="323"/>
        <v>#REF!</v>
      </c>
      <c r="E449" s="219" t="str">
        <f t="shared" si="323"/>
        <v>#REF!</v>
      </c>
      <c r="F449" s="221" t="str">
        <f t="shared" si="323"/>
        <v>#REF!</v>
      </c>
      <c r="G449" s="230" t="str">
        <f t="shared" si="323"/>
        <v>#REF!</v>
      </c>
      <c r="H449" s="150" t="str">
        <f t="shared" si="323"/>
        <v>#REF!</v>
      </c>
      <c r="I449" s="150" t="str">
        <f t="shared" si="323"/>
        <v>#REF!</v>
      </c>
    </row>
    <row r="450" ht="14.25" customHeight="1">
      <c r="A450" s="219" t="str">
        <f t="shared" ref="A450:I450" si="324">'2.18.'!A42</f>
        <v>#REF!</v>
      </c>
      <c r="B450" s="92" t="str">
        <f t="shared" si="324"/>
        <v>#REF!</v>
      </c>
      <c r="C450" s="92" t="str">
        <f t="shared" si="324"/>
        <v>#REF!</v>
      </c>
      <c r="D450" s="219" t="str">
        <f t="shared" si="324"/>
        <v>#REF!</v>
      </c>
      <c r="E450" s="219" t="str">
        <f t="shared" si="324"/>
        <v>#REF!</v>
      </c>
      <c r="F450" s="221" t="str">
        <f t="shared" si="324"/>
        <v>#REF!</v>
      </c>
      <c r="G450" s="230" t="str">
        <f t="shared" si="324"/>
        <v>#REF!</v>
      </c>
      <c r="H450" s="150" t="str">
        <f t="shared" si="324"/>
        <v>#REF!</v>
      </c>
      <c r="I450" s="150" t="str">
        <f t="shared" si="324"/>
        <v>#REF!</v>
      </c>
    </row>
    <row r="451" ht="14.25" customHeight="1">
      <c r="A451" s="219" t="str">
        <f t="shared" ref="A451:I451" si="325">'2.18.'!A43</f>
        <v>#REF!</v>
      </c>
      <c r="B451" s="92" t="str">
        <f t="shared" si="325"/>
        <v>#REF!</v>
      </c>
      <c r="C451" s="92" t="str">
        <f t="shared" si="325"/>
        <v>#REF!</v>
      </c>
      <c r="D451" s="219" t="str">
        <f t="shared" si="325"/>
        <v>#REF!</v>
      </c>
      <c r="E451" s="219" t="str">
        <f t="shared" si="325"/>
        <v>#REF!</v>
      </c>
      <c r="F451" s="221" t="str">
        <f t="shared" si="325"/>
        <v>#REF!</v>
      </c>
      <c r="G451" s="230" t="str">
        <f t="shared" si="325"/>
        <v>#REF!</v>
      </c>
      <c r="H451" s="150" t="str">
        <f t="shared" si="325"/>
        <v>#REF!</v>
      </c>
      <c r="I451" s="150" t="str">
        <f t="shared" si="325"/>
        <v>#REF!</v>
      </c>
    </row>
    <row r="452" ht="14.25" customHeight="1">
      <c r="A452" s="219" t="str">
        <f t="shared" ref="A452:I452" si="326">'2.18.'!A44</f>
        <v>#REF!</v>
      </c>
      <c r="B452" s="92" t="str">
        <f t="shared" si="326"/>
        <v>#REF!</v>
      </c>
      <c r="C452" s="92" t="str">
        <f t="shared" si="326"/>
        <v>#REF!</v>
      </c>
      <c r="D452" s="219" t="str">
        <f t="shared" si="326"/>
        <v>#REF!</v>
      </c>
      <c r="E452" s="219" t="str">
        <f t="shared" si="326"/>
        <v>#REF!</v>
      </c>
      <c r="F452" s="221" t="str">
        <f t="shared" si="326"/>
        <v>#REF!</v>
      </c>
      <c r="G452" s="230" t="str">
        <f t="shared" si="326"/>
        <v>#REF!</v>
      </c>
      <c r="H452" s="150" t="str">
        <f t="shared" si="326"/>
        <v>#REF!</v>
      </c>
      <c r="I452" s="150" t="str">
        <f t="shared" si="326"/>
        <v>#REF!</v>
      </c>
    </row>
    <row r="453" ht="14.25" customHeight="1">
      <c r="A453" s="219" t="str">
        <f t="shared" ref="A453:I453" si="327">'2.18.'!A45</f>
        <v>#REF!</v>
      </c>
      <c r="B453" s="92" t="str">
        <f t="shared" si="327"/>
        <v>#REF!</v>
      </c>
      <c r="C453" s="92" t="str">
        <f t="shared" si="327"/>
        <v>#REF!</v>
      </c>
      <c r="D453" s="219" t="str">
        <f t="shared" si="327"/>
        <v>#REF!</v>
      </c>
      <c r="E453" s="219" t="str">
        <f t="shared" si="327"/>
        <v>#REF!</v>
      </c>
      <c r="F453" s="221" t="str">
        <f t="shared" si="327"/>
        <v>#REF!</v>
      </c>
      <c r="G453" s="230" t="str">
        <f t="shared" si="327"/>
        <v>#REF!</v>
      </c>
      <c r="H453" s="150" t="str">
        <f t="shared" si="327"/>
        <v>#REF!</v>
      </c>
      <c r="I453" s="150" t="str">
        <f t="shared" si="327"/>
        <v>#REF!</v>
      </c>
    </row>
    <row r="454" ht="14.25" customHeight="1">
      <c r="A454" s="219" t="str">
        <f t="shared" ref="A454:I454" si="328">'2.18.'!A46</f>
        <v>#REF!</v>
      </c>
      <c r="B454" s="92" t="str">
        <f t="shared" si="328"/>
        <v>#REF!</v>
      </c>
      <c r="C454" s="92" t="str">
        <f t="shared" si="328"/>
        <v>#REF!</v>
      </c>
      <c r="D454" s="219" t="str">
        <f t="shared" si="328"/>
        <v>#REF!</v>
      </c>
      <c r="E454" s="219" t="str">
        <f t="shared" si="328"/>
        <v>#REF!</v>
      </c>
      <c r="F454" s="221" t="str">
        <f t="shared" si="328"/>
        <v>#REF!</v>
      </c>
      <c r="G454" s="230" t="str">
        <f t="shared" si="328"/>
        <v>#REF!</v>
      </c>
      <c r="H454" s="150" t="str">
        <f t="shared" si="328"/>
        <v>#REF!</v>
      </c>
      <c r="I454" s="150" t="str">
        <f t="shared" si="328"/>
        <v>#REF!</v>
      </c>
    </row>
    <row r="455" ht="14.25" customHeight="1">
      <c r="A455" s="90" t="str">
        <f t="shared" ref="A455:I455" si="329">'2.18.'!A47</f>
        <v>#REF!</v>
      </c>
      <c r="B455" s="90" t="str">
        <f t="shared" si="329"/>
        <v>#REF!</v>
      </c>
      <c r="C455" s="90" t="str">
        <f t="shared" si="329"/>
        <v>#REF!</v>
      </c>
      <c r="D455" s="90" t="str">
        <f t="shared" si="329"/>
        <v>#REF!</v>
      </c>
      <c r="E455" s="90" t="str">
        <f t="shared" si="329"/>
        <v>#REF!</v>
      </c>
      <c r="F455" s="154" t="str">
        <f t="shared" si="329"/>
        <v>#REF!</v>
      </c>
      <c r="G455" s="3" t="str">
        <f t="shared" si="329"/>
        <v>#REF!</v>
      </c>
      <c r="H455" s="150" t="str">
        <f t="shared" si="329"/>
        <v>#REF!</v>
      </c>
      <c r="I455" s="150" t="str">
        <f t="shared" si="329"/>
        <v>#REF!</v>
      </c>
    </row>
    <row r="456" ht="14.25" customHeight="1">
      <c r="A456" s="223" t="str">
        <f t="shared" ref="A456:I456" si="330">'2.18.'!A48</f>
        <v>#REF!</v>
      </c>
      <c r="B456" s="224" t="str">
        <f t="shared" si="330"/>
        <v>#REF!</v>
      </c>
      <c r="C456" s="224" t="str">
        <f t="shared" si="330"/>
        <v>#REF!</v>
      </c>
      <c r="D456" s="224" t="str">
        <f t="shared" si="330"/>
        <v>#REF!</v>
      </c>
      <c r="E456" s="224" t="str">
        <f t="shared" si="330"/>
        <v>#REF!</v>
      </c>
      <c r="F456" s="224" t="str">
        <f t="shared" si="330"/>
        <v>#REF!</v>
      </c>
      <c r="G456" s="198" t="str">
        <f t="shared" si="330"/>
        <v>#REF!</v>
      </c>
      <c r="H456" s="224" t="str">
        <f t="shared" si="330"/>
        <v>#REF!</v>
      </c>
      <c r="I456" s="225" t="str">
        <f t="shared" si="330"/>
        <v>#REF!</v>
      </c>
    </row>
    <row r="457" ht="14.25" customHeight="1">
      <c r="G457" s="3"/>
    </row>
    <row r="458" ht="14.25" customHeight="1">
      <c r="G458" s="3"/>
    </row>
    <row r="459" ht="14.25" customHeight="1">
      <c r="A459" s="216" t="str">
        <f t="shared" ref="A459:I459" si="331">'2.18.'!A67</f>
        <v>#REF!</v>
      </c>
      <c r="B459" s="94" t="str">
        <f t="shared" si="331"/>
        <v>#REF!</v>
      </c>
      <c r="C459" s="94" t="str">
        <f t="shared" si="331"/>
        <v>#REF!</v>
      </c>
      <c r="D459" s="94" t="str">
        <f t="shared" si="331"/>
        <v>#REF!</v>
      </c>
      <c r="E459" s="94" t="str">
        <f t="shared" si="331"/>
        <v>#REF!</v>
      </c>
      <c r="F459" s="94" t="str">
        <f t="shared" si="331"/>
        <v>#REF!</v>
      </c>
      <c r="G459" s="2" t="str">
        <f t="shared" si="331"/>
        <v>#REF!</v>
      </c>
      <c r="H459" s="94" t="str">
        <f t="shared" si="331"/>
        <v>#REF!</v>
      </c>
      <c r="I459" s="94" t="str">
        <f t="shared" si="331"/>
        <v>#REF!</v>
      </c>
    </row>
    <row r="460" ht="14.25" customHeight="1">
      <c r="A460" s="217" t="str">
        <f t="shared" ref="A460:I460" si="332">'2.18.'!A68</f>
        <v>#REF!</v>
      </c>
      <c r="B460" s="217" t="str">
        <f t="shared" si="332"/>
        <v>#REF!</v>
      </c>
      <c r="C460" s="217" t="str">
        <f t="shared" si="332"/>
        <v>#REF!</v>
      </c>
      <c r="D460" s="217" t="str">
        <f t="shared" si="332"/>
        <v>#REF!</v>
      </c>
      <c r="E460" s="217" t="str">
        <f t="shared" si="332"/>
        <v>#REF!</v>
      </c>
      <c r="F460" s="217" t="str">
        <f t="shared" si="332"/>
        <v>#REF!</v>
      </c>
      <c r="G460" s="4" t="str">
        <f t="shared" si="332"/>
        <v>#REF!</v>
      </c>
      <c r="H460" s="217" t="str">
        <f t="shared" si="332"/>
        <v>#REF!</v>
      </c>
      <c r="I460" s="217" t="str">
        <f t="shared" si="332"/>
        <v>#REF!</v>
      </c>
    </row>
    <row r="461" ht="14.25" customHeight="1">
      <c r="A461" s="219" t="str">
        <f t="shared" ref="A461:I461" si="333">'2.18.'!A69</f>
        <v>#REF!</v>
      </c>
      <c r="B461" s="92" t="str">
        <f t="shared" si="333"/>
        <v>#REF!</v>
      </c>
      <c r="C461" s="92" t="str">
        <f t="shared" si="333"/>
        <v>#REF!</v>
      </c>
      <c r="D461" s="219" t="str">
        <f t="shared" si="333"/>
        <v>#REF!</v>
      </c>
      <c r="E461" s="219" t="str">
        <f t="shared" si="333"/>
        <v>#REF!</v>
      </c>
      <c r="F461" s="221" t="str">
        <f t="shared" si="333"/>
        <v>#REF!</v>
      </c>
      <c r="G461" s="222" t="str">
        <f t="shared" si="333"/>
        <v>#REF!</v>
      </c>
      <c r="H461" s="150" t="str">
        <f t="shared" si="333"/>
        <v>#REF!</v>
      </c>
      <c r="I461" s="150" t="str">
        <f t="shared" si="333"/>
        <v>#REF!</v>
      </c>
    </row>
    <row r="462" ht="14.25" customHeight="1">
      <c r="A462" s="219" t="str">
        <f t="shared" ref="A462:I462" si="334">'2.18.'!A70</f>
        <v>#REF!</v>
      </c>
      <c r="B462" s="92" t="str">
        <f t="shared" si="334"/>
        <v>#REF!</v>
      </c>
      <c r="C462" s="92" t="str">
        <f t="shared" si="334"/>
        <v>#REF!</v>
      </c>
      <c r="D462" s="219" t="str">
        <f t="shared" si="334"/>
        <v>#REF!</v>
      </c>
      <c r="E462" s="219" t="str">
        <f t="shared" si="334"/>
        <v>#REF!</v>
      </c>
      <c r="F462" s="221" t="str">
        <f t="shared" si="334"/>
        <v>#REF!</v>
      </c>
      <c r="G462" s="222" t="str">
        <f t="shared" si="334"/>
        <v>#REF!</v>
      </c>
      <c r="H462" s="150" t="str">
        <f t="shared" si="334"/>
        <v>#REF!</v>
      </c>
      <c r="I462" s="150" t="str">
        <f t="shared" si="334"/>
        <v>#REF!</v>
      </c>
    </row>
    <row r="463" ht="14.25" customHeight="1">
      <c r="A463" s="219" t="str">
        <f t="shared" ref="A463:I463" si="335">'2.18.'!A71</f>
        <v>#REF!</v>
      </c>
      <c r="B463" s="92" t="str">
        <f t="shared" si="335"/>
        <v>#REF!</v>
      </c>
      <c r="C463" s="92" t="str">
        <f t="shared" si="335"/>
        <v>#REF!</v>
      </c>
      <c r="D463" s="219" t="str">
        <f t="shared" si="335"/>
        <v>#REF!</v>
      </c>
      <c r="E463" s="219" t="str">
        <f t="shared" si="335"/>
        <v>#REF!</v>
      </c>
      <c r="F463" s="221" t="str">
        <f t="shared" si="335"/>
        <v>#REF!</v>
      </c>
      <c r="G463" s="222" t="str">
        <f t="shared" si="335"/>
        <v>#REF!</v>
      </c>
      <c r="H463" s="150" t="str">
        <f t="shared" si="335"/>
        <v>#REF!</v>
      </c>
      <c r="I463" s="150" t="str">
        <f t="shared" si="335"/>
        <v>#REF!</v>
      </c>
    </row>
    <row r="464" ht="14.25" customHeight="1">
      <c r="A464" s="219" t="str">
        <f t="shared" ref="A464:I464" si="336">'2.18.'!A72</f>
        <v>#REF!</v>
      </c>
      <c r="B464" s="92" t="str">
        <f t="shared" si="336"/>
        <v>#REF!</v>
      </c>
      <c r="C464" s="92" t="str">
        <f t="shared" si="336"/>
        <v>#REF!</v>
      </c>
      <c r="D464" s="219" t="str">
        <f t="shared" si="336"/>
        <v>#REF!</v>
      </c>
      <c r="E464" s="219" t="str">
        <f t="shared" si="336"/>
        <v>#REF!</v>
      </c>
      <c r="F464" s="221" t="str">
        <f t="shared" si="336"/>
        <v>#REF!</v>
      </c>
      <c r="G464" s="222" t="str">
        <f t="shared" si="336"/>
        <v>#REF!</v>
      </c>
      <c r="H464" s="150" t="str">
        <f t="shared" si="336"/>
        <v>#REF!</v>
      </c>
      <c r="I464" s="150" t="str">
        <f t="shared" si="336"/>
        <v>#REF!</v>
      </c>
    </row>
    <row r="465" ht="14.25" customHeight="1">
      <c r="A465" s="219" t="str">
        <f t="shared" ref="A465:I465" si="337">'2.18.'!A73</f>
        <v>#REF!</v>
      </c>
      <c r="B465" s="92" t="str">
        <f t="shared" si="337"/>
        <v>#REF!</v>
      </c>
      <c r="C465" s="92" t="str">
        <f t="shared" si="337"/>
        <v>#REF!</v>
      </c>
      <c r="D465" s="219" t="str">
        <f t="shared" si="337"/>
        <v>#REF!</v>
      </c>
      <c r="E465" s="219" t="str">
        <f t="shared" si="337"/>
        <v>#REF!</v>
      </c>
      <c r="F465" s="221" t="str">
        <f t="shared" si="337"/>
        <v>#REF!</v>
      </c>
      <c r="G465" s="222" t="str">
        <f t="shared" si="337"/>
        <v>#REF!</v>
      </c>
      <c r="H465" s="150" t="str">
        <f t="shared" si="337"/>
        <v>#REF!</v>
      </c>
      <c r="I465" s="150" t="str">
        <f t="shared" si="337"/>
        <v>#REF!</v>
      </c>
    </row>
    <row r="466" ht="14.25" customHeight="1">
      <c r="A466" s="219" t="str">
        <f t="shared" ref="A466:I466" si="338">'2.18.'!A74</f>
        <v>#REF!</v>
      </c>
      <c r="B466" s="92" t="str">
        <f t="shared" si="338"/>
        <v>#REF!</v>
      </c>
      <c r="C466" s="92" t="str">
        <f t="shared" si="338"/>
        <v>#REF!</v>
      </c>
      <c r="D466" s="219" t="str">
        <f t="shared" si="338"/>
        <v>#REF!</v>
      </c>
      <c r="E466" s="219" t="str">
        <f t="shared" si="338"/>
        <v>#REF!</v>
      </c>
      <c r="F466" s="221" t="str">
        <f t="shared" si="338"/>
        <v>#REF!</v>
      </c>
      <c r="G466" s="222" t="str">
        <f t="shared" si="338"/>
        <v>#REF!</v>
      </c>
      <c r="H466" s="150" t="str">
        <f t="shared" si="338"/>
        <v>#REF!</v>
      </c>
      <c r="I466" s="150" t="str">
        <f t="shared" si="338"/>
        <v>#REF!</v>
      </c>
    </row>
    <row r="467" ht="14.25" customHeight="1">
      <c r="A467" s="90" t="str">
        <f t="shared" ref="A467:I467" si="339">'2.18.'!A75</f>
        <v>#REF!</v>
      </c>
      <c r="B467" s="90" t="str">
        <f t="shared" si="339"/>
        <v>#REF!</v>
      </c>
      <c r="C467" s="90" t="str">
        <f t="shared" si="339"/>
        <v>#REF!</v>
      </c>
      <c r="D467" s="90" t="str">
        <f t="shared" si="339"/>
        <v>#REF!</v>
      </c>
      <c r="E467" s="90" t="str">
        <f t="shared" si="339"/>
        <v>#REF!</v>
      </c>
      <c r="F467" s="154" t="str">
        <f t="shared" si="339"/>
        <v>#REF!</v>
      </c>
      <c r="G467" s="3" t="str">
        <f t="shared" si="339"/>
        <v>#REF!</v>
      </c>
      <c r="H467" s="150" t="str">
        <f t="shared" si="339"/>
        <v>#REF!</v>
      </c>
      <c r="I467" s="150" t="str">
        <f t="shared" si="339"/>
        <v>#REF!</v>
      </c>
    </row>
    <row r="468" ht="14.25" customHeight="1">
      <c r="A468" s="223" t="str">
        <f t="shared" ref="A468:I468" si="340">'2.18.'!A76</f>
        <v>#REF!</v>
      </c>
      <c r="B468" s="224" t="str">
        <f t="shared" si="340"/>
        <v>#REF!</v>
      </c>
      <c r="C468" s="224" t="str">
        <f t="shared" si="340"/>
        <v>#REF!</v>
      </c>
      <c r="D468" s="224" t="str">
        <f t="shared" si="340"/>
        <v>#REF!</v>
      </c>
      <c r="E468" s="224" t="str">
        <f t="shared" si="340"/>
        <v>#REF!</v>
      </c>
      <c r="F468" s="224" t="str">
        <f t="shared" si="340"/>
        <v>#REF!</v>
      </c>
      <c r="G468" s="198" t="str">
        <f t="shared" si="340"/>
        <v>#REF!</v>
      </c>
      <c r="H468" s="224" t="str">
        <f t="shared" si="340"/>
        <v>#REF!</v>
      </c>
      <c r="I468" s="225" t="str">
        <f t="shared" si="340"/>
        <v>#REF!</v>
      </c>
    </row>
    <row r="469" ht="15.75" customHeight="1">
      <c r="G469" s="3"/>
    </row>
    <row r="470" ht="15.75" customHeight="1">
      <c r="G470" s="3"/>
    </row>
    <row r="471" ht="23.25" customHeight="1">
      <c r="A471" s="210" t="str">
        <f>'2.19.'!A3</f>
        <v>#REF!</v>
      </c>
      <c r="B471" s="211" t="str">
        <f>'2.14'!B471</f>
        <v/>
      </c>
      <c r="C471" s="212"/>
      <c r="D471" s="212"/>
      <c r="E471" s="212"/>
      <c r="F471" s="212"/>
      <c r="G471" s="213" t="str">
        <f>'2.14'!G471</f>
        <v/>
      </c>
      <c r="H471" s="214" t="str">
        <f>'2.14'!H471</f>
        <v/>
      </c>
      <c r="I471" s="215" t="str">
        <f>'2.14'!I471</f>
        <v/>
      </c>
    </row>
    <row r="472" ht="14.25" customHeight="1">
      <c r="G472" s="3"/>
    </row>
    <row r="473" ht="14.25" customHeight="1">
      <c r="A473" s="216" t="str">
        <f t="shared" ref="A473:I473" si="341">'2.19.'!A39</f>
        <v>#REF!</v>
      </c>
      <c r="B473" s="94" t="str">
        <f t="shared" si="341"/>
        <v>#REF!</v>
      </c>
      <c r="C473" s="94" t="str">
        <f t="shared" si="341"/>
        <v>#REF!</v>
      </c>
      <c r="D473" s="94" t="str">
        <f t="shared" si="341"/>
        <v>#REF!</v>
      </c>
      <c r="E473" s="94" t="str">
        <f t="shared" si="341"/>
        <v>#REF!</v>
      </c>
      <c r="F473" s="94" t="str">
        <f t="shared" si="341"/>
        <v>#REF!</v>
      </c>
      <c r="G473" s="2" t="str">
        <f t="shared" si="341"/>
        <v>#REF!</v>
      </c>
      <c r="H473" s="94" t="str">
        <f t="shared" si="341"/>
        <v>#REF!</v>
      </c>
      <c r="I473" s="94" t="str">
        <f t="shared" si="341"/>
        <v>#REF!</v>
      </c>
    </row>
    <row r="474" ht="14.25" customHeight="1">
      <c r="A474" s="217" t="str">
        <f t="shared" ref="A474:I474" si="342">'2.19.'!A40</f>
        <v>#REF!</v>
      </c>
      <c r="B474" s="217" t="str">
        <f t="shared" si="342"/>
        <v>#REF!</v>
      </c>
      <c r="C474" s="217" t="str">
        <f t="shared" si="342"/>
        <v>#REF!</v>
      </c>
      <c r="D474" s="217" t="str">
        <f t="shared" si="342"/>
        <v>#REF!</v>
      </c>
      <c r="E474" s="217" t="str">
        <f t="shared" si="342"/>
        <v>#REF!</v>
      </c>
      <c r="F474" s="217" t="str">
        <f t="shared" si="342"/>
        <v>#REF!</v>
      </c>
      <c r="G474" s="4" t="str">
        <f t="shared" si="342"/>
        <v>#REF!</v>
      </c>
      <c r="H474" s="217" t="str">
        <f t="shared" si="342"/>
        <v>#REF!</v>
      </c>
      <c r="I474" s="217" t="str">
        <f t="shared" si="342"/>
        <v>#REF!</v>
      </c>
    </row>
    <row r="475" ht="14.25" customHeight="1">
      <c r="A475" s="219" t="str">
        <f t="shared" ref="A475:I475" si="343">'2.19.'!A41</f>
        <v>#REF!</v>
      </c>
      <c r="B475" s="92" t="str">
        <f t="shared" si="343"/>
        <v>#REF!</v>
      </c>
      <c r="C475" s="92" t="str">
        <f t="shared" si="343"/>
        <v>#REF!</v>
      </c>
      <c r="D475" s="219" t="str">
        <f t="shared" si="343"/>
        <v>#REF!</v>
      </c>
      <c r="E475" s="219" t="str">
        <f t="shared" si="343"/>
        <v>#REF!</v>
      </c>
      <c r="F475" s="221" t="str">
        <f t="shared" si="343"/>
        <v>#REF!</v>
      </c>
      <c r="G475" s="230" t="str">
        <f t="shared" si="343"/>
        <v>#REF!</v>
      </c>
      <c r="H475" s="150" t="str">
        <f t="shared" si="343"/>
        <v>#REF!</v>
      </c>
      <c r="I475" s="150" t="str">
        <f t="shared" si="343"/>
        <v>#REF!</v>
      </c>
    </row>
    <row r="476" ht="14.25" customHeight="1">
      <c r="A476" s="219" t="str">
        <f t="shared" ref="A476:I476" si="344">'2.19.'!A42</f>
        <v>#REF!</v>
      </c>
      <c r="B476" s="92" t="str">
        <f t="shared" si="344"/>
        <v>#REF!</v>
      </c>
      <c r="C476" s="92" t="str">
        <f t="shared" si="344"/>
        <v>#REF!</v>
      </c>
      <c r="D476" s="219" t="str">
        <f t="shared" si="344"/>
        <v>#REF!</v>
      </c>
      <c r="E476" s="219" t="str">
        <f t="shared" si="344"/>
        <v>#REF!</v>
      </c>
      <c r="F476" s="221" t="str">
        <f t="shared" si="344"/>
        <v>#REF!</v>
      </c>
      <c r="G476" s="230" t="str">
        <f t="shared" si="344"/>
        <v>#REF!</v>
      </c>
      <c r="H476" s="150" t="str">
        <f t="shared" si="344"/>
        <v>#REF!</v>
      </c>
      <c r="I476" s="150" t="str">
        <f t="shared" si="344"/>
        <v>#REF!</v>
      </c>
    </row>
    <row r="477" ht="14.25" customHeight="1">
      <c r="A477" s="219" t="str">
        <f t="shared" ref="A477:I477" si="345">'2.19.'!A43</f>
        <v>#REF!</v>
      </c>
      <c r="B477" s="92" t="str">
        <f t="shared" si="345"/>
        <v>#REF!</v>
      </c>
      <c r="C477" s="92" t="str">
        <f t="shared" si="345"/>
        <v>#REF!</v>
      </c>
      <c r="D477" s="219" t="str">
        <f t="shared" si="345"/>
        <v>#REF!</v>
      </c>
      <c r="E477" s="219" t="str">
        <f t="shared" si="345"/>
        <v>#REF!</v>
      </c>
      <c r="F477" s="221" t="str">
        <f t="shared" si="345"/>
        <v>#REF!</v>
      </c>
      <c r="G477" s="230" t="str">
        <f t="shared" si="345"/>
        <v>#REF!</v>
      </c>
      <c r="H477" s="150" t="str">
        <f t="shared" si="345"/>
        <v>#REF!</v>
      </c>
      <c r="I477" s="150" t="str">
        <f t="shared" si="345"/>
        <v>#REF!</v>
      </c>
    </row>
    <row r="478" ht="14.25" customHeight="1">
      <c r="A478" s="219" t="str">
        <f t="shared" ref="A478:I478" si="346">'2.19.'!A44</f>
        <v>#REF!</v>
      </c>
      <c r="B478" s="92" t="str">
        <f t="shared" si="346"/>
        <v>#REF!</v>
      </c>
      <c r="C478" s="92" t="str">
        <f t="shared" si="346"/>
        <v>#REF!</v>
      </c>
      <c r="D478" s="219" t="str">
        <f t="shared" si="346"/>
        <v>#REF!</v>
      </c>
      <c r="E478" s="219" t="str">
        <f t="shared" si="346"/>
        <v>#REF!</v>
      </c>
      <c r="F478" s="221" t="str">
        <f t="shared" si="346"/>
        <v>#REF!</v>
      </c>
      <c r="G478" s="230" t="str">
        <f t="shared" si="346"/>
        <v>#REF!</v>
      </c>
      <c r="H478" s="150" t="str">
        <f t="shared" si="346"/>
        <v>#REF!</v>
      </c>
      <c r="I478" s="150" t="str">
        <f t="shared" si="346"/>
        <v>#REF!</v>
      </c>
    </row>
    <row r="479" ht="14.25" customHeight="1">
      <c r="A479" s="219" t="str">
        <f t="shared" ref="A479:I479" si="347">'2.19.'!A45</f>
        <v>#REF!</v>
      </c>
      <c r="B479" s="92" t="str">
        <f t="shared" si="347"/>
        <v>#REF!</v>
      </c>
      <c r="C479" s="92" t="str">
        <f t="shared" si="347"/>
        <v>#REF!</v>
      </c>
      <c r="D479" s="219" t="str">
        <f t="shared" si="347"/>
        <v>#REF!</v>
      </c>
      <c r="E479" s="219" t="str">
        <f t="shared" si="347"/>
        <v>#REF!</v>
      </c>
      <c r="F479" s="221" t="str">
        <f t="shared" si="347"/>
        <v>#REF!</v>
      </c>
      <c r="G479" s="230" t="str">
        <f t="shared" si="347"/>
        <v>#REF!</v>
      </c>
      <c r="H479" s="150" t="str">
        <f t="shared" si="347"/>
        <v>#REF!</v>
      </c>
      <c r="I479" s="150" t="str">
        <f t="shared" si="347"/>
        <v>#REF!</v>
      </c>
    </row>
    <row r="480" ht="14.25" customHeight="1">
      <c r="A480" s="219" t="str">
        <f t="shared" ref="A480:I480" si="348">'2.19.'!A46</f>
        <v>#REF!</v>
      </c>
      <c r="B480" s="92" t="str">
        <f t="shared" si="348"/>
        <v>#REF!</v>
      </c>
      <c r="C480" s="92" t="str">
        <f t="shared" si="348"/>
        <v>#REF!</v>
      </c>
      <c r="D480" s="219" t="str">
        <f t="shared" si="348"/>
        <v>#REF!</v>
      </c>
      <c r="E480" s="219" t="str">
        <f t="shared" si="348"/>
        <v>#REF!</v>
      </c>
      <c r="F480" s="221" t="str">
        <f t="shared" si="348"/>
        <v>#REF!</v>
      </c>
      <c r="G480" s="230" t="str">
        <f t="shared" si="348"/>
        <v>#REF!</v>
      </c>
      <c r="H480" s="150" t="str">
        <f t="shared" si="348"/>
        <v>#REF!</v>
      </c>
      <c r="I480" s="150" t="str">
        <f t="shared" si="348"/>
        <v>#REF!</v>
      </c>
    </row>
    <row r="481" ht="14.25" customHeight="1">
      <c r="A481" s="90" t="str">
        <f t="shared" ref="A481:I481" si="349">'2.19.'!A47</f>
        <v>#REF!</v>
      </c>
      <c r="B481" s="90" t="str">
        <f t="shared" si="349"/>
        <v>#REF!</v>
      </c>
      <c r="C481" s="90" t="str">
        <f t="shared" si="349"/>
        <v>#REF!</v>
      </c>
      <c r="D481" s="90" t="str">
        <f t="shared" si="349"/>
        <v>#REF!</v>
      </c>
      <c r="E481" s="90" t="str">
        <f t="shared" si="349"/>
        <v>#REF!</v>
      </c>
      <c r="F481" s="154" t="str">
        <f t="shared" si="349"/>
        <v>#REF!</v>
      </c>
      <c r="G481" s="3" t="str">
        <f t="shared" si="349"/>
        <v>#REF!</v>
      </c>
      <c r="H481" s="150" t="str">
        <f t="shared" si="349"/>
        <v>#REF!</v>
      </c>
      <c r="I481" s="150" t="str">
        <f t="shared" si="349"/>
        <v>#REF!</v>
      </c>
    </row>
    <row r="482" ht="14.25" customHeight="1">
      <c r="A482" s="223" t="str">
        <f t="shared" ref="A482:I482" si="350">'2.19.'!A48</f>
        <v>#REF!</v>
      </c>
      <c r="B482" s="224" t="str">
        <f t="shared" si="350"/>
        <v>#REF!</v>
      </c>
      <c r="C482" s="224" t="str">
        <f t="shared" si="350"/>
        <v>#REF!</v>
      </c>
      <c r="D482" s="224" t="str">
        <f t="shared" si="350"/>
        <v>#REF!</v>
      </c>
      <c r="E482" s="224" t="str">
        <f t="shared" si="350"/>
        <v>#REF!</v>
      </c>
      <c r="F482" s="224" t="str">
        <f t="shared" si="350"/>
        <v>#REF!</v>
      </c>
      <c r="G482" s="198" t="str">
        <f t="shared" si="350"/>
        <v>#REF!</v>
      </c>
      <c r="H482" s="224" t="str">
        <f t="shared" si="350"/>
        <v>#REF!</v>
      </c>
      <c r="I482" s="225" t="str">
        <f t="shared" si="350"/>
        <v>#REF!</v>
      </c>
    </row>
    <row r="483" ht="14.25" customHeight="1">
      <c r="G483" s="3"/>
    </row>
    <row r="484" ht="14.25" customHeight="1">
      <c r="G484" s="3"/>
    </row>
    <row r="485" ht="14.25" customHeight="1">
      <c r="A485" s="216" t="str">
        <f t="shared" ref="A485:I485" si="351">'2.19.'!A67</f>
        <v>#REF!</v>
      </c>
      <c r="B485" s="94" t="str">
        <f t="shared" si="351"/>
        <v>#REF!</v>
      </c>
      <c r="C485" s="94" t="str">
        <f t="shared" si="351"/>
        <v>#REF!</v>
      </c>
      <c r="D485" s="94" t="str">
        <f t="shared" si="351"/>
        <v>#REF!</v>
      </c>
      <c r="E485" s="94" t="str">
        <f t="shared" si="351"/>
        <v>#REF!</v>
      </c>
      <c r="F485" s="94" t="str">
        <f t="shared" si="351"/>
        <v>#REF!</v>
      </c>
      <c r="G485" s="2" t="str">
        <f t="shared" si="351"/>
        <v>#REF!</v>
      </c>
      <c r="H485" s="94" t="str">
        <f t="shared" si="351"/>
        <v>#REF!</v>
      </c>
      <c r="I485" s="94" t="str">
        <f t="shared" si="351"/>
        <v>#REF!</v>
      </c>
    </row>
    <row r="486" ht="14.25" customHeight="1">
      <c r="A486" s="217" t="str">
        <f t="shared" ref="A486:I486" si="352">'2.19.'!A68</f>
        <v>#REF!</v>
      </c>
      <c r="B486" s="217" t="str">
        <f t="shared" si="352"/>
        <v>#REF!</v>
      </c>
      <c r="C486" s="217" t="str">
        <f t="shared" si="352"/>
        <v>#REF!</v>
      </c>
      <c r="D486" s="217" t="str">
        <f t="shared" si="352"/>
        <v>#REF!</v>
      </c>
      <c r="E486" s="217" t="str">
        <f t="shared" si="352"/>
        <v>#REF!</v>
      </c>
      <c r="F486" s="217" t="str">
        <f t="shared" si="352"/>
        <v>#REF!</v>
      </c>
      <c r="G486" s="4" t="str">
        <f t="shared" si="352"/>
        <v>#REF!</v>
      </c>
      <c r="H486" s="217" t="str">
        <f t="shared" si="352"/>
        <v>#REF!</v>
      </c>
      <c r="I486" s="217" t="str">
        <f t="shared" si="352"/>
        <v>#REF!</v>
      </c>
    </row>
    <row r="487" ht="14.25" customHeight="1">
      <c r="A487" s="219" t="str">
        <f t="shared" ref="A487:I487" si="353">'2.19.'!A69</f>
        <v>#REF!</v>
      </c>
      <c r="B487" s="92" t="str">
        <f t="shared" si="353"/>
        <v>#REF!</v>
      </c>
      <c r="C487" s="92" t="str">
        <f t="shared" si="353"/>
        <v>#REF!</v>
      </c>
      <c r="D487" s="219" t="str">
        <f t="shared" si="353"/>
        <v>#REF!</v>
      </c>
      <c r="E487" s="219" t="str">
        <f t="shared" si="353"/>
        <v>#REF!</v>
      </c>
      <c r="F487" s="221" t="str">
        <f t="shared" si="353"/>
        <v>#REF!</v>
      </c>
      <c r="G487" s="222" t="str">
        <f t="shared" si="353"/>
        <v>#REF!</v>
      </c>
      <c r="H487" s="150" t="str">
        <f t="shared" si="353"/>
        <v>#REF!</v>
      </c>
      <c r="I487" s="150" t="str">
        <f t="shared" si="353"/>
        <v>#REF!</v>
      </c>
    </row>
    <row r="488" ht="14.25" customHeight="1">
      <c r="A488" s="219" t="str">
        <f t="shared" ref="A488:I488" si="354">'2.19.'!A70</f>
        <v>#REF!</v>
      </c>
      <c r="B488" s="92" t="str">
        <f t="shared" si="354"/>
        <v>#REF!</v>
      </c>
      <c r="C488" s="92" t="str">
        <f t="shared" si="354"/>
        <v>#REF!</v>
      </c>
      <c r="D488" s="219" t="str">
        <f t="shared" si="354"/>
        <v>#REF!</v>
      </c>
      <c r="E488" s="219" t="str">
        <f t="shared" si="354"/>
        <v>#REF!</v>
      </c>
      <c r="F488" s="221" t="str">
        <f t="shared" si="354"/>
        <v>#REF!</v>
      </c>
      <c r="G488" s="222" t="str">
        <f t="shared" si="354"/>
        <v>#REF!</v>
      </c>
      <c r="H488" s="150" t="str">
        <f t="shared" si="354"/>
        <v>#REF!</v>
      </c>
      <c r="I488" s="150" t="str">
        <f t="shared" si="354"/>
        <v>#REF!</v>
      </c>
    </row>
    <row r="489" ht="14.25" customHeight="1">
      <c r="A489" s="219" t="str">
        <f t="shared" ref="A489:I489" si="355">'2.19.'!A71</f>
        <v>#REF!</v>
      </c>
      <c r="B489" s="92" t="str">
        <f t="shared" si="355"/>
        <v>#REF!</v>
      </c>
      <c r="C489" s="92" t="str">
        <f t="shared" si="355"/>
        <v>#REF!</v>
      </c>
      <c r="D489" s="219" t="str">
        <f t="shared" si="355"/>
        <v>#REF!</v>
      </c>
      <c r="E489" s="219" t="str">
        <f t="shared" si="355"/>
        <v>#REF!</v>
      </c>
      <c r="F489" s="221" t="str">
        <f t="shared" si="355"/>
        <v>#REF!</v>
      </c>
      <c r="G489" s="222" t="str">
        <f t="shared" si="355"/>
        <v>#REF!</v>
      </c>
      <c r="H489" s="150" t="str">
        <f t="shared" si="355"/>
        <v>#REF!</v>
      </c>
      <c r="I489" s="150" t="str">
        <f t="shared" si="355"/>
        <v>#REF!</v>
      </c>
    </row>
    <row r="490" ht="14.25" customHeight="1">
      <c r="A490" s="219" t="str">
        <f t="shared" ref="A490:I490" si="356">'2.19.'!A72</f>
        <v>#REF!</v>
      </c>
      <c r="B490" s="92" t="str">
        <f t="shared" si="356"/>
        <v>#REF!</v>
      </c>
      <c r="C490" s="92" t="str">
        <f t="shared" si="356"/>
        <v>#REF!</v>
      </c>
      <c r="D490" s="219" t="str">
        <f t="shared" si="356"/>
        <v>#REF!</v>
      </c>
      <c r="E490" s="219" t="str">
        <f t="shared" si="356"/>
        <v>#REF!</v>
      </c>
      <c r="F490" s="221" t="str">
        <f t="shared" si="356"/>
        <v>#REF!</v>
      </c>
      <c r="G490" s="222" t="str">
        <f t="shared" si="356"/>
        <v>#REF!</v>
      </c>
      <c r="H490" s="150" t="str">
        <f t="shared" si="356"/>
        <v>#REF!</v>
      </c>
      <c r="I490" s="150" t="str">
        <f t="shared" si="356"/>
        <v>#REF!</v>
      </c>
    </row>
    <row r="491" ht="14.25" customHeight="1">
      <c r="A491" s="219" t="str">
        <f t="shared" ref="A491:I491" si="357">'2.19.'!A73</f>
        <v>#REF!</v>
      </c>
      <c r="B491" s="92" t="str">
        <f t="shared" si="357"/>
        <v>#REF!</v>
      </c>
      <c r="C491" s="92" t="str">
        <f t="shared" si="357"/>
        <v>#REF!</v>
      </c>
      <c r="D491" s="219" t="str">
        <f t="shared" si="357"/>
        <v>#REF!</v>
      </c>
      <c r="E491" s="219" t="str">
        <f t="shared" si="357"/>
        <v>#REF!</v>
      </c>
      <c r="F491" s="221" t="str">
        <f t="shared" si="357"/>
        <v>#REF!</v>
      </c>
      <c r="G491" s="222" t="str">
        <f t="shared" si="357"/>
        <v>#REF!</v>
      </c>
      <c r="H491" s="150" t="str">
        <f t="shared" si="357"/>
        <v>#REF!</v>
      </c>
      <c r="I491" s="150" t="str">
        <f t="shared" si="357"/>
        <v>#REF!</v>
      </c>
    </row>
    <row r="492" ht="14.25" customHeight="1">
      <c r="A492" s="219" t="str">
        <f t="shared" ref="A492:I492" si="358">'2.19.'!A74</f>
        <v>#REF!</v>
      </c>
      <c r="B492" s="92" t="str">
        <f t="shared" si="358"/>
        <v>#REF!</v>
      </c>
      <c r="C492" s="92" t="str">
        <f t="shared" si="358"/>
        <v>#REF!</v>
      </c>
      <c r="D492" s="219" t="str">
        <f t="shared" si="358"/>
        <v>#REF!</v>
      </c>
      <c r="E492" s="219" t="str">
        <f t="shared" si="358"/>
        <v>#REF!</v>
      </c>
      <c r="F492" s="221" t="str">
        <f t="shared" si="358"/>
        <v>#REF!</v>
      </c>
      <c r="G492" s="222" t="str">
        <f t="shared" si="358"/>
        <v>#REF!</v>
      </c>
      <c r="H492" s="150" t="str">
        <f t="shared" si="358"/>
        <v>#REF!</v>
      </c>
      <c r="I492" s="150" t="str">
        <f t="shared" si="358"/>
        <v>#REF!</v>
      </c>
    </row>
    <row r="493" ht="14.25" customHeight="1">
      <c r="A493" s="90" t="str">
        <f t="shared" ref="A493:I493" si="359">'2.19.'!A75</f>
        <v>#REF!</v>
      </c>
      <c r="B493" s="90" t="str">
        <f t="shared" si="359"/>
        <v>#REF!</v>
      </c>
      <c r="C493" s="90" t="str">
        <f t="shared" si="359"/>
        <v>#REF!</v>
      </c>
      <c r="D493" s="90" t="str">
        <f t="shared" si="359"/>
        <v>#REF!</v>
      </c>
      <c r="E493" s="90" t="str">
        <f t="shared" si="359"/>
        <v>#REF!</v>
      </c>
      <c r="F493" s="154" t="str">
        <f t="shared" si="359"/>
        <v>#REF!</v>
      </c>
      <c r="G493" s="3" t="str">
        <f t="shared" si="359"/>
        <v>#REF!</v>
      </c>
      <c r="H493" s="150" t="str">
        <f t="shared" si="359"/>
        <v>#REF!</v>
      </c>
      <c r="I493" s="150" t="str">
        <f t="shared" si="359"/>
        <v>#REF!</v>
      </c>
    </row>
    <row r="494" ht="14.25" customHeight="1">
      <c r="A494" s="223" t="str">
        <f t="shared" ref="A494:I494" si="360">'2.19.'!A76</f>
        <v>#REF!</v>
      </c>
      <c r="B494" s="224" t="str">
        <f t="shared" si="360"/>
        <v>#REF!</v>
      </c>
      <c r="C494" s="224" t="str">
        <f t="shared" si="360"/>
        <v>#REF!</v>
      </c>
      <c r="D494" s="224" t="str">
        <f t="shared" si="360"/>
        <v>#REF!</v>
      </c>
      <c r="E494" s="224" t="str">
        <f t="shared" si="360"/>
        <v>#REF!</v>
      </c>
      <c r="F494" s="224" t="str">
        <f t="shared" si="360"/>
        <v>#REF!</v>
      </c>
      <c r="G494" s="198" t="str">
        <f t="shared" si="360"/>
        <v>#REF!</v>
      </c>
      <c r="H494" s="224" t="str">
        <f t="shared" si="360"/>
        <v>#REF!</v>
      </c>
      <c r="I494" s="225" t="str">
        <f t="shared" si="360"/>
        <v>#REF!</v>
      </c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</sheetData>
  <mergeCells count="21">
    <mergeCell ref="B3:F3"/>
    <mergeCell ref="A5:B5"/>
    <mergeCell ref="A17:B17"/>
    <mergeCell ref="B29:F29"/>
    <mergeCell ref="B55:F55"/>
    <mergeCell ref="B81:F81"/>
    <mergeCell ref="B107:F107"/>
    <mergeCell ref="B315:F315"/>
    <mergeCell ref="B341:F341"/>
    <mergeCell ref="B367:F367"/>
    <mergeCell ref="B393:F393"/>
    <mergeCell ref="B419:F419"/>
    <mergeCell ref="B445:F445"/>
    <mergeCell ref="B471:F471"/>
    <mergeCell ref="B133:F133"/>
    <mergeCell ref="B159:F159"/>
    <mergeCell ref="B185:F185"/>
    <mergeCell ref="B211:F211"/>
    <mergeCell ref="B237:F237"/>
    <mergeCell ref="B263:F263"/>
    <mergeCell ref="B289:F28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2024-05-17T17:10:50Z</dcterms:created>
  <dc:creator>Martina García Somovilla</dc:creator>
</cp:coreProperties>
</file>