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Users\casanovg\Desktop\open-boiler v0.5\electronics\worksheets\"/>
    </mc:Choice>
  </mc:AlternateContent>
  <xr:revisionPtr revIDLastSave="0" documentId="13_ncr:1_{9B473E93-2EA9-4A4A-B8EB-16A0B6D51A94}" xr6:coauthVersionLast="45" xr6:coauthVersionMax="45" xr10:uidLastSave="{00000000-0000-0000-0000-000000000000}"/>
  <bookViews>
    <workbookView xWindow="1920" yWindow="615" windowWidth="21735" windowHeight="13845" xr2:uid="{00000000-000D-0000-FFFF-FFFF00000000}"/>
  </bookViews>
  <sheets>
    <sheet name="T7335A Datasheet" sheetId="2" r:id="rId1"/>
    <sheet name="Roca Repair Manual" sheetId="1" r:id="rId2"/>
    <sheet name="CH Test Setup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9" i="2" l="1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K5" i="2"/>
  <c r="K6" i="2"/>
  <c r="H4" i="1"/>
  <c r="H4" i="2"/>
  <c r="H14" i="2" l="1"/>
  <c r="H15" i="2"/>
  <c r="H16" i="2"/>
  <c r="H17" i="2"/>
  <c r="H18" i="2"/>
  <c r="H19" i="2"/>
  <c r="H6" i="2"/>
  <c r="H7" i="2"/>
  <c r="H8" i="2"/>
  <c r="H9" i="2"/>
  <c r="H10" i="2"/>
  <c r="H11" i="2"/>
  <c r="H12" i="2"/>
  <c r="H13" i="2"/>
  <c r="H5" i="2"/>
  <c r="M6" i="2" l="1"/>
  <c r="K23" i="2"/>
  <c r="M23" i="2" s="1"/>
  <c r="K22" i="2"/>
  <c r="M22" i="2" s="1"/>
  <c r="M5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22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5" i="2"/>
  <c r="G5" i="2" l="1"/>
  <c r="G19" i="2"/>
  <c r="G18" i="2"/>
  <c r="G17" i="2"/>
  <c r="G16" i="2"/>
  <c r="G15" i="2"/>
  <c r="K31" i="2"/>
  <c r="M31" i="2" s="1"/>
  <c r="G14" i="2"/>
  <c r="G13" i="2"/>
  <c r="K29" i="2"/>
  <c r="M29" i="2" s="1"/>
  <c r="G12" i="2"/>
  <c r="G11" i="2"/>
  <c r="K27" i="2"/>
  <c r="M27" i="2" s="1"/>
  <c r="G10" i="2"/>
  <c r="G9" i="2"/>
  <c r="G8" i="2"/>
  <c r="G7" i="2"/>
  <c r="G6" i="2"/>
  <c r="G4" i="2"/>
  <c r="K18" i="2" l="1"/>
  <c r="M18" i="2" s="1"/>
  <c r="K35" i="2"/>
  <c r="M35" i="2" s="1"/>
  <c r="K19" i="2"/>
  <c r="M19" i="2" s="1"/>
  <c r="K36" i="2"/>
  <c r="M36" i="2" s="1"/>
  <c r="K17" i="2"/>
  <c r="M17" i="2" s="1"/>
  <c r="K34" i="2"/>
  <c r="M34" i="2" s="1"/>
  <c r="K16" i="2"/>
  <c r="M16" i="2" s="1"/>
  <c r="K33" i="2"/>
  <c r="M33" i="2" s="1"/>
  <c r="K15" i="2"/>
  <c r="M15" i="2" s="1"/>
  <c r="K32" i="2"/>
  <c r="M32" i="2" s="1"/>
  <c r="K14" i="2"/>
  <c r="M14" i="2" s="1"/>
  <c r="K13" i="2"/>
  <c r="M13" i="2" s="1"/>
  <c r="K30" i="2"/>
  <c r="M30" i="2" s="1"/>
  <c r="K12" i="2"/>
  <c r="M12" i="2" s="1"/>
  <c r="K11" i="2"/>
  <c r="M11" i="2" s="1"/>
  <c r="K28" i="2"/>
  <c r="M28" i="2" s="1"/>
  <c r="K10" i="2"/>
  <c r="M10" i="2" s="1"/>
  <c r="K9" i="2"/>
  <c r="M9" i="2" s="1"/>
  <c r="K26" i="2"/>
  <c r="M26" i="2" s="1"/>
  <c r="K8" i="2"/>
  <c r="M8" i="2" s="1"/>
  <c r="K25" i="2"/>
  <c r="M25" i="2" s="1"/>
  <c r="K7" i="2"/>
  <c r="M7" i="2" s="1"/>
  <c r="K24" i="2"/>
  <c r="M24" i="2" s="1"/>
  <c r="G4" i="1"/>
  <c r="G6" i="1"/>
  <c r="H6" i="1"/>
  <c r="K6" i="1" s="1"/>
  <c r="G7" i="1"/>
  <c r="H7" i="1"/>
  <c r="K7" i="1" s="1"/>
  <c r="G8" i="1"/>
  <c r="H8" i="1"/>
  <c r="K8" i="1" s="1"/>
  <c r="G9" i="1"/>
  <c r="H9" i="1"/>
  <c r="K9" i="1" s="1"/>
  <c r="G10" i="1"/>
  <c r="H10" i="1"/>
  <c r="K10" i="1" s="1"/>
  <c r="G11" i="1"/>
  <c r="H11" i="1"/>
  <c r="K11" i="1" s="1"/>
  <c r="G12" i="1"/>
  <c r="H12" i="1"/>
  <c r="K12" i="1" s="1"/>
  <c r="G13" i="1"/>
  <c r="H13" i="1"/>
  <c r="K13" i="1" s="1"/>
  <c r="G14" i="1"/>
  <c r="H14" i="1"/>
  <c r="K14" i="1" s="1"/>
  <c r="G15" i="1"/>
  <c r="H15" i="1"/>
  <c r="K15" i="1" s="1"/>
  <c r="G16" i="1"/>
  <c r="H16" i="1"/>
  <c r="K16" i="1" s="1"/>
  <c r="G17" i="1"/>
  <c r="H17" i="1"/>
  <c r="K17" i="1" s="1"/>
  <c r="G18" i="1"/>
  <c r="H18" i="1"/>
  <c r="K18" i="1" s="1"/>
  <c r="H5" i="1"/>
  <c r="K5" i="1" s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K4" authorId="0" shapeId="0" xr:uid="{EF9422B8-C7B9-4513-9DCB-AC566E410C2D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NTC = R2</t>
        </r>
      </text>
    </comment>
    <comment ref="K21" authorId="0" shapeId="0" xr:uid="{76275076-2EDB-40B2-AC14-EA3B30D6B8A2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NTC = R1</t>
        </r>
      </text>
    </comment>
  </commentList>
</comments>
</file>

<file path=xl/sharedStrings.xml><?xml version="1.0" encoding="utf-8"?>
<sst xmlns="http://schemas.openxmlformats.org/spreadsheetml/2006/main" count="98" uniqueCount="24">
  <si>
    <t xml:space="preserve"> NTC thermistor table</t>
  </si>
  <si>
    <t>°C</t>
  </si>
  <si>
    <t>kΩ</t>
  </si>
  <si>
    <t>Temperature</t>
  </si>
  <si>
    <t xml:space="preserve">Resistance </t>
  </si>
  <si>
    <t>R1</t>
  </si>
  <si>
    <t>Vin</t>
  </si>
  <si>
    <t>V</t>
  </si>
  <si>
    <t>Vout</t>
  </si>
  <si>
    <t>14,3 kΩ</t>
  </si>
  <si>
    <t>Tester Temp Measurement</t>
  </si>
  <si>
    <t>17 °C</t>
  </si>
  <si>
    <t>Honeywell T7335A Thermistor Temperature Sensor</t>
  </si>
  <si>
    <t>ADC</t>
  </si>
  <si>
    <t>Central Heating Test Setup</t>
  </si>
  <si>
    <t>bar</t>
  </si>
  <si>
    <t xml:space="preserve">  Lowest temp: </t>
  </si>
  <si>
    <t xml:space="preserve"> Highest temp: </t>
  </si>
  <si>
    <t>-&gt;</t>
  </si>
  <si>
    <t>Instrument</t>
  </si>
  <si>
    <t>Tester</t>
  </si>
  <si>
    <t>I (mA)</t>
  </si>
  <si>
    <t>Thermistor = R2</t>
  </si>
  <si>
    <t>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</si>
</sst>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center"/>
    </xf>
    <xf numFmtId="164" fontId="0" fillId="0" borderId="2" xfId="0" applyNumberFormat="1" applyBorder="1"/>
    <xf numFmtId="1" fontId="0" fillId="0" borderId="4" xfId="0" applyNumberFormat="1" applyBorder="1"/>
    <xf numFmtId="0" fontId="0" fillId="0" borderId="5" xfId="0" applyBorder="1" applyAlignment="1">
      <alignment horizontal="center"/>
    </xf>
    <xf numFmtId="164" fontId="0" fillId="0" borderId="4" xfId="0" applyNumberFormat="1" applyBorder="1"/>
    <xf numFmtId="0" fontId="0" fillId="0" borderId="4" xfId="0" applyBorder="1"/>
    <xf numFmtId="164" fontId="0" fillId="0" borderId="1" xfId="0" applyNumberFormat="1" applyBorder="1"/>
    <xf numFmtId="0" fontId="2" fillId="0" borderId="0" xfId="0" applyFont="1"/>
    <xf numFmtId="165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6" xfId="0" applyBorder="1"/>
    <xf numFmtId="2" fontId="0" fillId="0" borderId="4" xfId="0" applyNumberFormat="1" applyBorder="1"/>
    <xf numFmtId="2" fontId="0" fillId="0" borderId="2" xfId="0" applyNumberFormat="1" applyBorder="1"/>
    <xf numFmtId="1" fontId="3" fillId="3" borderId="4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" fontId="4" fillId="5" borderId="4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4" fontId="4" fillId="5" borderId="0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/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quotePrefix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0" xfId="0" quotePrefix="1" applyFill="1" applyAlignment="1">
      <alignment horizontal="center"/>
    </xf>
    <xf numFmtId="0" fontId="1" fillId="0" borderId="0" xfId="0" applyFont="1" applyAlignment="1">
      <alignment horizontal="center"/>
    </xf>
    <xf numFmtId="1" fontId="0" fillId="2" borderId="1" xfId="0" applyNumberFormat="1" applyFill="1" applyBorder="1"/>
    <xf numFmtId="165" fontId="0" fillId="2" borderId="1" xfId="0" applyNumberFormat="1" applyFill="1" applyBorder="1"/>
    <xf numFmtId="3" fontId="0" fillId="0" borderId="1" xfId="0" applyNumberFormat="1" applyBorder="1"/>
    <xf numFmtId="0" fontId="0" fillId="9" borderId="4" xfId="0" applyFill="1" applyBorder="1"/>
    <xf numFmtId="0" fontId="0" fillId="9" borderId="5" xfId="0" applyFill="1" applyBorder="1" applyAlignment="1">
      <alignment horizontal="center"/>
    </xf>
    <xf numFmtId="2" fontId="0" fillId="9" borderId="4" xfId="0" applyNumberFormat="1" applyFill="1" applyBorder="1"/>
    <xf numFmtId="1" fontId="0" fillId="9" borderId="1" xfId="0" applyNumberFormat="1" applyFill="1" applyBorder="1"/>
    <xf numFmtId="165" fontId="0" fillId="9" borderId="1" xfId="0" applyNumberFormat="1" applyFill="1" applyBorder="1"/>
    <xf numFmtId="1" fontId="0" fillId="9" borderId="4" xfId="0" applyNumberFormat="1" applyFill="1" applyBorder="1"/>
    <xf numFmtId="3" fontId="0" fillId="0" borderId="7" xfId="0" applyNumberFormat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T</a:t>
            </a:r>
            <a:r>
              <a:rPr lang="en-US" sz="1200" b="1"/>
              <a:t>7335A Thermistor Resistance-Temperature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'T7335A Datasheet'!$H$4</c:f>
              <c:strCache>
                <c:ptCount val="1"/>
                <c:pt idx="0">
                  <c:v>Resistance  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9.1513892767693547E-2"/>
                  <c:y val="-4.3948286471722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1B-4657-85C9-FFC9E5E43FEB}"/>
                </c:ext>
              </c:extLst>
            </c:dLbl>
            <c:dLbl>
              <c:idx val="2"/>
              <c:layout>
                <c:manualLayout>
                  <c:x val="-1.6290584677604487E-2"/>
                  <c:y val="-4.39482864717221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1B-4657-85C9-FFC9E5E43FEB}"/>
                </c:ext>
              </c:extLst>
            </c:dLbl>
            <c:numFmt formatCode="0.0;[Red]0.0" sourceLinked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'T7335A Datasheet'!$G$5:$G$19</c:f>
              <c:numCache>
                <c:formatCode>0</c:formatCode>
                <c:ptCount val="15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</c:numCache>
            </c:numRef>
          </c:xVal>
          <c:yVal>
            <c:numRef>
              <c:f>'T7335A Datasheet'!$H$5:$H$19</c:f>
              <c:numCache>
                <c:formatCode>#,##0</c:formatCode>
                <c:ptCount val="15"/>
                <c:pt idx="0">
                  <c:v>98660</c:v>
                </c:pt>
                <c:pt idx="1">
                  <c:v>56250</c:v>
                </c:pt>
                <c:pt idx="2">
                  <c:v>33210</c:v>
                </c:pt>
                <c:pt idx="3">
                  <c:v>20240</c:v>
                </c:pt>
                <c:pt idx="4">
                  <c:v>12710</c:v>
                </c:pt>
                <c:pt idx="5">
                  <c:v>10170</c:v>
                </c:pt>
                <c:pt idx="6">
                  <c:v>8194</c:v>
                </c:pt>
                <c:pt idx="7">
                  <c:v>5416</c:v>
                </c:pt>
                <c:pt idx="8">
                  <c:v>3663</c:v>
                </c:pt>
                <c:pt idx="9">
                  <c:v>2530</c:v>
                </c:pt>
                <c:pt idx="10">
                  <c:v>1782</c:v>
                </c:pt>
                <c:pt idx="11">
                  <c:v>1278</c:v>
                </c:pt>
                <c:pt idx="12">
                  <c:v>1089</c:v>
                </c:pt>
                <c:pt idx="13">
                  <c:v>690</c:v>
                </c:pt>
                <c:pt idx="14">
                  <c:v>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3-47F4-9908-42BDFEF25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936336"/>
        <c:axId val="946760864"/>
      </c:scatterChart>
      <c:valAx>
        <c:axId val="9509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Temperature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60864"/>
        <c:crosses val="autoZero"/>
        <c:crossBetween val="midCat"/>
        <c:minorUnit val="2"/>
      </c:valAx>
      <c:valAx>
        <c:axId val="9467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Resistance </a:t>
                </a:r>
                <a:r>
                  <a:rPr lang="en-US" sz="1100" b="1" i="0" u="none" strike="noStrike" baseline="0">
                    <a:effectLst/>
                  </a:rPr>
                  <a:t>k</a:t>
                </a:r>
                <a:r>
                  <a:rPr lang="el-GR" sz="1100" b="1" i="0" u="none" strike="noStrike" baseline="0">
                    <a:effectLst/>
                  </a:rPr>
                  <a:t>Ω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3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NTC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'Roca Repair Manual'!$H$4</c:f>
              <c:strCache>
                <c:ptCount val="1"/>
                <c:pt idx="0">
                  <c:v>Resistance  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'Roca Repair Manual'!$G$5:$G$18</c:f>
              <c:numCache>
                <c:formatCode>0</c:formatCode>
                <c:ptCount val="14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</c:numCache>
            </c:numRef>
          </c:xVal>
          <c:yVal>
            <c:numRef>
              <c:f>'Roca Repair Manual'!$H$5:$H$18</c:f>
              <c:numCache>
                <c:formatCode>0.0</c:formatCode>
                <c:ptCount val="14"/>
                <c:pt idx="0">
                  <c:v>55.2</c:v>
                </c:pt>
                <c:pt idx="1">
                  <c:v>32.6</c:v>
                </c:pt>
                <c:pt idx="2">
                  <c:v>19.899999999999999</c:v>
                </c:pt>
                <c:pt idx="3">
                  <c:v>12.4</c:v>
                </c:pt>
                <c:pt idx="4">
                  <c:v>10</c:v>
                </c:pt>
                <c:pt idx="5">
                  <c:v>8.06</c:v>
                </c:pt>
                <c:pt idx="6">
                  <c:v>5.33</c:v>
                </c:pt>
                <c:pt idx="7">
                  <c:v>3.6</c:v>
                </c:pt>
                <c:pt idx="8">
                  <c:v>2.4900000000000002</c:v>
                </c:pt>
                <c:pt idx="9">
                  <c:v>1.75</c:v>
                </c:pt>
                <c:pt idx="10">
                  <c:v>1.25</c:v>
                </c:pt>
                <c:pt idx="11">
                  <c:v>0.91</c:v>
                </c:pt>
                <c:pt idx="12">
                  <c:v>0.67</c:v>
                </c:pt>
                <c:pt idx="13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5-4870-9467-F2B1FFC0E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936336"/>
        <c:axId val="946760864"/>
      </c:scatterChart>
      <c:valAx>
        <c:axId val="9509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60864"/>
        <c:crosses val="autoZero"/>
        <c:crossBetween val="midCat"/>
        <c:minorUnit val="2"/>
      </c:valAx>
      <c:valAx>
        <c:axId val="9467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3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142874</xdr:colOff>
      <xdr:row>2</xdr:row>
      <xdr:rowOff>185736</xdr:rowOff>
    </xdr:from>
    <xdr:to>
      <xdr:col>25</xdr:col>
      <xdr:colOff>190500</xdr:colOff>
      <xdr:row>20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ABDC8-CDF1-4D68-84B1-9B8CEF610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133349</xdr:colOff>
      <xdr:row>22</xdr:row>
      <xdr:rowOff>9525</xdr:rowOff>
    </xdr:from>
    <xdr:to>
      <xdr:col>18</xdr:col>
      <xdr:colOff>218712</xdr:colOff>
      <xdr:row>35</xdr:row>
      <xdr:rowOff>156410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09B87E-F3DB-494B-9F09-7E247EC2D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4099" y="4210050"/>
          <a:ext cx="2523763" cy="2623385"/>
        </a:xfrm>
        <a:prstGeom prst="rect">
          <a:avLst/>
        </a:prstGeom>
      </xdr:spPr>
    </xdr:pic>
    <xdr:clientData/>
  </xdr:twoCellAnchor>
  <xdr:twoCellAnchor editAs="oneCell">
    <xdr:from>
      <xdr:col>18</xdr:col>
      <xdr:colOff>276226</xdr:colOff>
      <xdr:row>22</xdr:row>
      <xdr:rowOff>28576</xdr:rowOff>
    </xdr:from>
    <xdr:to>
      <xdr:col>22</xdr:col>
      <xdr:colOff>295276</xdr:colOff>
      <xdr:row>27</xdr:row>
      <xdr:rowOff>145178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F49E19-6A45-40CD-995D-8B7F45AB0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67976" y="4229101"/>
          <a:ext cx="2457450" cy="1069102"/>
        </a:xfrm>
        <a:prstGeom prst="rect">
          <a:avLst/>
        </a:prstGeom>
      </xdr:spPr>
    </xdr:pic>
    <xdr:clientData/>
  </xdr:twoCellAnchor>
  <xdr:oneCellAnchor>
    <xdr:from>
      <xdr:col>16</xdr:col>
      <xdr:colOff>311921</xdr:colOff>
      <xdr:row>29</xdr:row>
      <xdr:rowOff>88131</xdr:rowOff>
    </xdr:from>
    <xdr:ext cx="436786" cy="83202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E6393AB-3C78-4BAF-8ADD-638BBD49225B}"/>
            </a:ext>
          </a:extLst>
        </xdr:cNvPr>
        <xdr:cNvSpPr txBox="1"/>
      </xdr:nvSpPr>
      <xdr:spPr>
        <a:xfrm rot="16200000">
          <a:off x="9086852" y="5819775"/>
          <a:ext cx="83202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>
              <a:solidFill>
                <a:srgbClr val="C00000"/>
              </a:solidFill>
            </a:rPr>
            <a:t>NTC</a:t>
          </a:r>
          <a:br>
            <a:rPr lang="en-US" sz="1100" b="1">
              <a:solidFill>
                <a:srgbClr val="C00000"/>
              </a:solidFill>
            </a:rPr>
          </a:br>
          <a:r>
            <a:rPr lang="en-US" sz="1100" b="1">
              <a:solidFill>
                <a:srgbClr val="C00000"/>
              </a:solidFill>
            </a:rPr>
            <a:t>Thermistor</a:t>
          </a:r>
        </a:p>
      </xdr:txBody>
    </xdr:sp>
    <xdr:clientData/>
  </xdr:oneCellAnchor>
  <xdr:oneCellAnchor>
    <xdr:from>
      <xdr:col>16</xdr:col>
      <xdr:colOff>331361</xdr:colOff>
      <xdr:row>25</xdr:row>
      <xdr:rowOff>15997</xdr:rowOff>
    </xdr:from>
    <xdr:ext cx="264560" cy="40479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0C5336C-99BB-4CB0-918D-61D1EA45ED77}"/>
            </a:ext>
          </a:extLst>
        </xdr:cNvPr>
        <xdr:cNvSpPr txBox="1"/>
      </xdr:nvSpPr>
      <xdr:spPr>
        <a:xfrm rot="16200000">
          <a:off x="9233795" y="4858138"/>
          <a:ext cx="4047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>
              <a:solidFill>
                <a:srgbClr val="C00000"/>
              </a:solidFill>
            </a:rPr>
            <a:t>1K2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142874</xdr:colOff>
      <xdr:row>2</xdr:row>
      <xdr:rowOff>185736</xdr:rowOff>
    </xdr:from>
    <xdr:to>
      <xdr:col>23</xdr:col>
      <xdr:colOff>190500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85BAC-B5F0-4982-B323-90E530BA4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DDCC-5909-4998-9CAD-635B883C2E00}">
  <dimension ref="B2:M36"/>
  <sheetViews>
    <sheetView tabSelected="1" zoomScaleNormal="100" workbookViewId="0"/>
  </sheetViews>
  <sheetFormatPr defaultRowHeight="15" x14ac:dyDescent="0.25"/>
  <cols>
    <col min="1" max="1" width="2.7109375" customWidth="1"/>
    <col min="2" max="2" width="8.28515625" customWidth="1"/>
    <col min="3" max="3" width="4.7109375" customWidth="1"/>
    <col min="4" max="4" width="8.28515625" customWidth="1"/>
    <col min="5" max="5" width="4.7109375" customWidth="1"/>
    <col min="6" max="6" width="2.7109375" customWidth="1"/>
    <col min="7" max="8" width="13.42578125" customWidth="1"/>
    <col min="9" max="9" width="2.7109375" customWidth="1"/>
    <col min="10" max="13" width="13.140625" customWidth="1"/>
    <col min="14" max="14" width="2.7109375" customWidth="1"/>
  </cols>
  <sheetData>
    <row r="2" spans="2:13" ht="15.75" x14ac:dyDescent="0.25">
      <c r="B2" s="9" t="s">
        <v>12</v>
      </c>
    </row>
    <row r="3" spans="2:13" x14ac:dyDescent="0.25">
      <c r="K3" t="s">
        <v>22</v>
      </c>
    </row>
    <row r="4" spans="2:13" x14ac:dyDescent="0.25">
      <c r="B4" s="50" t="s">
        <v>3</v>
      </c>
      <c r="C4" s="51"/>
      <c r="D4" s="50" t="s">
        <v>4</v>
      </c>
      <c r="E4" s="51"/>
      <c r="G4" s="18" t="str">
        <f>B4</f>
        <v>Temperature</v>
      </c>
      <c r="H4" s="19" t="str">
        <f>CONCATENATE(D4," ","Ω")</f>
        <v>Resistance  Ω</v>
      </c>
      <c r="J4" s="27" t="s">
        <v>3</v>
      </c>
      <c r="K4" s="19" t="s">
        <v>8</v>
      </c>
      <c r="L4" s="19" t="s">
        <v>21</v>
      </c>
      <c r="M4" s="28" t="s">
        <v>13</v>
      </c>
    </row>
    <row r="5" spans="2:13" x14ac:dyDescent="0.25">
      <c r="B5" s="4">
        <v>-20</v>
      </c>
      <c r="C5" s="5" t="s">
        <v>1</v>
      </c>
      <c r="D5" s="16">
        <v>98.66</v>
      </c>
      <c r="E5" s="5" t="s">
        <v>2</v>
      </c>
      <c r="G5" s="4">
        <f>B5</f>
        <v>-20</v>
      </c>
      <c r="H5" s="42">
        <f>D5*1000</f>
        <v>98660</v>
      </c>
      <c r="J5" s="29">
        <f>B5</f>
        <v>-20</v>
      </c>
      <c r="K5" s="10">
        <f>$D$23*(H5/($D$22+H5))</f>
        <v>4.9399158822351295</v>
      </c>
      <c r="L5" s="10">
        <f>($D$23/(H5+$D$22)*1000)</f>
        <v>5.0070098137392348E-2</v>
      </c>
      <c r="M5" s="29">
        <f>K5*1023/$D$23</f>
        <v>1010.7067895053075</v>
      </c>
    </row>
    <row r="6" spans="2:13" x14ac:dyDescent="0.25">
      <c r="B6" s="4">
        <v>-10</v>
      </c>
      <c r="C6" s="5" t="s">
        <v>1</v>
      </c>
      <c r="D6" s="16">
        <v>56.25</v>
      </c>
      <c r="E6" s="5" t="s">
        <v>2</v>
      </c>
      <c r="G6" s="4">
        <f>B6</f>
        <v>-10</v>
      </c>
      <c r="H6" s="42">
        <f t="shared" ref="H6:H19" si="0">D6*1000</f>
        <v>56250</v>
      </c>
      <c r="J6" s="29">
        <f t="shared" ref="J6:J19" si="1">B6</f>
        <v>-10</v>
      </c>
      <c r="K6" s="10">
        <f>$D$23*(H6/($D$22+H6))</f>
        <v>4.8955613577023502</v>
      </c>
      <c r="L6" s="10">
        <f t="shared" ref="L6:L19" si="2">($D$23/(H6+$D$22)*1000)</f>
        <v>8.7032201914708437E-2</v>
      </c>
      <c r="M6" s="29">
        <f t="shared" ref="M6:M19" si="3">K6*1023/$D$23</f>
        <v>1001.6318537859008</v>
      </c>
    </row>
    <row r="7" spans="2:13" x14ac:dyDescent="0.25">
      <c r="B7" s="7">
        <v>0</v>
      </c>
      <c r="C7" s="5" t="s">
        <v>1</v>
      </c>
      <c r="D7" s="16">
        <v>33.21</v>
      </c>
      <c r="E7" s="5" t="s">
        <v>2</v>
      </c>
      <c r="G7" s="4">
        <f t="shared" ref="G7:G19" si="4">B7</f>
        <v>0</v>
      </c>
      <c r="H7" s="42">
        <f t="shared" si="0"/>
        <v>33210</v>
      </c>
      <c r="J7" s="29">
        <f t="shared" si="1"/>
        <v>0</v>
      </c>
      <c r="K7" s="10">
        <f t="shared" ref="K7:K19" si="5">$D$23*(H7/($D$22+H7))</f>
        <v>4.8256320836965996</v>
      </c>
      <c r="L7" s="10">
        <f t="shared" si="2"/>
        <v>0.14530659691950015</v>
      </c>
      <c r="M7" s="29">
        <f t="shared" si="3"/>
        <v>987.32432432432438</v>
      </c>
    </row>
    <row r="8" spans="2:13" x14ac:dyDescent="0.25">
      <c r="B8" s="7">
        <v>10</v>
      </c>
      <c r="C8" s="5" t="s">
        <v>1</v>
      </c>
      <c r="D8" s="16">
        <v>20.239999999999998</v>
      </c>
      <c r="E8" s="5" t="s">
        <v>2</v>
      </c>
      <c r="G8" s="4">
        <f t="shared" si="4"/>
        <v>10</v>
      </c>
      <c r="H8" s="42">
        <f t="shared" si="0"/>
        <v>20240</v>
      </c>
      <c r="J8" s="29">
        <f t="shared" si="1"/>
        <v>10</v>
      </c>
      <c r="K8" s="10">
        <f t="shared" si="5"/>
        <v>4.7201492537313436</v>
      </c>
      <c r="L8" s="10">
        <f t="shared" si="2"/>
        <v>0.2332089552238806</v>
      </c>
      <c r="M8" s="29">
        <f t="shared" si="3"/>
        <v>965.74253731343288</v>
      </c>
    </row>
    <row r="9" spans="2:13" x14ac:dyDescent="0.25">
      <c r="B9" s="7">
        <v>20</v>
      </c>
      <c r="C9" s="5" t="s">
        <v>1</v>
      </c>
      <c r="D9" s="16">
        <v>12.71</v>
      </c>
      <c r="E9" s="5" t="s">
        <v>2</v>
      </c>
      <c r="G9" s="4">
        <f t="shared" si="4"/>
        <v>20</v>
      </c>
      <c r="H9" s="42">
        <f t="shared" si="0"/>
        <v>12710</v>
      </c>
      <c r="J9" s="29">
        <f t="shared" si="1"/>
        <v>20</v>
      </c>
      <c r="K9" s="10">
        <f t="shared" si="5"/>
        <v>4.5686556434219989</v>
      </c>
      <c r="L9" s="10">
        <f t="shared" si="2"/>
        <v>0.3594536304816679</v>
      </c>
      <c r="M9" s="29">
        <f t="shared" si="3"/>
        <v>934.74694464414097</v>
      </c>
    </row>
    <row r="10" spans="2:13" x14ac:dyDescent="0.25">
      <c r="B10" s="43">
        <v>25</v>
      </c>
      <c r="C10" s="44" t="s">
        <v>1</v>
      </c>
      <c r="D10" s="45">
        <v>10.17</v>
      </c>
      <c r="E10" s="44" t="s">
        <v>2</v>
      </c>
      <c r="G10" s="4">
        <f t="shared" si="4"/>
        <v>25</v>
      </c>
      <c r="H10" s="42">
        <f t="shared" si="0"/>
        <v>10170</v>
      </c>
      <c r="J10" s="46">
        <f t="shared" si="1"/>
        <v>25</v>
      </c>
      <c r="K10" s="47">
        <f t="shared" si="5"/>
        <v>4.472295514511873</v>
      </c>
      <c r="L10" s="47">
        <f t="shared" si="2"/>
        <v>0.43975373790677225</v>
      </c>
      <c r="M10" s="46">
        <f t="shared" si="3"/>
        <v>915.03166226912924</v>
      </c>
    </row>
    <row r="11" spans="2:13" x14ac:dyDescent="0.25">
      <c r="B11" s="7">
        <v>30</v>
      </c>
      <c r="C11" s="5" t="s">
        <v>1</v>
      </c>
      <c r="D11" s="16">
        <v>8.1940000000000008</v>
      </c>
      <c r="E11" s="5" t="s">
        <v>2</v>
      </c>
      <c r="G11" s="4">
        <f t="shared" si="4"/>
        <v>30</v>
      </c>
      <c r="H11" s="42">
        <f t="shared" si="0"/>
        <v>8194</v>
      </c>
      <c r="J11" s="29">
        <f t="shared" si="1"/>
        <v>30</v>
      </c>
      <c r="K11" s="10">
        <f t="shared" si="5"/>
        <v>4.3612944432616558</v>
      </c>
      <c r="L11" s="10">
        <f t="shared" si="2"/>
        <v>0.53225463061528633</v>
      </c>
      <c r="M11" s="29">
        <f t="shared" si="3"/>
        <v>892.32084309133484</v>
      </c>
    </row>
    <row r="12" spans="2:13" x14ac:dyDescent="0.25">
      <c r="B12" s="4">
        <v>40</v>
      </c>
      <c r="C12" s="5" t="s">
        <v>1</v>
      </c>
      <c r="D12" s="16">
        <v>5.4160000000000004</v>
      </c>
      <c r="E12" s="5" t="s">
        <v>2</v>
      </c>
      <c r="G12" s="4">
        <f t="shared" si="4"/>
        <v>40</v>
      </c>
      <c r="H12" s="42">
        <f t="shared" si="0"/>
        <v>5416</v>
      </c>
      <c r="J12" s="40">
        <f t="shared" si="1"/>
        <v>40</v>
      </c>
      <c r="K12" s="41">
        <f t="shared" si="5"/>
        <v>4.0931076178960097</v>
      </c>
      <c r="L12" s="41">
        <f t="shared" si="2"/>
        <v>0.75574365175332525</v>
      </c>
      <c r="M12" s="40">
        <f t="shared" si="3"/>
        <v>837.4498186215236</v>
      </c>
    </row>
    <row r="13" spans="2:13" x14ac:dyDescent="0.25">
      <c r="B13" s="7">
        <v>50</v>
      </c>
      <c r="C13" s="5" t="s">
        <v>1</v>
      </c>
      <c r="D13" s="16">
        <v>3.6629999999999998</v>
      </c>
      <c r="E13" s="5" t="s">
        <v>2</v>
      </c>
      <c r="G13" s="4">
        <f t="shared" si="4"/>
        <v>50</v>
      </c>
      <c r="H13" s="42">
        <f t="shared" si="0"/>
        <v>3663</v>
      </c>
      <c r="J13" s="40">
        <f t="shared" si="1"/>
        <v>50</v>
      </c>
      <c r="K13" s="41">
        <f t="shared" si="5"/>
        <v>3.7661937075879086</v>
      </c>
      <c r="L13" s="41">
        <f t="shared" si="2"/>
        <v>1.0281719103434095</v>
      </c>
      <c r="M13" s="40">
        <f t="shared" si="3"/>
        <v>770.56323257248619</v>
      </c>
    </row>
    <row r="14" spans="2:13" x14ac:dyDescent="0.25">
      <c r="B14" s="7">
        <v>60</v>
      </c>
      <c r="C14" s="5" t="s">
        <v>1</v>
      </c>
      <c r="D14" s="16">
        <v>2.5299999999999998</v>
      </c>
      <c r="E14" s="5" t="s">
        <v>2</v>
      </c>
      <c r="G14" s="4">
        <f t="shared" si="4"/>
        <v>60</v>
      </c>
      <c r="H14" s="42">
        <f>D14*1000</f>
        <v>2530</v>
      </c>
      <c r="J14" s="40">
        <f t="shared" si="1"/>
        <v>60</v>
      </c>
      <c r="K14" s="41">
        <f t="shared" si="5"/>
        <v>3.39142091152815</v>
      </c>
      <c r="L14" s="41">
        <f t="shared" si="2"/>
        <v>1.3404825737265416</v>
      </c>
      <c r="M14" s="40">
        <f t="shared" si="3"/>
        <v>693.88471849865948</v>
      </c>
    </row>
    <row r="15" spans="2:13" x14ac:dyDescent="0.25">
      <c r="B15" s="7">
        <v>70</v>
      </c>
      <c r="C15" s="5" t="s">
        <v>1</v>
      </c>
      <c r="D15" s="16">
        <v>1.782</v>
      </c>
      <c r="E15" s="5" t="s">
        <v>2</v>
      </c>
      <c r="G15" s="4">
        <f t="shared" si="4"/>
        <v>70</v>
      </c>
      <c r="H15" s="42">
        <f t="shared" si="0"/>
        <v>1782</v>
      </c>
      <c r="J15" s="29">
        <f t="shared" si="1"/>
        <v>70</v>
      </c>
      <c r="K15" s="10">
        <f t="shared" si="5"/>
        <v>2.9879275653923543</v>
      </c>
      <c r="L15" s="10">
        <f t="shared" si="2"/>
        <v>1.6767270288397049</v>
      </c>
      <c r="M15" s="29">
        <f t="shared" si="3"/>
        <v>611.3299798792757</v>
      </c>
    </row>
    <row r="16" spans="2:13" x14ac:dyDescent="0.25">
      <c r="B16" s="7">
        <v>80</v>
      </c>
      <c r="C16" s="5" t="s">
        <v>1</v>
      </c>
      <c r="D16" s="16">
        <v>1.278</v>
      </c>
      <c r="E16" s="5" t="s">
        <v>2</v>
      </c>
      <c r="G16" s="4">
        <f t="shared" si="4"/>
        <v>80</v>
      </c>
      <c r="H16" s="42">
        <f t="shared" si="0"/>
        <v>1278</v>
      </c>
      <c r="J16" s="29">
        <f t="shared" si="1"/>
        <v>80</v>
      </c>
      <c r="K16" s="10">
        <f t="shared" si="5"/>
        <v>2.5786924939467317</v>
      </c>
      <c r="L16" s="10">
        <f t="shared" si="2"/>
        <v>2.0177562550443904</v>
      </c>
      <c r="M16" s="29">
        <f t="shared" si="3"/>
        <v>527.60048426150138</v>
      </c>
    </row>
    <row r="17" spans="2:13" x14ac:dyDescent="0.25">
      <c r="B17" s="7">
        <v>90</v>
      </c>
      <c r="C17" s="5" t="s">
        <v>1</v>
      </c>
      <c r="D17" s="16">
        <v>1.089</v>
      </c>
      <c r="E17" s="5" t="s">
        <v>2</v>
      </c>
      <c r="G17" s="4">
        <f t="shared" si="4"/>
        <v>90</v>
      </c>
      <c r="H17" s="42">
        <f t="shared" si="0"/>
        <v>1089</v>
      </c>
      <c r="J17" s="29">
        <f t="shared" si="1"/>
        <v>90</v>
      </c>
      <c r="K17" s="10">
        <f t="shared" si="5"/>
        <v>2.3787680209698561</v>
      </c>
      <c r="L17" s="10">
        <f t="shared" si="2"/>
        <v>2.1843599825251201</v>
      </c>
      <c r="M17" s="29">
        <f t="shared" si="3"/>
        <v>486.69593709043255</v>
      </c>
    </row>
    <row r="18" spans="2:13" x14ac:dyDescent="0.25">
      <c r="B18" s="7">
        <v>100</v>
      </c>
      <c r="C18" s="5" t="s">
        <v>1</v>
      </c>
      <c r="D18" s="16">
        <v>0.69</v>
      </c>
      <c r="E18" s="5" t="s">
        <v>2</v>
      </c>
      <c r="G18" s="4">
        <f t="shared" si="4"/>
        <v>100</v>
      </c>
      <c r="H18" s="42">
        <f t="shared" si="0"/>
        <v>690</v>
      </c>
      <c r="J18" s="29">
        <f t="shared" si="1"/>
        <v>100</v>
      </c>
      <c r="K18" s="10">
        <f t="shared" si="5"/>
        <v>1.8253968253968254</v>
      </c>
      <c r="L18" s="10">
        <f t="shared" si="2"/>
        <v>2.6455026455026456</v>
      </c>
      <c r="M18" s="29">
        <f t="shared" si="3"/>
        <v>373.47619047619048</v>
      </c>
    </row>
    <row r="19" spans="2:13" x14ac:dyDescent="0.25">
      <c r="B19" s="1">
        <v>110</v>
      </c>
      <c r="C19" s="2" t="s">
        <v>1</v>
      </c>
      <c r="D19" s="17">
        <v>0.51800000000000002</v>
      </c>
      <c r="E19" s="2" t="s">
        <v>2</v>
      </c>
      <c r="G19" s="4">
        <f t="shared" si="4"/>
        <v>110</v>
      </c>
      <c r="H19" s="42">
        <f t="shared" si="0"/>
        <v>518</v>
      </c>
      <c r="J19" s="29">
        <f t="shared" si="1"/>
        <v>110</v>
      </c>
      <c r="K19" s="10">
        <f t="shared" si="5"/>
        <v>1.5075669383003492</v>
      </c>
      <c r="L19" s="10">
        <f t="shared" si="2"/>
        <v>2.9103608847497093</v>
      </c>
      <c r="M19" s="29">
        <f t="shared" si="3"/>
        <v>308.44819557625141</v>
      </c>
    </row>
    <row r="21" spans="2:13" x14ac:dyDescent="0.25">
      <c r="J21" s="24" t="s">
        <v>3</v>
      </c>
      <c r="K21" s="25" t="s">
        <v>8</v>
      </c>
      <c r="L21" s="26"/>
      <c r="M21" s="26"/>
    </row>
    <row r="22" spans="2:13" x14ac:dyDescent="0.25">
      <c r="C22" s="15" t="s">
        <v>5</v>
      </c>
      <c r="D22" s="49">
        <v>1200</v>
      </c>
      <c r="E22" s="12" t="s">
        <v>23</v>
      </c>
      <c r="J22" s="4">
        <f>B5</f>
        <v>-20</v>
      </c>
      <c r="K22" s="10">
        <f>$D$23*($D$22/(H5+$D$22))</f>
        <v>6.0084117764870819E-2</v>
      </c>
      <c r="L22" s="10"/>
      <c r="M22" s="29">
        <f>K22*1023/$D$23</f>
        <v>12.29321049469257</v>
      </c>
    </row>
    <row r="23" spans="2:13" x14ac:dyDescent="0.25">
      <c r="C23" s="1" t="s">
        <v>6</v>
      </c>
      <c r="D23" s="13">
        <v>5</v>
      </c>
      <c r="E23" s="14" t="s">
        <v>7</v>
      </c>
      <c r="J23" s="4">
        <f t="shared" ref="J23:J36" si="6">B6</f>
        <v>-10</v>
      </c>
      <c r="K23" s="10">
        <f t="shared" ref="K23:K36" si="7">$D$23*($D$22/(H6+$D$22))</f>
        <v>0.10443864229765012</v>
      </c>
      <c r="L23" s="10"/>
      <c r="M23" s="29">
        <f t="shared" ref="M23:M36" si="8">K23*1023/$D$23</f>
        <v>21.368146214099216</v>
      </c>
    </row>
    <row r="24" spans="2:13" x14ac:dyDescent="0.25">
      <c r="J24" s="4">
        <f t="shared" si="6"/>
        <v>0</v>
      </c>
      <c r="K24" s="10">
        <f t="shared" si="7"/>
        <v>0.17436791630340015</v>
      </c>
      <c r="L24" s="10"/>
      <c r="M24" s="29">
        <f t="shared" si="8"/>
        <v>35.67567567567567</v>
      </c>
    </row>
    <row r="25" spans="2:13" x14ac:dyDescent="0.25">
      <c r="J25" s="4">
        <f t="shared" si="6"/>
        <v>10</v>
      </c>
      <c r="K25" s="10">
        <f t="shared" si="7"/>
        <v>0.27985074626865675</v>
      </c>
      <c r="L25" s="10"/>
      <c r="M25" s="29">
        <f t="shared" si="8"/>
        <v>57.257462686567166</v>
      </c>
    </row>
    <row r="26" spans="2:13" x14ac:dyDescent="0.25">
      <c r="J26" s="4">
        <f t="shared" si="6"/>
        <v>20</v>
      </c>
      <c r="K26" s="10">
        <f t="shared" si="7"/>
        <v>0.43134435657800146</v>
      </c>
      <c r="L26" s="10"/>
      <c r="M26" s="29">
        <f t="shared" si="8"/>
        <v>88.253055355859104</v>
      </c>
    </row>
    <row r="27" spans="2:13" x14ac:dyDescent="0.25">
      <c r="J27" s="48">
        <f t="shared" si="6"/>
        <v>25</v>
      </c>
      <c r="K27" s="47">
        <f t="shared" si="7"/>
        <v>0.52770448548812665</v>
      </c>
      <c r="L27" s="47"/>
      <c r="M27" s="46">
        <f t="shared" si="8"/>
        <v>107.96833773087072</v>
      </c>
    </row>
    <row r="28" spans="2:13" x14ac:dyDescent="0.25">
      <c r="J28" s="4">
        <f t="shared" si="6"/>
        <v>30</v>
      </c>
      <c r="K28" s="10">
        <f t="shared" si="7"/>
        <v>0.63870555673834362</v>
      </c>
      <c r="L28" s="10"/>
      <c r="M28" s="29">
        <f t="shared" si="8"/>
        <v>130.67915690866511</v>
      </c>
    </row>
    <row r="29" spans="2:13" x14ac:dyDescent="0.25">
      <c r="J29" s="4">
        <f t="shared" si="6"/>
        <v>40</v>
      </c>
      <c r="K29" s="10">
        <f t="shared" si="7"/>
        <v>0.90689238210399037</v>
      </c>
      <c r="L29" s="10"/>
      <c r="M29" s="29">
        <f t="shared" si="8"/>
        <v>185.55018137847642</v>
      </c>
    </row>
    <row r="30" spans="2:13" x14ac:dyDescent="0.25">
      <c r="J30" s="4">
        <f t="shared" si="6"/>
        <v>50</v>
      </c>
      <c r="K30" s="10">
        <f t="shared" si="7"/>
        <v>1.2338062924120914</v>
      </c>
      <c r="L30" s="10"/>
      <c r="M30" s="29">
        <f t="shared" si="8"/>
        <v>252.4367674275139</v>
      </c>
    </row>
    <row r="31" spans="2:13" x14ac:dyDescent="0.25">
      <c r="J31" s="4">
        <f t="shared" si="6"/>
        <v>60</v>
      </c>
      <c r="K31" s="10">
        <f t="shared" si="7"/>
        <v>1.6085790884718498</v>
      </c>
      <c r="L31" s="10"/>
      <c r="M31" s="29">
        <f t="shared" si="8"/>
        <v>329.11528150134052</v>
      </c>
    </row>
    <row r="32" spans="2:13" x14ac:dyDescent="0.25">
      <c r="J32" s="4">
        <f t="shared" si="6"/>
        <v>70</v>
      </c>
      <c r="K32" s="10">
        <f t="shared" si="7"/>
        <v>2.0120724346076462</v>
      </c>
      <c r="L32" s="10"/>
      <c r="M32" s="29">
        <f t="shared" si="8"/>
        <v>411.67002012072442</v>
      </c>
    </row>
    <row r="33" spans="10:13" x14ac:dyDescent="0.25">
      <c r="J33" s="4">
        <f t="shared" si="6"/>
        <v>80</v>
      </c>
      <c r="K33" s="10">
        <f t="shared" si="7"/>
        <v>2.4213075060532687</v>
      </c>
      <c r="L33" s="10"/>
      <c r="M33" s="29">
        <f t="shared" si="8"/>
        <v>495.39951573849874</v>
      </c>
    </row>
    <row r="34" spans="10:13" x14ac:dyDescent="0.25">
      <c r="J34" s="4">
        <f t="shared" si="6"/>
        <v>90</v>
      </c>
      <c r="K34" s="10">
        <f t="shared" si="7"/>
        <v>2.6212319790301439</v>
      </c>
      <c r="L34" s="10"/>
      <c r="M34" s="29">
        <f t="shared" si="8"/>
        <v>536.30406290956739</v>
      </c>
    </row>
    <row r="35" spans="10:13" x14ac:dyDescent="0.25">
      <c r="J35" s="4">
        <f t="shared" si="6"/>
        <v>100</v>
      </c>
      <c r="K35" s="10">
        <f t="shared" si="7"/>
        <v>3.1746031746031744</v>
      </c>
      <c r="L35" s="10"/>
      <c r="M35" s="29">
        <f t="shared" si="8"/>
        <v>649.5238095238094</v>
      </c>
    </row>
    <row r="36" spans="10:13" x14ac:dyDescent="0.25">
      <c r="J36" s="4">
        <f t="shared" si="6"/>
        <v>110</v>
      </c>
      <c r="K36" s="10">
        <f t="shared" si="7"/>
        <v>3.4924330616996508</v>
      </c>
      <c r="L36" s="10"/>
      <c r="M36" s="29">
        <f t="shared" si="8"/>
        <v>714.55180442374854</v>
      </c>
    </row>
  </sheetData>
  <mergeCells count="2">
    <mergeCell ref="B4:C4"/>
    <mergeCell ref="D4:E4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2"/>
  <sheetViews>
    <sheetView zoomScaleNormal="100" workbookViewId="0"/>
  </sheetViews>
  <sheetFormatPr defaultRowHeight="15" x14ac:dyDescent="0.25"/>
  <cols>
    <col min="1" max="1" width="2.7109375" customWidth="1"/>
    <col min="2" max="2" width="8.28515625" customWidth="1"/>
    <col min="3" max="3" width="4.7109375" customWidth="1"/>
    <col min="4" max="4" width="8.28515625" customWidth="1"/>
    <col min="5" max="5" width="4.7109375" customWidth="1"/>
    <col min="6" max="6" width="2.7109375" customWidth="1"/>
    <col min="7" max="8" width="13.42578125" customWidth="1"/>
    <col min="9" max="9" width="2.7109375" customWidth="1"/>
    <col min="10" max="11" width="13.140625" customWidth="1"/>
    <col min="12" max="12" width="2.7109375" customWidth="1"/>
  </cols>
  <sheetData>
    <row r="2" spans="2:11" ht="15.75" x14ac:dyDescent="0.25">
      <c r="B2" s="9" t="s">
        <v>0</v>
      </c>
    </row>
    <row r="4" spans="2:11" x14ac:dyDescent="0.25">
      <c r="B4" s="52" t="s">
        <v>3</v>
      </c>
      <c r="C4" s="53"/>
      <c r="D4" s="52" t="s">
        <v>4</v>
      </c>
      <c r="E4" s="53"/>
      <c r="G4" s="22" t="str">
        <f>B4</f>
        <v>Temperature</v>
      </c>
      <c r="H4" s="23" t="str">
        <f>CONCATENATE(D4," ","Ω")</f>
        <v>Resistance  Ω</v>
      </c>
      <c r="J4" s="22" t="s">
        <v>3</v>
      </c>
      <c r="K4" s="23" t="s">
        <v>8</v>
      </c>
    </row>
    <row r="5" spans="2:11" x14ac:dyDescent="0.25">
      <c r="B5" s="4">
        <v>-10</v>
      </c>
      <c r="C5" s="5" t="s">
        <v>1</v>
      </c>
      <c r="D5" s="6">
        <v>55.2</v>
      </c>
      <c r="E5" s="5" t="s">
        <v>2</v>
      </c>
      <c r="G5" s="4">
        <f>B5</f>
        <v>-10</v>
      </c>
      <c r="H5" s="8">
        <f>D5</f>
        <v>55.2</v>
      </c>
      <c r="J5" s="4">
        <v>-10</v>
      </c>
      <c r="K5" s="10">
        <f>$D$22*(H5/($D$21+H5))</f>
        <v>4.8083623693379787</v>
      </c>
    </row>
    <row r="6" spans="2:11" x14ac:dyDescent="0.25">
      <c r="B6" s="7">
        <v>0</v>
      </c>
      <c r="C6" s="5" t="s">
        <v>1</v>
      </c>
      <c r="D6" s="6">
        <v>32.6</v>
      </c>
      <c r="E6" s="5" t="s">
        <v>2</v>
      </c>
      <c r="G6" s="4">
        <f t="shared" ref="G6:G18" si="0">B6</f>
        <v>0</v>
      </c>
      <c r="H6" s="8">
        <f t="shared" ref="H6:H18" si="1">D6</f>
        <v>32.6</v>
      </c>
      <c r="J6" s="4">
        <v>0</v>
      </c>
      <c r="K6" s="10">
        <f t="shared" ref="K6:K18" si="2">$D$22*(H6/($D$21+H6))</f>
        <v>4.6839080459770113</v>
      </c>
    </row>
    <row r="7" spans="2:11" x14ac:dyDescent="0.25">
      <c r="B7" s="7">
        <v>10</v>
      </c>
      <c r="C7" s="5" t="s">
        <v>1</v>
      </c>
      <c r="D7" s="6">
        <v>19.899999999999999</v>
      </c>
      <c r="E7" s="5" t="s">
        <v>2</v>
      </c>
      <c r="G7" s="4">
        <f t="shared" si="0"/>
        <v>10</v>
      </c>
      <c r="H7" s="8">
        <f t="shared" si="1"/>
        <v>19.899999999999999</v>
      </c>
      <c r="J7" s="4">
        <v>10</v>
      </c>
      <c r="K7" s="10">
        <f t="shared" si="2"/>
        <v>4.502262443438914</v>
      </c>
    </row>
    <row r="8" spans="2:11" x14ac:dyDescent="0.25">
      <c r="B8" s="7">
        <v>20</v>
      </c>
      <c r="C8" s="5" t="s">
        <v>1</v>
      </c>
      <c r="D8" s="6">
        <v>12.4</v>
      </c>
      <c r="E8" s="5" t="s">
        <v>2</v>
      </c>
      <c r="G8" s="4">
        <f t="shared" si="0"/>
        <v>20</v>
      </c>
      <c r="H8" s="8">
        <f t="shared" si="1"/>
        <v>12.4</v>
      </c>
      <c r="J8" s="4">
        <v>20</v>
      </c>
      <c r="K8" s="10">
        <f t="shared" si="2"/>
        <v>4.2465753424657535</v>
      </c>
    </row>
    <row r="9" spans="2:11" x14ac:dyDescent="0.25">
      <c r="B9" s="7">
        <v>25</v>
      </c>
      <c r="C9" s="5" t="s">
        <v>1</v>
      </c>
      <c r="D9" s="6">
        <v>10</v>
      </c>
      <c r="E9" s="5" t="s">
        <v>2</v>
      </c>
      <c r="G9" s="4">
        <f t="shared" si="0"/>
        <v>25</v>
      </c>
      <c r="H9" s="8">
        <f t="shared" si="1"/>
        <v>10</v>
      </c>
      <c r="J9" s="4">
        <v>25</v>
      </c>
      <c r="K9" s="10">
        <f t="shared" si="2"/>
        <v>4.0983606557377055</v>
      </c>
    </row>
    <row r="10" spans="2:11" x14ac:dyDescent="0.25">
      <c r="B10" s="7">
        <v>30</v>
      </c>
      <c r="C10" s="5" t="s">
        <v>1</v>
      </c>
      <c r="D10" s="6">
        <v>8.06</v>
      </c>
      <c r="E10" s="5" t="s">
        <v>2</v>
      </c>
      <c r="G10" s="4">
        <f t="shared" si="0"/>
        <v>30</v>
      </c>
      <c r="H10" s="8">
        <f t="shared" si="1"/>
        <v>8.06</v>
      </c>
      <c r="J10" s="4">
        <v>30</v>
      </c>
      <c r="K10" s="10">
        <f t="shared" si="2"/>
        <v>3.9278752436647171</v>
      </c>
    </row>
    <row r="11" spans="2:11" x14ac:dyDescent="0.25">
      <c r="B11" s="4">
        <v>40</v>
      </c>
      <c r="C11" s="5" t="s">
        <v>1</v>
      </c>
      <c r="D11" s="6">
        <v>5.33</v>
      </c>
      <c r="E11" s="5" t="s">
        <v>2</v>
      </c>
      <c r="G11" s="4">
        <f t="shared" si="0"/>
        <v>40</v>
      </c>
      <c r="H11" s="8">
        <f t="shared" si="1"/>
        <v>5.33</v>
      </c>
      <c r="J11" s="4">
        <v>40</v>
      </c>
      <c r="K11" s="10">
        <f t="shared" si="2"/>
        <v>3.5391766268260296</v>
      </c>
    </row>
    <row r="12" spans="2:11" x14ac:dyDescent="0.25">
      <c r="B12" s="7">
        <v>50</v>
      </c>
      <c r="C12" s="5" t="s">
        <v>1</v>
      </c>
      <c r="D12" s="6">
        <v>3.6</v>
      </c>
      <c r="E12" s="5" t="s">
        <v>2</v>
      </c>
      <c r="G12" s="4">
        <f t="shared" si="0"/>
        <v>50</v>
      </c>
      <c r="H12" s="8">
        <f t="shared" si="1"/>
        <v>3.6</v>
      </c>
      <c r="J12" s="4">
        <v>50</v>
      </c>
      <c r="K12" s="10">
        <f t="shared" si="2"/>
        <v>3.1034482758620685</v>
      </c>
    </row>
    <row r="13" spans="2:11" x14ac:dyDescent="0.25">
      <c r="B13" s="7">
        <v>60</v>
      </c>
      <c r="C13" s="5" t="s">
        <v>1</v>
      </c>
      <c r="D13" s="6">
        <v>2.4900000000000002</v>
      </c>
      <c r="E13" s="5" t="s">
        <v>2</v>
      </c>
      <c r="G13" s="4">
        <f t="shared" si="0"/>
        <v>60</v>
      </c>
      <c r="H13" s="8">
        <f t="shared" si="1"/>
        <v>2.4900000000000002</v>
      </c>
      <c r="J13" s="4">
        <v>60</v>
      </c>
      <c r="K13" s="10">
        <f t="shared" si="2"/>
        <v>2.6545842217484008</v>
      </c>
    </row>
    <row r="14" spans="2:11" x14ac:dyDescent="0.25">
      <c r="B14" s="7">
        <v>70</v>
      </c>
      <c r="C14" s="5" t="s">
        <v>1</v>
      </c>
      <c r="D14" s="6">
        <v>1.75</v>
      </c>
      <c r="E14" s="5" t="s">
        <v>2</v>
      </c>
      <c r="G14" s="4">
        <f t="shared" si="0"/>
        <v>70</v>
      </c>
      <c r="H14" s="8">
        <f t="shared" si="1"/>
        <v>1.75</v>
      </c>
      <c r="J14" s="4">
        <v>70</v>
      </c>
      <c r="K14" s="10">
        <f t="shared" si="2"/>
        <v>2.2151898734177213</v>
      </c>
    </row>
    <row r="15" spans="2:11" x14ac:dyDescent="0.25">
      <c r="B15" s="7">
        <v>80</v>
      </c>
      <c r="C15" s="5" t="s">
        <v>1</v>
      </c>
      <c r="D15" s="6">
        <v>1.25</v>
      </c>
      <c r="E15" s="5" t="s">
        <v>2</v>
      </c>
      <c r="G15" s="4">
        <f t="shared" si="0"/>
        <v>80</v>
      </c>
      <c r="H15" s="8">
        <f t="shared" si="1"/>
        <v>1.25</v>
      </c>
      <c r="J15" s="4">
        <v>80</v>
      </c>
      <c r="K15" s="10">
        <f t="shared" si="2"/>
        <v>1.8115942028985508</v>
      </c>
    </row>
    <row r="16" spans="2:11" x14ac:dyDescent="0.25">
      <c r="B16" s="7">
        <v>90</v>
      </c>
      <c r="C16" s="5" t="s">
        <v>1</v>
      </c>
      <c r="D16" s="6">
        <v>0.91</v>
      </c>
      <c r="E16" s="5" t="s">
        <v>2</v>
      </c>
      <c r="G16" s="4">
        <f t="shared" si="0"/>
        <v>90</v>
      </c>
      <c r="H16" s="8">
        <f t="shared" si="1"/>
        <v>0.91</v>
      </c>
      <c r="J16" s="4">
        <v>90</v>
      </c>
      <c r="K16" s="10">
        <f t="shared" si="2"/>
        <v>1.463022508038585</v>
      </c>
    </row>
    <row r="17" spans="2:11" x14ac:dyDescent="0.25">
      <c r="B17" s="7">
        <v>100</v>
      </c>
      <c r="C17" s="5" t="s">
        <v>1</v>
      </c>
      <c r="D17" s="6">
        <v>0.67</v>
      </c>
      <c r="E17" s="5" t="s">
        <v>2</v>
      </c>
      <c r="G17" s="4">
        <f t="shared" si="0"/>
        <v>100</v>
      </c>
      <c r="H17" s="8">
        <f t="shared" si="1"/>
        <v>0.67</v>
      </c>
      <c r="J17" s="4">
        <v>100</v>
      </c>
      <c r="K17" s="10">
        <f t="shared" si="2"/>
        <v>1.1672473867595818</v>
      </c>
    </row>
    <row r="18" spans="2:11" x14ac:dyDescent="0.25">
      <c r="B18" s="1">
        <v>110</v>
      </c>
      <c r="C18" s="2" t="s">
        <v>1</v>
      </c>
      <c r="D18" s="3">
        <v>0.51</v>
      </c>
      <c r="E18" s="2" t="s">
        <v>2</v>
      </c>
      <c r="G18" s="4">
        <f t="shared" si="0"/>
        <v>110</v>
      </c>
      <c r="H18" s="8">
        <f t="shared" si="1"/>
        <v>0.51</v>
      </c>
      <c r="J18" s="4">
        <v>110</v>
      </c>
      <c r="K18" s="10">
        <f t="shared" si="2"/>
        <v>0.94095940959409596</v>
      </c>
    </row>
    <row r="21" spans="2:11" x14ac:dyDescent="0.25">
      <c r="C21" s="15" t="s">
        <v>5</v>
      </c>
      <c r="D21" s="11">
        <v>2.2000000000000002</v>
      </c>
      <c r="E21" s="12" t="s">
        <v>2</v>
      </c>
      <c r="G21" s="54" t="s">
        <v>10</v>
      </c>
      <c r="H21" s="55"/>
    </row>
    <row r="22" spans="2:11" x14ac:dyDescent="0.25">
      <c r="C22" s="1" t="s">
        <v>6</v>
      </c>
      <c r="D22" s="13">
        <v>5</v>
      </c>
      <c r="E22" s="14" t="s">
        <v>7</v>
      </c>
      <c r="G22" s="20" t="s">
        <v>11</v>
      </c>
      <c r="H22" s="21" t="s">
        <v>9</v>
      </c>
    </row>
  </sheetData>
  <mergeCells count="3">
    <mergeCell ref="B4:C4"/>
    <mergeCell ref="D4:E4"/>
    <mergeCell ref="G21:H21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1A267-1E61-40A3-ADD9-E28C7B09576A}">
  <dimension ref="B1:J9"/>
  <sheetViews>
    <sheetView workbookViewId="0"/>
  </sheetViews>
  <sheetFormatPr defaultRowHeight="15" x14ac:dyDescent="0.25"/>
  <cols>
    <col min="1" max="1" width="2.28515625" customWidth="1"/>
    <col min="3" max="3" width="15.85546875" customWidth="1"/>
    <col min="4" max="4" width="6" customWidth="1"/>
    <col min="5" max="5" width="4.7109375" customWidth="1"/>
    <col min="6" max="6" width="6" customWidth="1"/>
    <col min="7" max="7" width="5.28515625" customWidth="1"/>
    <col min="8" max="8" width="4.7109375" customWidth="1"/>
    <col min="9" max="9" width="6" customWidth="1"/>
  </cols>
  <sheetData>
    <row r="1" spans="2:10" x14ac:dyDescent="0.25">
      <c r="B1" s="31" t="s">
        <v>14</v>
      </c>
    </row>
    <row r="3" spans="2:10" x14ac:dyDescent="0.25">
      <c r="D3" s="39" t="s">
        <v>13</v>
      </c>
      <c r="E3" s="31"/>
      <c r="F3" s="31" t="s">
        <v>19</v>
      </c>
      <c r="G3" s="31"/>
      <c r="H3" s="31"/>
      <c r="I3" s="31" t="s">
        <v>20</v>
      </c>
    </row>
    <row r="4" spans="2:10" x14ac:dyDescent="0.25">
      <c r="C4" s="33" t="s">
        <v>17</v>
      </c>
      <c r="D4" s="34">
        <v>730</v>
      </c>
      <c r="E4" s="35" t="s">
        <v>18</v>
      </c>
      <c r="F4" s="34">
        <v>2.25</v>
      </c>
      <c r="G4" s="33" t="s">
        <v>15</v>
      </c>
      <c r="H4" s="35" t="s">
        <v>18</v>
      </c>
      <c r="I4" s="34">
        <v>52</v>
      </c>
      <c r="J4" s="33" t="s">
        <v>1</v>
      </c>
    </row>
    <row r="5" spans="2:10" x14ac:dyDescent="0.25">
      <c r="D5" s="30"/>
      <c r="E5" s="30"/>
      <c r="F5" s="30"/>
      <c r="H5" s="30"/>
      <c r="I5" s="30"/>
    </row>
    <row r="6" spans="2:10" x14ac:dyDescent="0.25">
      <c r="C6" s="36" t="s">
        <v>16</v>
      </c>
      <c r="D6" s="37">
        <v>830</v>
      </c>
      <c r="E6" s="38" t="s">
        <v>18</v>
      </c>
      <c r="F6" s="37">
        <v>1.75</v>
      </c>
      <c r="G6" s="36" t="s">
        <v>15</v>
      </c>
      <c r="H6" s="38" t="s">
        <v>18</v>
      </c>
      <c r="I6" s="37">
        <v>42</v>
      </c>
      <c r="J6" s="36" t="s">
        <v>1</v>
      </c>
    </row>
    <row r="9" spans="2:10" x14ac:dyDescent="0.25">
      <c r="C9" s="32">
        <v>43696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T7335A Datasheet</vt:lpstr>
      <vt:lpstr>Roca Repair Manual</vt:lpstr>
      <vt:lpstr>CH Test 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Casanova</dc:creator>
  <cp:lastModifiedBy>Gustavo</cp:lastModifiedBy>
  <dcterms:created xsi:type="dcterms:W3CDTF">2015-06-05T18:17:20Z</dcterms:created>
  <dcterms:modified xsi:type="dcterms:W3CDTF">2019-09-22T13:24:01Z</dcterms:modified>
</cp:coreProperties>
</file>