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sey\Desktop\PREWORK_CNJ\"/>
    </mc:Choice>
  </mc:AlternateContent>
  <xr:revisionPtr revIDLastSave="0" documentId="8_{43658A7B-7127-4E5B-9597-B8B22949EC47}" xr6:coauthVersionLast="46" xr6:coauthVersionMax="46" xr10:uidLastSave="{00000000-0000-0000-0000-000000000000}"/>
  <bookViews>
    <workbookView xWindow="5685" yWindow="2340" windowWidth="17280" windowHeight="9030" xr2:uid="{00000000-000D-0000-FFFF-FFFF00000000}"/>
  </bookViews>
  <sheets>
    <sheet name="Sheet1" sheetId="1" r:id="rId1"/>
    <sheet name="PT- Category&amp; State" sheetId="3" r:id="rId2"/>
    <sheet name="PT- Sub Category&amp; State" sheetId="6" r:id="rId3"/>
    <sheet name="PT- Category, Date, State" sheetId="7" r:id="rId4"/>
    <sheet name="Bonus" sheetId="8" r:id="rId5"/>
  </sheets>
  <definedNames>
    <definedName name="goal">Sheet1!$D$2:$D$4115</definedName>
    <definedName name="state">Sheet1!$F$2:$F$4115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8" l="1"/>
  <c r="H3" i="8"/>
  <c r="H4" i="8"/>
  <c r="H5" i="8"/>
  <c r="H6" i="8"/>
  <c r="H7" i="8"/>
  <c r="H9" i="8"/>
  <c r="H10" i="8"/>
  <c r="H11" i="8"/>
  <c r="H12" i="8"/>
  <c r="H13" i="8"/>
  <c r="H2" i="8"/>
  <c r="G3" i="8"/>
  <c r="G4" i="8"/>
  <c r="G5" i="8"/>
  <c r="G6" i="8"/>
  <c r="G7" i="8"/>
  <c r="G9" i="8"/>
  <c r="G10" i="8"/>
  <c r="G11" i="8"/>
  <c r="G12" i="8"/>
  <c r="G13" i="8"/>
  <c r="G2" i="8"/>
  <c r="F3" i="8"/>
  <c r="F4" i="8"/>
  <c r="F5" i="8"/>
  <c r="F6" i="8"/>
  <c r="F7" i="8"/>
  <c r="F9" i="8"/>
  <c r="F10" i="8"/>
  <c r="F11" i="8"/>
  <c r="F12" i="8"/>
  <c r="F13" i="8"/>
  <c r="F2" i="8"/>
  <c r="E3" i="8"/>
  <c r="E4" i="8"/>
  <c r="E5" i="8"/>
  <c r="E6" i="8"/>
  <c r="E7" i="8"/>
  <c r="E9" i="8"/>
  <c r="E10" i="8"/>
  <c r="E11" i="8"/>
  <c r="E12" i="8"/>
  <c r="E13" i="8"/>
  <c r="E2" i="8"/>
  <c r="D13" i="8"/>
  <c r="D12" i="8"/>
  <c r="D11" i="8"/>
  <c r="D10" i="8"/>
  <c r="D9" i="8"/>
  <c r="D7" i="8"/>
  <c r="D6" i="8"/>
  <c r="D5" i="8"/>
  <c r="D4" i="8"/>
  <c r="C13" i="8"/>
  <c r="C12" i="8"/>
  <c r="C11" i="8"/>
  <c r="C10" i="8"/>
  <c r="C9" i="8"/>
  <c r="C8" i="8"/>
  <c r="C7" i="8"/>
  <c r="C6" i="8"/>
  <c r="C5" i="8"/>
  <c r="C4" i="8"/>
  <c r="B4" i="8"/>
  <c r="B13" i="8"/>
  <c r="B2" i="8"/>
  <c r="B12" i="8"/>
  <c r="B11" i="8"/>
  <c r="B10" i="8"/>
  <c r="B9" i="8"/>
  <c r="B8" i="8"/>
  <c r="B7" i="8"/>
  <c r="B6" i="8"/>
  <c r="B5" i="8"/>
  <c r="D3" i="8"/>
  <c r="C3" i="8"/>
  <c r="B3" i="8"/>
  <c r="D2" i="8"/>
  <c r="C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2" i="1"/>
  <c r="E8" i="8" l="1"/>
  <c r="G8" i="8" l="1"/>
  <c r="F8" i="8"/>
  <c r="H8" i="8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<sst xmlns="http://schemas.openxmlformats.org/spreadsheetml/2006/main" count="33047" uniqueCount="8400">
  <si>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</si>
  <si>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</si>
  <si>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</si>
  <si>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</si>
  <si>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</si>
  <si>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</si>
  <si>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</si>
  <si>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</si>
  <si>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</si>
  <si>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</si>
  <si>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</si>
  <si>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</si>
  <si>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</si>
  <si>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</si>
  <si>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</si>
  <si>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</si>
  <si>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</si>
  <si>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</si>
  <si>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</si>
  <si>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</si>
  <si>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</si>
  <si>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</si>
  <si>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</si>
  <si>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</si>
  <si>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</si>
  <si>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</si>
  <si>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</si>
  <si>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</si>
  <si>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</si>
  <si>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</si>
  <si>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</si>
  <si>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</si>
  <si>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</si>
  <si>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</si>
  <si>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</si>
  <si>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</si>
  <si>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</si>
  <si>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</si>
  <si>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</si>
  <si>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</si>
  <si>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</si>
  <si>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</si>
  <si>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</si>
  <si>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</si>
  <si>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</si>
  <si>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</si>
  <si>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</si>
  <si>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</si>
  <si>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</si>
  <si>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</si>
  <si>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</si>
  <si>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</si>
  <si>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</si>
  <si>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</si>
  <si>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</si>
  <si>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</si>
  <si>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</si>
  <si>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</si>
  <si>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</si>
  <si>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</si>
  <si>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</si>
  <si>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</si>
  <si>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</si>
  <si>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</si>
  <si>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</si>
  <si>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</si>
  <si>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</si>
  <si>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</si>
  <si>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</si>
  <si>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</si>
  <si>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</si>
  <si>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</si>
  <si>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</si>
  <si>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</si>
  <si>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</si>
  <si>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</si>
  <si>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</si>
  <si>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</si>
  <si>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</si>
  <si>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</si>
  <si>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</si>
  <si>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</si>
  <si>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</si>
  <si>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</si>
  <si>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</si>
  <si>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</si>
  <si>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</si>
  <si>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</si>
  <si>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</si>
  <si>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</si>
  <si>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</si>
  <si>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</si>
  <si>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</si>
  <si>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</si>
  <si>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</si>
  <si>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</si>
  <si>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</si>
  <si>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</si>
  <si>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</si>
  <si>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</si>
  <si>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</si>
  <si>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</si>
  <si>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</si>
  <si>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</si>
  <si>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</si>
  <si>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</si>
  <si>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</si>
  <si>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</si>
  <si>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</si>
  <si>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</si>
  <si>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</si>
  <si>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</si>
  <si>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</si>
  <si>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</si>
  <si>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</si>
  <si>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</si>
  <si>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</si>
  <si>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</si>
  <si>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</si>
  <si>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</si>
  <si>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</si>
  <si>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</si>
  <si>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</si>
  <si>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</si>
  <si>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</si>
  <si>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</si>
  <si>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</si>
  <si>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</si>
  <si>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</si>
  <si>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</si>
  <si>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</si>
  <si>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</si>
  <si>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</si>
  <si>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</si>
  <si>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</si>
  <si>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</si>
  <si>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</si>
  <si>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</si>
  <si>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</si>
  <si>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</si>
  <si>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</si>
  <si>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</si>
  <si>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</si>
  <si>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</si>
  <si>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</si>
  <si>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</si>
  <si>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</si>
  <si>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</si>
  <si>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</si>
  <si>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</si>
  <si>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</si>
  <si>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</si>
  <si>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</si>
  <si>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</si>
  <si>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</si>
  <si>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</si>
  <si>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</si>
  <si>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</si>
  <si>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</si>
  <si>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</si>
  <si>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</si>
  <si>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</si>
  <si>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</si>
  <si>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</si>
  <si>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</si>
  <si>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</si>
  <si>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</si>
  <si>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</si>
  <si>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</si>
  <si>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</si>
  <si>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</si>
  <si>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</si>
  <si>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</si>
  <si>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</si>
  <si>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</si>
  <si>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</si>
  <si>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</si>
  <si>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</si>
  <si>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</si>
  <si>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</si>
  <si>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</si>
  <si>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</si>
  <si>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</si>
  <si>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</si>
  <si>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</si>
  <si>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</si>
  <si>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</si>
  <si>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</si>
  <si>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</si>
  <si>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</si>
  <si>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</si>
  <si>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</si>
  <si>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</si>
  <si>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</si>
  <si>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</si>
  <si>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</si>
  <si>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</si>
  <si>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</si>
  <si>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</si>
  <si>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</si>
  <si>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</si>
  <si>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</si>
  <si>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</si>
  <si>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</si>
  <si>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</si>
  <si>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</si>
  <si>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</si>
  <si>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</si>
  <si>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</si>
  <si>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</si>
  <si>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</si>
  <si>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</si>
  <si>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</si>
  <si>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</si>
  <si>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</si>
  <si>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</si>
  <si>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</si>
  <si>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</si>
  <si>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</si>
  <si>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</si>
  <si>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</si>
  <si>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</si>
  <si>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</si>
  <si>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</si>
  <si>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</si>
  <si>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</si>
  <si>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</si>
  <si>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</si>
  <si>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</si>
  <si>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</si>
  <si>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</si>
  <si>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</si>
  <si>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</si>
  <si>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</si>
  <si>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</si>
  <si>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</si>
  <si>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</si>
  <si>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</si>
  <si>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</si>
  <si>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</si>
  <si>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</si>
  <si>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</si>
  <si>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</si>
  <si>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</si>
  <si>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</si>
  <si>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</si>
  <si>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</si>
  <si>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</si>
  <si>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</si>
  <si>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</si>
  <si>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</si>
  <si>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</si>
  <si>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</si>
  <si>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</si>
  <si>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</si>
  <si>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</si>
  <si>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</si>
  <si>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</si>
  <si>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</si>
  <si>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</si>
  <si>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</si>
  <si>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</si>
  <si>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</si>
  <si>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</si>
  <si>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</si>
  <si>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</si>
  <si>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</si>
  <si>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</si>
  <si>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</si>
  <si>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</si>
  <si>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</si>
  <si>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</si>
  <si>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</si>
  <si>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</si>
  <si>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</si>
  <si>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</si>
  <si>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</si>
  <si>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</si>
  <si>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</si>
  <si>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</si>
  <si>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</si>
  <si>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</si>
  <si>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</si>
  <si>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</si>
  <si>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</si>
  <si>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</si>
  <si>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</si>
  <si>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</si>
  <si>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</si>
  <si>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</si>
  <si>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</si>
  <si>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</si>
  <si>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</si>
  <si>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</si>
  <si>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</si>
  <si>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</si>
  <si>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</si>
  <si>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</si>
  <si>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</si>
  <si>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</si>
  <si>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</si>
  <si>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</si>
  <si>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</si>
  <si>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</si>
  <si>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</si>
  <si>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</si>
  <si>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</si>
  <si>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</si>
  <si>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</si>
  <si>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</si>
  <si>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</si>
  <si>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</si>
  <si>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</si>
  <si>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</si>
  <si>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</si>
  <si>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</si>
  <si>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</si>
  <si>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</si>
  <si>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</si>
  <si>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</si>
  <si>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</si>
  <si>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</si>
  <si>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</si>
  <si>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</si>
  <si>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</si>
  <si>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</si>
  <si>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</si>
  <si>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</si>
  <si>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</si>
  <si>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</si>
  <si>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</si>
  <si>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</si>
  <si>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</si>
  <si>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</si>
  <si>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</si>
  <si>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</si>
  <si>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</si>
  <si>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</si>
  <si>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</si>
  <si>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</si>
  <si>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</si>
  <si>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</si>
  <si>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</si>
  <si>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</si>
  <si>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</si>
  <si>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</si>
  <si>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</si>
  <si>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</si>
  <si>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</si>
  <si>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</si>
  <si>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</si>
  <si>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</si>
  <si>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</si>
  <si>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</si>
  <si>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</si>
  <si>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</si>
  <si>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</si>
  <si>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</si>
  <si>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</si>
  <si>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</si>
  <si>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</si>
  <si>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</si>
  <si>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</si>
  <si>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</si>
  <si>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</si>
  <si>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</si>
  <si>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</si>
  <si>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</si>
  <si>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</si>
  <si>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</si>
  <si>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</si>
  <si>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</si>
  <si>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</si>
  <si>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</si>
  <si>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</si>
  <si>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</si>
  <si>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</si>
  <si>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</si>
  <si>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</si>
  <si>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</si>
  <si>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</si>
  <si>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</si>
  <si>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</si>
  <si>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</si>
  <si>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</si>
  <si>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</si>
  <si>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</si>
  <si>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</si>
  <si>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</si>
  <si>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</si>
  <si>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</si>
  <si>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</si>
  <si>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</si>
  <si>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</si>
  <si>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</si>
  <si>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</si>
  <si>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</si>
  <si>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</si>
  <si>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</si>
  <si>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</si>
  <si>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</si>
  <si>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</si>
  <si>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</si>
  <si>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</si>
  <si>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</si>
  <si>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</si>
  <si>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</si>
  <si>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</si>
  <si>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</si>
  <si>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</si>
  <si>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</si>
  <si>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</si>
  <si>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</si>
  <si>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</si>
  <si>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</si>
  <si>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</si>
  <si>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</si>
  <si>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</si>
  <si>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</si>
  <si>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</si>
  <si>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</si>
  <si>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</si>
  <si>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</si>
  <si>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</si>
  <si>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</si>
  <si>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</si>
  <si>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</si>
  <si>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</si>
  <si>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</si>
  <si>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</si>
  <si>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</si>
  <si>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</si>
  <si>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</si>
  <si>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</si>
  <si>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</si>
  <si>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</si>
  <si>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</si>
  <si>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</si>
  <si>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</si>
  <si>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</si>
  <si>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</si>
  <si>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</si>
  <si>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</si>
  <si>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</si>
  <si>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</si>
  <si>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</si>
  <si>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</si>
  <si>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</si>
  <si>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</si>
  <si>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</si>
  <si>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</si>
  <si>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</si>
  <si>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</si>
  <si>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</si>
  <si>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</si>
  <si>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</si>
  <si>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</si>
  <si>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</si>
  <si>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</si>
  <si>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</si>
  <si>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</si>
  <si>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</si>
  <si>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</si>
  <si>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</si>
  <si>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</si>
  <si>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</si>
  <si>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</si>
  <si>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</si>
  <si>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</si>
  <si>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</si>
  <si>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</si>
  <si>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</si>
  <si>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</si>
  <si>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</si>
  <si>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</si>
  <si>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</si>
  <si>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</si>
  <si>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</si>
  <si>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</si>
  <si>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</si>
  <si>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</si>
  <si>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</si>
  <si>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</si>
  <si>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</si>
  <si>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</si>
  <si>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</si>
  <si>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</si>
  <si>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</si>
  <si>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</si>
  <si>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</si>
  <si>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</si>
  <si>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</si>
  <si>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</si>
  <si>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</si>
  <si>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</si>
  <si>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</si>
  <si>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</si>
  <si>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</si>
  <si>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</si>
  <si>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</si>
  <si>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</si>
  <si>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</si>
  <si>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</si>
  <si>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</si>
  <si>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</si>
  <si>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</si>
  <si>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</si>
  <si>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</si>
  <si>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</si>
  <si>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</si>
  <si>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</si>
  <si>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</si>
  <si>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</si>
  <si>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</si>
  <si>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</si>
  <si>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</si>
  <si>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</si>
  <si>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</si>
  <si>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</si>
  <si>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</si>
  <si>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</si>
  <si>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</si>
  <si>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</si>
  <si>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</si>
  <si>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</si>
  <si>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</si>
  <si>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</si>
  <si>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</si>
  <si>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</si>
  <si>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</si>
  <si>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</si>
  <si>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</si>
  <si>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</si>
  <si>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</si>
  <si>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</si>
  <si>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</si>
  <si>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</si>
  <si>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</si>
  <si>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</si>
  <si>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</si>
  <si>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</si>
  <si>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</si>
  <si>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</si>
  <si>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</si>
  <si>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</si>
  <si>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</si>
  <si>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</si>
  <si>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</si>
  <si>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</si>
  <si>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</si>
  <si>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</si>
  <si>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</si>
  <si>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</si>
  <si>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</si>
  <si>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</si>
  <si>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</si>
  <si>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</si>
  <si>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</si>
  <si>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</si>
  <si>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</si>
  <si>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</si>
  <si>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</si>
  <si>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</si>
  <si>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</si>
  <si>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</si>
  <si>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</si>
  <si>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</si>
  <si>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</si>
  <si>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</si>
  <si>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</si>
  <si>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</si>
  <si>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</si>
  <si>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</si>
  <si>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</si>
  <si>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</si>
  <si>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</si>
  <si>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</si>
  <si>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</si>
  <si>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</si>
  <si>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</si>
  <si>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</si>
  <si>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</si>
  <si>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</si>
  <si>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</si>
  <si>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</si>
  <si>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</si>
  <si>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</si>
  <si>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</si>
  <si>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</si>
  <si>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</si>
  <si>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</si>
  <si>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</si>
  <si>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</si>
  <si>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</si>
  <si>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</si>
  <si>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</si>
  <si>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</si>
  <si>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</si>
  <si>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</si>
  <si>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</si>
  <si>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</si>
  <si>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</si>
  <si>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</si>
  <si>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</si>
  <si>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</si>
  <si>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</si>
  <si>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</si>
  <si>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</si>
  <si>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</si>
  <si>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</si>
  <si>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</si>
  <si>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</si>
  <si>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</si>
  <si>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</si>
  <si>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</si>
  <si>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</si>
  <si>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</si>
  <si>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</si>
  <si>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</si>
  <si>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</si>
  <si>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</si>
  <si>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</si>
  <si>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</si>
  <si>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</si>
  <si>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</si>
  <si>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</si>
  <si>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</si>
  <si>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</si>
  <si>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</si>
  <si>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</si>
  <si>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</si>
  <si>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</si>
  <si>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</si>
  <si>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</si>
  <si>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</si>
  <si>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</si>
  <si>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</si>
  <si>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</si>
  <si>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</si>
  <si>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</si>
  <si>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</si>
  <si>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</si>
  <si>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</si>
  <si>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</si>
  <si>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</si>
  <si>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</si>
  <si>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</si>
  <si>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</si>
  <si>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</si>
  <si>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</si>
  <si>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</si>
  <si>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</si>
  <si>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</si>
  <si>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</si>
  <si>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</si>
  <si>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</si>
  <si>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</si>
  <si>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</si>
  <si>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</si>
  <si>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</si>
  <si>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</si>
  <si>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</si>
  <si>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</si>
  <si>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</si>
  <si>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</si>
  <si>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</si>
  <si>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</si>
  <si>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</si>
  <si>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</si>
  <si>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</si>
  <si>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</si>
  <si>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</si>
  <si>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</si>
  <si>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</si>
  <si>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</si>
  <si>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</si>
  <si>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</si>
  <si>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</si>
  <si>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</si>
  <si>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</si>
  <si>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</si>
  <si>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</si>
  <si>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</si>
  <si>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</si>
  <si>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</si>
  <si>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</si>
  <si>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</si>
  <si>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</si>
  <si>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</si>
  <si>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</si>
  <si>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</si>
  <si>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</si>
  <si>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</si>
  <si>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</si>
  <si>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</si>
  <si>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</si>
  <si>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</si>
  <si>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</si>
  <si>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</si>
  <si>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</si>
  <si>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</si>
  <si>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</si>
  <si>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</si>
  <si>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</si>
  <si>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</si>
  <si>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</si>
  <si>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</si>
  <si>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</si>
  <si>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</si>
  <si>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</si>
  <si>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</si>
  <si>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</si>
  <si>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</si>
  <si>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</si>
  <si>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</si>
  <si>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</si>
  <si>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</si>
  <si>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</si>
  <si>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</si>
  <si>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</si>
  <si>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</si>
  <si>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</si>
  <si>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</si>
  <si>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</si>
  <si>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</si>
  <si>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</si>
  <si>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</si>
  <si>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</si>
  <si>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</si>
  <si>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</si>
  <si>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</si>
  <si>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</si>
  <si>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</si>
  <si>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</si>
  <si>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</si>
  <si>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</si>
  <si>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</si>
  <si>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</si>
  <si>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</si>
  <si>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</si>
  <si>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</si>
  <si>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</si>
  <si>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</si>
  <si>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</si>
  <si>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</si>
  <si>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</si>
  <si>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</si>
  <si>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</si>
  <si>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</si>
  <si>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</si>
  <si>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</si>
  <si>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</si>
  <si>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</si>
  <si>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</si>
  <si>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</si>
  <si>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</si>
  <si>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</si>
  <si>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</si>
  <si>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</si>
  <si>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</si>
  <si>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</si>
  <si>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</si>
  <si>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</si>
  <si>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</si>
  <si>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</si>
  <si>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</si>
  <si>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</si>
  <si>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</si>
  <si>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</si>
  <si>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</si>
  <si>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</si>
  <si>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</si>
  <si>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</si>
  <si>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</si>
  <si>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</si>
  <si>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</si>
  <si>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</si>
  <si>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</si>
  <si>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</si>
  <si>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</si>
  <si>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</si>
  <si>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</si>
  <si>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</si>
  <si>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</si>
  <si>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</si>
  <si>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</si>
  <si>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</si>
  <si>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</si>
  <si>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</si>
  <si>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</si>
  <si>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</si>
  <si>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</si>
  <si>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</si>
  <si>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</si>
  <si>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</si>
  <si>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</si>
  <si>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</si>
  <si>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</si>
  <si>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</si>
  <si>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</si>
  <si>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</si>
  <si>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</si>
  <si>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</si>
  <si>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</si>
  <si>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</si>
  <si>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</si>
  <si>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</si>
  <si>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</si>
  <si>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</si>
  <si>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</si>
  <si>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</si>
  <si>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</si>
  <si>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</si>
  <si>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</si>
  <si>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</si>
  <si>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</si>
  <si>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</si>
  <si>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</si>
  <si>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</si>
  <si>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</si>
  <si>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</si>
  <si>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</si>
  <si>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</si>
  <si>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</si>
  <si>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</si>
  <si>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</si>
  <si>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</si>
  <si>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</si>
  <si>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</si>
  <si>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</si>
  <si>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</si>
  <si>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</si>
  <si>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</si>
  <si>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</si>
  <si>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</si>
  <si>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</si>
  <si>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</si>
  <si>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</si>
  <si>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</si>
  <si>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</si>
  <si>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</si>
  <si>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</si>
  <si>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</si>
  <si>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</si>
  <si>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</si>
  <si>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</si>
  <si>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</si>
  <si>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</si>
  <si>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</si>
  <si>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</si>
  <si>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</si>
  <si>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</si>
  <si>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</si>
  <si>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</si>
  <si>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</si>
  <si>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</si>
  <si>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</si>
  <si>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</si>
  <si>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</si>
  <si>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</si>
  <si>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</si>
  <si>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</si>
  <si>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</si>
  <si>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</si>
  <si>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</si>
  <si>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</si>
  <si>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</si>
  <si>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</si>
  <si>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</si>
  <si>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</si>
  <si>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</si>
  <si>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</si>
  <si>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</si>
  <si>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</si>
  <si>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</si>
  <si>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</si>
  <si>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</si>
  <si>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</si>
  <si>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</si>
  <si>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</si>
  <si>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</si>
  <si>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</si>
  <si>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</si>
  <si>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</si>
  <si>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</si>
  <si>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</si>
  <si>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</si>
  <si>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</si>
  <si>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</si>
  <si>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</si>
  <si>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</si>
  <si>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</si>
  <si>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</si>
  <si>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</si>
  <si>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</si>
  <si>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</si>
  <si>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</si>
  <si>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</si>
  <si>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</si>
  <si>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</si>
  <si>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</si>
  <si>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</si>
  <si>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</si>
  <si>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</si>
  <si>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</si>
  <si>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</si>
  <si>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</si>
  <si>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</si>
  <si>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</si>
  <si>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</si>
  <si>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</si>
  <si>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</si>
  <si>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</si>
  <si>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</si>
  <si>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</si>
  <si>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</si>
  <si>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</si>
  <si>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</si>
  <si>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</si>
  <si>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</si>
  <si>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</si>
  <si>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</si>
  <si>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</si>
  <si>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</si>
  <si>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</si>
  <si>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</si>
  <si>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</si>
  <si>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</si>
  <si>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</si>
  <si>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</si>
  <si>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</si>
  <si>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</si>
  <si>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</si>
  <si>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</si>
  <si>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</si>
  <si>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</si>
  <si>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</si>
  <si>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</si>
  <si>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</si>
  <si>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</si>
  <si>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</si>
  <si>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</si>
  <si>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</si>
  <si>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</si>
  <si>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</si>
  <si>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</si>
  <si>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</si>
  <si>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</si>
  <si>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</si>
  <si>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</si>
  <si>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</si>
  <si>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</si>
  <si>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</si>
  <si>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</si>
  <si>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</si>
  <si>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</si>
  <si>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</si>
  <si>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</si>
  <si>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</si>
  <si>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</si>
  <si>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</si>
  <si>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</si>
  <si>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</si>
  <si>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</si>
  <si>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</si>
  <si>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</si>
  <si>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</si>
  <si>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</si>
  <si>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</si>
  <si>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</si>
  <si>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</si>
  <si>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</si>
  <si>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</si>
  <si>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</si>
  <si>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</si>
  <si>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</si>
  <si>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</si>
  <si>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</si>
  <si>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</si>
  <si>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</si>
  <si>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</si>
  <si>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</si>
  <si>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</si>
  <si>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</si>
  <si>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</si>
  <si>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</si>
  <si>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</si>
  <si>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</si>
  <si>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</si>
  <si>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</si>
  <si>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</si>
  <si>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</si>
  <si>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</si>
  <si>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</si>
  <si>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</si>
  <si>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</si>
  <si>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</si>
  <si>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</si>
  <si>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</si>
  <si>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</si>
  <si>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</si>
  <si>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</si>
  <si>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</si>
  <si>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</si>
  <si>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</si>
  <si>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</si>
  <si>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</si>
  <si>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</si>
  <si>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</si>
  <si>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</si>
  <si>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</si>
  <si>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</si>
  <si>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</si>
  <si>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</si>
  <si>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</si>
  <si>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</si>
  <si>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</si>
  <si>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</si>
  <si>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</si>
  <si>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</si>
  <si>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</si>
  <si>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</si>
  <si>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</si>
  <si>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</si>
  <si>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</si>
  <si>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</si>
  <si>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</si>
  <si>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</si>
  <si>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</si>
  <si>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</si>
  <si>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</si>
  <si>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</si>
  <si>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</si>
  <si>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</si>
  <si>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</si>
  <si>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</si>
  <si>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</si>
  <si>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</si>
  <si>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</si>
  <si>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</si>
  <si>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</si>
  <si>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</si>
  <si>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</si>
  <si>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</si>
  <si>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</si>
  <si>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</si>
  <si>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</si>
  <si>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</si>
  <si>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</si>
  <si>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</si>
  <si>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</si>
  <si>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</si>
  <si>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</si>
  <si>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</si>
  <si>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</si>
  <si>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</si>
  <si>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</si>
  <si>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</si>
  <si>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</si>
  <si>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</si>
  <si>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</si>
  <si>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</si>
  <si>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</si>
  <si>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</si>
  <si>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</si>
  <si>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</si>
  <si>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</si>
  <si>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</si>
  <si>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</si>
  <si>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</si>
  <si>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</si>
  <si>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</si>
  <si>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</si>
  <si>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</si>
  <si>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</si>
  <si>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</si>
  <si>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</si>
  <si>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</si>
  <si>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</si>
  <si>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</si>
  <si>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</si>
  <si>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</si>
  <si>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</si>
  <si>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</si>
  <si>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</si>
  <si>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</si>
  <si>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</si>
  <si>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</si>
  <si>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</si>
  <si>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</si>
  <si>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</si>
  <si>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</si>
  <si>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</si>
  <si>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</si>
  <si>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</si>
  <si>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</si>
  <si>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</si>
  <si>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</si>
  <si>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</si>
  <si>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</si>
  <si>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</si>
  <si>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</si>
  <si>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</si>
  <si>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</si>
  <si>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</si>
  <si>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</si>
  <si>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</si>
  <si>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</si>
  <si>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</si>
  <si>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</si>
  <si>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</si>
  <si>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</si>
  <si>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</si>
  <si>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</si>
  <si>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</si>
  <si>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</si>
  <si>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</si>
  <si>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</si>
  <si>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</si>
  <si>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</si>
  <si>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</si>
  <si>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</si>
  <si>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</si>
  <si>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</si>
  <si>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</si>
  <si>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</si>
  <si>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</si>
  <si>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</si>
  <si>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</si>
  <si>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</si>
  <si>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</si>
  <si>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</si>
  <si>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</si>
  <si>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</si>
  <si>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</si>
  <si>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</si>
  <si>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</si>
  <si>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</si>
  <si>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</si>
  <si>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</si>
  <si>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</si>
  <si>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</si>
  <si>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</si>
  <si>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</si>
  <si>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</si>
  <si>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</si>
  <si>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</si>
  <si>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</si>
  <si>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</si>
  <si>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</si>
  <si>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</si>
  <si>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</si>
  <si>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</si>
  <si>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</si>
  <si>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</si>
  <si>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</si>
  <si>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</si>
  <si>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</si>
  <si>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</si>
  <si>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</si>
  <si>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</si>
  <si>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</si>
  <si>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</si>
  <si>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</si>
  <si>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</si>
  <si>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</si>
  <si>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</si>
  <si>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</si>
  <si>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</si>
  <si>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</si>
  <si>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</si>
  <si>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</si>
  <si>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</si>
  <si>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</si>
  <si>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</si>
  <si>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</si>
  <si>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</si>
  <si>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</si>
  <si>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</si>
  <si>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</si>
  <si>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</si>
  <si>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</si>
  <si>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</si>
  <si>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</si>
  <si>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</si>
  <si>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</si>
  <si>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</si>
  <si>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</si>
  <si>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</si>
  <si>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</si>
  <si>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</si>
  <si>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</si>
  <si>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</si>
  <si>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</si>
  <si>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</si>
  <si>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</si>
  <si>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</si>
  <si>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</si>
  <si>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</si>
  <si>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</si>
  <si>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</si>
  <si>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</si>
  <si>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</si>
  <si>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</si>
  <si>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</si>
  <si>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</si>
  <si>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</si>
  <si>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</si>
  <si>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</si>
  <si>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</si>
  <si>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</si>
  <si>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</si>
  <si>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</si>
  <si>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</si>
  <si>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</si>
  <si>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</si>
  <si>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</si>
  <si>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</si>
  <si>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</si>
  <si>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</si>
  <si>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</si>
  <si>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</si>
  <si>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</si>
  <si>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</si>
  <si>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</si>
  <si>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</si>
  <si>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</si>
  <si>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</si>
  <si>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</si>
  <si>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</si>
  <si>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</si>
  <si>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</si>
  <si>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</si>
  <si>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</si>
  <si>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</si>
  <si>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</si>
  <si>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</si>
  <si>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</si>
  <si>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</si>
  <si>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</si>
  <si>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</si>
  <si>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</si>
  <si>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</si>
  <si>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</si>
  <si>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</si>
  <si>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</si>
  <si>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</si>
  <si>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</si>
  <si>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</si>
  <si>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</si>
  <si>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</si>
  <si>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</si>
  <si>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</si>
  <si>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</si>
  <si>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</si>
  <si>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</si>
  <si>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</si>
  <si>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</si>
  <si>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</si>
  <si>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</si>
  <si>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</si>
  <si>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</si>
  <si>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</si>
  <si>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</si>
  <si>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</si>
  <si>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</si>
  <si>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</si>
  <si>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</si>
  <si>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</si>
  <si>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</si>
  <si>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</si>
  <si>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</si>
  <si>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</si>
  <si>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</si>
  <si>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</si>
  <si>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</si>
  <si>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</si>
  <si>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</si>
  <si>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</si>
  <si>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</si>
  <si>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</si>
  <si>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</si>
  <si>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</si>
  <si>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</si>
  <si>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</si>
  <si>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</si>
  <si>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</si>
  <si>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</si>
  <si>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</si>
  <si>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</si>
  <si>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</si>
  <si>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</si>
  <si>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</si>
  <si>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</si>
  <si>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</si>
  <si>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</si>
  <si>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</si>
  <si>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</si>
  <si>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</si>
  <si>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</si>
  <si>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</si>
  <si>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</si>
  <si>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</si>
  <si>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</si>
  <si>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</si>
  <si>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</si>
  <si>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</si>
  <si>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</si>
  <si>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</si>
  <si>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</si>
  <si>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</si>
  <si>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</si>
  <si>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</si>
  <si>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</si>
  <si>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</si>
  <si>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</si>
  <si>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</si>
  <si>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</si>
  <si>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</si>
  <si>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</si>
  <si>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</si>
  <si>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</si>
  <si>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</si>
  <si>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</si>
  <si>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</si>
  <si>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</si>
  <si>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</si>
  <si>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</si>
  <si>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</si>
  <si>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</si>
  <si>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</si>
  <si>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</si>
  <si>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</si>
  <si>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</si>
  <si>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</si>
  <si>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</si>
  <si>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</si>
  <si>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</si>
  <si>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</si>
  <si>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</si>
  <si>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</si>
  <si>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</si>
  <si>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</si>
  <si>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</si>
  <si>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</si>
  <si>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</si>
  <si>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</si>
  <si>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</si>
  <si>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</si>
  <si>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</si>
  <si>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</si>
  <si>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</si>
  <si>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</si>
  <si>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</si>
  <si>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</si>
  <si>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</si>
  <si>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</si>
  <si>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</si>
  <si>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</si>
  <si>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</si>
  <si>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</si>
  <si>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</si>
  <si>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</si>
  <si>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</si>
  <si>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</si>
  <si>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</si>
  <si>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</si>
  <si>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</si>
  <si>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</si>
  <si>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</si>
  <si>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</si>
  <si>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</si>
  <si>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</si>
  <si>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</si>
  <si>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</si>
  <si>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</si>
  <si>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</si>
  <si>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</si>
  <si>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</si>
  <si>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</si>
  <si>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</si>
  <si>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</si>
  <si>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</si>
  <si>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</si>
  <si>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</si>
  <si>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</si>
  <si>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</si>
  <si>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</si>
  <si>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</si>
  <si>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</si>
  <si>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</si>
  <si>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</si>
  <si>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</si>
  <si>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</si>
  <si>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</si>
  <si>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</si>
  <si>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</si>
  <si>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</si>
  <si>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</si>
  <si>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</si>
  <si>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</si>
  <si>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</si>
  <si>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</si>
  <si>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</si>
  <si>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</si>
  <si>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</si>
  <si>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</si>
  <si>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</si>
  <si>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</si>
  <si>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</si>
  <si>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</si>
  <si>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</si>
  <si>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</si>
  <si>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</si>
  <si>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</si>
  <si>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</si>
  <si>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</si>
  <si>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</si>
  <si>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</si>
  <si>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</si>
  <si>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</si>
  <si>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</si>
  <si>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</si>
  <si>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</si>
  <si>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</si>
  <si>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</si>
  <si>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</si>
  <si>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</si>
  <si>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</si>
  <si>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</si>
  <si>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</si>
  <si>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</si>
  <si>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</si>
  <si>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</si>
  <si>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</si>
  <si>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</si>
  <si>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</si>
  <si>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</si>
  <si>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</si>
  <si>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</si>
  <si>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</si>
  <si>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</si>
  <si>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</si>
  <si>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</si>
  <si>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</si>
  <si>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</si>
  <si>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</si>
  <si>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</si>
  <si>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</si>
  <si>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</si>
  <si>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</si>
  <si>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</si>
  <si>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</si>
  <si>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</si>
  <si>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</si>
  <si>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</si>
  <si>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</si>
  <si>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</si>
  <si>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</si>
  <si>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</si>
  <si>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</si>
  <si>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</si>
  <si>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</si>
  <si>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</si>
  <si>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</si>
  <si>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</si>
  <si>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</si>
  <si>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</si>
  <si>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</si>
  <si>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</si>
  <si>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</si>
  <si>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</si>
  <si>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</si>
  <si>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</si>
  <si>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</si>
  <si>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</si>
  <si>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</si>
  <si>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</si>
  <si>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</si>
  <si>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</si>
  <si>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</si>
  <si>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</si>
  <si>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</si>
  <si>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</si>
  <si>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</si>
  <si>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</si>
  <si>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</si>
  <si>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</si>
  <si>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</si>
  <si>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</si>
  <si>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</si>
  <si>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</si>
  <si>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</si>
  <si>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</si>
  <si>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</si>
  <si>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</si>
  <si>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</si>
  <si>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</si>
  <si>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</si>
  <si>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</si>
  <si>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</si>
  <si>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</si>
  <si>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</si>
  <si>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</si>
  <si>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</si>
  <si>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</si>
  <si>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</si>
  <si>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</si>
  <si>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</si>
  <si>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</si>
  <si>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</si>
  <si>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</si>
  <si>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</si>
  <si>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</si>
  <si>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</si>
  <si>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</si>
  <si>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</si>
  <si>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</si>
  <si>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</si>
  <si>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</si>
  <si>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</si>
  <si>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</si>
  <si>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</si>
  <si>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</si>
  <si>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</si>
  <si>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</si>
  <si>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</si>
  <si>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</si>
  <si>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</si>
  <si>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</si>
  <si>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</si>
  <si>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</si>
  <si>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</si>
  <si>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</si>
  <si>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</si>
  <si>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</si>
  <si>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</si>
  <si>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</si>
  <si>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</si>
  <si>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</si>
  <si>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</si>
  <si>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</si>
  <si>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</si>
  <si>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</si>
  <si>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</si>
  <si>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</si>
  <si>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</si>
  <si>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</si>
  <si>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</si>
  <si>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</si>
  <si>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</si>
  <si>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</si>
  <si>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</si>
  <si>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</si>
  <si>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</si>
  <si>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</si>
  <si>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</si>
  <si>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</si>
  <si>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</si>
  <si>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</si>
  <si>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</si>
  <si>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</si>
  <si>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</si>
  <si>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</si>
  <si>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</si>
  <si>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</si>
  <si>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</si>
  <si>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</si>
  <si>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</si>
  <si>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</si>
  <si>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</si>
  <si>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</si>
  <si>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</si>
  <si>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</si>
  <si>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</si>
  <si>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</si>
  <si>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</si>
  <si>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</si>
  <si>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</si>
  <si>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</si>
  <si>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</si>
  <si>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</si>
  <si>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</si>
  <si>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</si>
  <si>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</si>
  <si>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</si>
  <si>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</si>
  <si>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</si>
  <si>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</si>
  <si>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</si>
  <si>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</si>
  <si>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</si>
  <si>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</si>
  <si>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</si>
  <si>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</si>
  <si>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</si>
  <si>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</si>
  <si>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</si>
  <si>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</si>
  <si>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</si>
  <si>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</si>
  <si>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</si>
  <si>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</si>
  <si>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</si>
  <si>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</si>
  <si>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</si>
  <si>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</si>
  <si>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</si>
  <si>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</si>
  <si>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</si>
  <si>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</si>
  <si>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</si>
  <si>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</si>
  <si>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</si>
  <si>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</si>
  <si>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</si>
  <si>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</si>
  <si>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</si>
  <si>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</si>
  <si>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</si>
  <si>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</si>
  <si>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</si>
  <si>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</si>
  <si>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</si>
  <si>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</si>
  <si>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</si>
  <si>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</si>
  <si>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</si>
  <si>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</si>
  <si>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</si>
  <si>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</si>
  <si>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</si>
  <si>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</si>
  <si>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</si>
  <si>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</si>
  <si>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</si>
  <si>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</si>
  <si>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</si>
  <si>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</si>
  <si>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</si>
  <si>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</si>
  <si>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</si>
  <si>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</si>
  <si>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</si>
  <si>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</si>
  <si>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</si>
  <si>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</si>
  <si>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</si>
  <si>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</si>
  <si>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</si>
  <si>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</si>
  <si>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</si>
  <si>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</si>
  <si>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</si>
  <si>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</si>
  <si>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</si>
  <si>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</si>
  <si>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</si>
  <si>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</si>
  <si>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</si>
  <si>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</si>
  <si>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</si>
  <si>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</si>
  <si>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</si>
  <si>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</si>
  <si>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</si>
  <si>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</si>
  <si>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</si>
  <si>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</si>
  <si>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</si>
  <si>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</si>
  <si>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</si>
  <si>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</si>
  <si>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</si>
  <si>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</si>
  <si>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</si>
  <si>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</si>
  <si>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</si>
  <si>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</si>
  <si>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</si>
  <si>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</si>
  <si>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</si>
  <si>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</si>
  <si>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</si>
  <si>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</si>
  <si>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</si>
  <si>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</si>
  <si>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</si>
  <si>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</si>
  <si>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</si>
  <si>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</si>
  <si>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</si>
  <si>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</si>
  <si>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</si>
  <si>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</si>
  <si>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</si>
  <si>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</si>
  <si>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</si>
  <si>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</si>
  <si>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</si>
  <si>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</si>
  <si>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</si>
  <si>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</si>
  <si>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</si>
  <si>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</si>
  <si>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</si>
  <si>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</si>
  <si>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</si>
  <si>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</si>
  <si>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</si>
  <si>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</si>
  <si>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</si>
  <si>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</si>
  <si>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</si>
  <si>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</si>
  <si>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</si>
  <si>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</si>
  <si>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</si>
  <si>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</si>
  <si>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</si>
  <si>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</si>
  <si>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</si>
  <si>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</si>
  <si>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</si>
  <si>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</si>
  <si>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</si>
  <si>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</si>
  <si>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</si>
  <si>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</si>
  <si>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</si>
  <si>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</si>
  <si>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</si>
  <si>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</si>
  <si>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</si>
  <si>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</si>
  <si>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</si>
  <si>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</si>
  <si>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</si>
  <si>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</si>
  <si>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</si>
  <si>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</si>
  <si>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</si>
  <si>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</si>
  <si>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</si>
  <si>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</si>
  <si>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</si>
  <si>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</si>
  <si>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</si>
  <si>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</si>
  <si>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</si>
  <si>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</si>
  <si>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</si>
  <si>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</si>
  <si>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</si>
  <si>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</si>
  <si>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</si>
  <si>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</si>
  <si>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</si>
  <si>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</si>
  <si>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</si>
  <si>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</si>
  <si>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</si>
  <si>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</si>
  <si>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</si>
  <si>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</si>
  <si>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</si>
  <si>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</si>
  <si>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</si>
  <si>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</si>
  <si>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</si>
  <si>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</si>
  <si>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</si>
  <si>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</si>
  <si>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</si>
  <si>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</si>
  <si>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</si>
  <si>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</si>
  <si>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</si>
  <si>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</si>
  <si>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</si>
  <si>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</si>
  <si>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</si>
  <si>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</si>
  <si>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</si>
  <si>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</si>
  <si>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</si>
  <si>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</si>
  <si>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</si>
  <si>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</si>
  <si>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</si>
  <si>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</si>
  <si>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</si>
  <si>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</si>
  <si>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</si>
  <si>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</si>
  <si>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</si>
  <si>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</si>
  <si>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</si>
  <si>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</si>
  <si>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</si>
  <si>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</si>
  <si>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</si>
  <si>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</si>
  <si>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</si>
  <si>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</si>
  <si>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</si>
  <si>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</si>
  <si>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</si>
  <si>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</si>
  <si>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</si>
  <si>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</si>
  <si>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</si>
  <si>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</si>
  <si>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</si>
  <si>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</si>
  <si>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</si>
  <si>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</si>
  <si>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</si>
  <si>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</si>
  <si>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</si>
  <si>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</si>
  <si>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</si>
  <si>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</si>
  <si>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</si>
  <si>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</si>
  <si>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</si>
  <si>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</si>
  <si>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</si>
  <si>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</si>
  <si>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</si>
  <si>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</si>
  <si>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</si>
  <si>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</si>
  <si>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</si>
  <si>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</si>
  <si>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</si>
  <si>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</si>
  <si>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</si>
  <si>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</si>
  <si>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</si>
  <si>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</si>
  <si>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</si>
  <si>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</si>
  <si>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</si>
  <si>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</si>
  <si>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</si>
  <si>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</si>
  <si>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</si>
  <si>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</si>
  <si>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</si>
  <si>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</si>
  <si>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</si>
  <si>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</si>
  <si>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</si>
  <si>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</si>
  <si>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</si>
  <si>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</si>
  <si>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</si>
  <si>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</si>
  <si>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</si>
  <si>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</si>
  <si>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</si>
  <si>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</si>
  <si>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</si>
  <si>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</si>
  <si>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</si>
  <si>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</si>
  <si>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</si>
  <si>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</si>
  <si>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</si>
  <si>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</si>
  <si>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</si>
  <si>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</si>
  <si>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</si>
  <si>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</si>
  <si>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</si>
  <si>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</si>
  <si>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</si>
  <si>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</si>
  <si>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</si>
  <si>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</si>
  <si>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</si>
  <si>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</si>
  <si>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</si>
  <si>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</si>
  <si>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</si>
  <si>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</si>
  <si>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</si>
  <si>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</si>
  <si>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</si>
  <si>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</si>
  <si>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</si>
  <si>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</si>
  <si>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</si>
  <si>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</si>
  <si>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</si>
  <si>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</si>
  <si>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</si>
  <si>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</si>
  <si>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</si>
  <si>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</si>
  <si>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</si>
  <si>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</si>
  <si>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</si>
  <si>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</si>
  <si>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</si>
  <si>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</si>
  <si>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</si>
  <si>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</si>
  <si>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</si>
  <si>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</si>
  <si>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</si>
  <si>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</si>
  <si>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</si>
  <si>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</si>
  <si>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</si>
  <si>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</si>
  <si>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</si>
  <si>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</si>
  <si>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</si>
  <si>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</si>
  <si>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</si>
  <si>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</si>
  <si>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</si>
  <si>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</si>
  <si>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</si>
  <si>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</si>
  <si>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</si>
  <si>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</si>
  <si>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</si>
  <si>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</si>
  <si>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</si>
  <si>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</si>
  <si>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</si>
  <si>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</si>
  <si>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</si>
  <si>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</si>
  <si>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</si>
  <si>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</si>
  <si>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</si>
  <si>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</si>
  <si>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</si>
  <si>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</si>
  <si>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</si>
  <si>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</si>
  <si>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</si>
  <si>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</si>
  <si>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</si>
  <si>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</si>
  <si>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</si>
  <si>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</si>
  <si>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</si>
  <si>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</si>
  <si>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</si>
  <si>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</si>
  <si>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</si>
  <si>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</si>
  <si>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</si>
  <si>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</si>
  <si>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</si>
  <si>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</si>
  <si>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</si>
  <si>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</si>
  <si>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</si>
  <si>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</si>
  <si>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</si>
  <si>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</si>
  <si>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</si>
  <si>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</si>
  <si>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</si>
  <si>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</si>
  <si>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</si>
  <si>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</si>
  <si>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</si>
  <si>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</si>
  <si>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</si>
  <si>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</si>
  <si>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</si>
  <si>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</si>
  <si>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</si>
  <si>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</si>
  <si>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</si>
  <si>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</si>
  <si>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</si>
  <si>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</si>
  <si>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</si>
  <si>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</si>
  <si>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</si>
  <si>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</si>
  <si>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</si>
  <si>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</si>
  <si>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</si>
  <si>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</si>
  <si>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</si>
  <si>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</si>
  <si>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</si>
  <si>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</si>
  <si>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</si>
  <si>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</si>
  <si>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</si>
  <si>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</si>
  <si>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</si>
  <si>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</si>
  <si>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</si>
  <si>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</si>
  <si>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</si>
  <si>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</si>
  <si>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</si>
  <si>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</si>
  <si>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</si>
  <si>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</si>
  <si>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</si>
  <si>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</si>
  <si>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</si>
  <si>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</si>
  <si>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</si>
  <si>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</si>
  <si>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</si>
  <si>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</si>
  <si>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</si>
  <si>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</si>
  <si>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</si>
  <si>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</si>
  <si>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</si>
  <si>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</si>
  <si>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</si>
  <si>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</si>
  <si>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</si>
  <si>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</si>
  <si>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</si>
  <si>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</si>
  <si>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</si>
  <si>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</si>
  <si>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</si>
  <si>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</si>
  <si>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</si>
  <si>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</si>
  <si>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</si>
  <si>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</si>
  <si>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</si>
  <si>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</si>
  <si>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</si>
  <si>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</si>
  <si>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</si>
  <si>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</si>
  <si>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</si>
  <si>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</si>
  <si>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</si>
  <si>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</si>
  <si>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</si>
  <si>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</si>
  <si>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</si>
  <si>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</si>
  <si>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</si>
  <si>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</si>
  <si>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</si>
  <si>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</si>
  <si>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</si>
  <si>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</si>
  <si>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</si>
  <si>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</si>
  <si>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</si>
  <si>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</si>
  <si>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</si>
  <si>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</si>
  <si>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</si>
  <si>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</si>
  <si>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</si>
  <si>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</si>
  <si>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</si>
  <si>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</si>
  <si>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</si>
  <si>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</si>
  <si>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</si>
  <si>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</si>
  <si>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</si>
  <si>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</si>
  <si>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</si>
  <si>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</si>
  <si>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</si>
  <si>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</si>
  <si>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</si>
  <si>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</si>
  <si>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</si>
  <si>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</si>
  <si>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</si>
  <si>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</si>
  <si>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</si>
  <si>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</si>
  <si>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</si>
  <si>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</si>
  <si>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</si>
  <si>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</si>
  <si>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</si>
  <si>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</si>
  <si>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</si>
  <si>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</si>
  <si>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</si>
  <si>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</si>
  <si>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</si>
  <si>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</si>
  <si>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</si>
  <si>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</si>
  <si>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</si>
  <si>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</si>
  <si>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</si>
  <si>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</si>
  <si>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</si>
  <si>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</si>
  <si>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</si>
  <si>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</si>
  <si>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</si>
  <si>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</si>
  <si>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</si>
  <si>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</si>
  <si>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</si>
  <si>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</si>
  <si>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</si>
  <si>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</si>
  <si>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</si>
  <si>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</si>
  <si>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</si>
  <si>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</si>
  <si>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</si>
  <si>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</si>
  <si>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</si>
  <si>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</si>
  <si>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</si>
  <si>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</si>
  <si>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</si>
  <si>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</si>
  <si>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</si>
  <si>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</si>
  <si>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</si>
  <si>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</si>
  <si>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</si>
  <si>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</si>
  <si>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</si>
  <si>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</si>
  <si>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</si>
  <si>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</si>
  <si>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</si>
  <si>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</si>
  <si>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</si>
  <si>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</si>
  <si>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</si>
  <si>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</si>
  <si>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</si>
  <si>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</si>
  <si>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</si>
  <si>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</si>
  <si>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</si>
  <si>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</si>
  <si>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</si>
  <si>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</si>
  <si>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</si>
  <si>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</si>
  <si>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</si>
  <si>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</si>
  <si>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</si>
  <si>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</si>
  <si>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</si>
  <si>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</si>
  <si>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</si>
  <si>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</si>
  <si>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</si>
  <si>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</si>
  <si>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</si>
  <si>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</si>
  <si>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</si>
  <si>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</si>
  <si>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</si>
  <si>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</si>
  <si>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</si>
  <si>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</si>
  <si>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</si>
  <si>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</si>
  <si>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</si>
  <si>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</si>
  <si>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</si>
  <si>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</si>
  <si>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</si>
  <si>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</si>
  <si>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</si>
  <si>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</si>
  <si>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</si>
  <si>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</si>
  <si>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</si>
  <si>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</si>
  <si>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</si>
  <si>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</si>
  <si>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</si>
  <si>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</si>
  <si>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</si>
  <si>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</si>
  <si>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</si>
  <si>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</si>
  <si>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</si>
  <si>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</si>
  <si>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</si>
  <si>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</si>
  <si>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</si>
  <si>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</si>
  <si>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</si>
  <si>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</si>
  <si>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</si>
  <si>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</si>
  <si>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</si>
  <si>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</si>
  <si>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</si>
  <si>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</si>
  <si>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</si>
  <si>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</si>
  <si>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</si>
  <si>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</si>
  <si>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</si>
  <si>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</si>
  <si>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</si>
  <si>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</si>
  <si>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</si>
  <si>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</si>
  <si>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</si>
  <si>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</si>
  <si>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</si>
  <si>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</si>
  <si>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</si>
  <si>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</si>
  <si>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</si>
  <si>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</si>
  <si>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</si>
  <si>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</si>
  <si>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</si>
  <si>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</si>
  <si>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</si>
  <si>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</si>
  <si>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</si>
  <si>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</si>
  <si>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</si>
  <si>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</si>
  <si>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</si>
  <si>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</si>
  <si>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</si>
  <si>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</si>
  <si>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</si>
  <si>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</si>
  <si>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</si>
  <si>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</si>
  <si>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</si>
  <si>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</si>
  <si>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</si>
  <si>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</si>
  <si>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</si>
  <si>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</si>
  <si>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</si>
  <si>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</si>
  <si>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</si>
  <si>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</si>
  <si>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</si>
  <si>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</si>
  <si>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</si>
  <si>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</si>
  <si>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</si>
  <si>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</si>
  <si>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</si>
  <si>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</si>
  <si>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</si>
  <si>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</si>
  <si>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</si>
  <si>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</si>
  <si>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</si>
  <si>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</si>
  <si>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</si>
  <si>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</si>
  <si>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</si>
  <si>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</si>
  <si>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</si>
  <si>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</si>
  <si>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</si>
  <si>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</si>
  <si>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</si>
  <si>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</si>
  <si>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</si>
  <si>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</si>
  <si>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</si>
  <si>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</si>
  <si>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</si>
  <si>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</si>
  <si>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</si>
  <si>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</si>
  <si>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</si>
  <si>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</si>
  <si>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</si>
  <si>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</si>
  <si>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</si>
  <si>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</si>
  <si>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</si>
  <si>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</si>
  <si>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</si>
  <si>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</si>
  <si>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</si>
  <si>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</si>
  <si>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</si>
  <si>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</si>
  <si>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</si>
  <si>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</si>
  <si>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</si>
  <si>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</si>
  <si>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</si>
  <si>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</si>
  <si>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</si>
  <si>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</si>
  <si>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</si>
  <si>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</si>
  <si>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</si>
  <si>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</si>
  <si>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</si>
  <si>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</si>
  <si>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</si>
  <si>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</si>
  <si>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</si>
  <si>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</si>
  <si>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</si>
  <si>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</si>
  <si>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</si>
  <si>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</si>
  <si>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</si>
  <si>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</si>
  <si>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</si>
  <si>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</si>
  <si>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</si>
  <si>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</si>
  <si>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</si>
  <si>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</si>
  <si>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</si>
  <si>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</si>
  <si>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</si>
  <si>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</si>
  <si>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</si>
  <si>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</si>
  <si>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</si>
  <si>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</si>
  <si>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</si>
  <si>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</si>
  <si>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</si>
  <si>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</si>
  <si>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</si>
  <si>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</si>
  <si>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</si>
  <si>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</si>
  <si>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</si>
  <si>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</si>
  <si>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</si>
  <si>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</si>
  <si>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</si>
  <si>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</si>
  <si>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</si>
  <si>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</si>
  <si>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</si>
  <si>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</si>
  <si>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</si>
  <si>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</si>
  <si>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</si>
  <si>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</si>
  <si>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</si>
  <si>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</si>
  <si>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</si>
  <si>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</si>
  <si>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</si>
  <si>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</si>
  <si>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</si>
  <si>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</si>
  <si>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</si>
  <si>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</si>
  <si>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</si>
  <si>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</si>
  <si>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</si>
  <si>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</si>
  <si>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</si>
  <si>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</si>
  <si>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</si>
  <si>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</si>
  <si>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</si>
  <si>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</si>
  <si>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</si>
  <si>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</si>
  <si>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</si>
  <si>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</si>
  <si>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</si>
  <si>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</si>
  <si>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</si>
  <si>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</si>
  <si>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</si>
  <si>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</si>
  <si>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</si>
  <si>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</si>
  <si>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</si>
  <si>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</si>
  <si>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</si>
  <si>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</si>
  <si>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</si>
  <si>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</si>
  <si>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</si>
  <si>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</si>
  <si>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</si>
  <si>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</si>
  <si>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</si>
  <si>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</si>
  <si>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</si>
  <si>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</si>
  <si>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</si>
  <si>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</si>
  <si>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</si>
  <si>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</si>
  <si>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</si>
  <si>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</si>
  <si>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</si>
  <si>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</si>
  <si>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</si>
  <si>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</si>
  <si>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</si>
  <si>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</si>
  <si>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</si>
  <si>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</si>
  <si>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</si>
  <si>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</si>
  <si>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</si>
  <si>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</si>
  <si>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</si>
  <si>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</si>
  <si>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</si>
  <si>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</si>
  <si>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</si>
  <si>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</si>
  <si>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</si>
  <si>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</si>
  <si>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</si>
  <si>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</si>
  <si>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</si>
  <si>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</si>
  <si>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</si>
  <si>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</si>
  <si>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</si>
  <si>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</si>
  <si>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</si>
  <si>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</si>
  <si>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</si>
  <si>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</si>
  <si>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</si>
  <si>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</si>
  <si>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</si>
  <si>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</si>
  <si>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</si>
  <si>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</si>
  <si>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</si>
  <si>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</si>
  <si>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</si>
  <si>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</si>
  <si>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</si>
  <si>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</si>
  <si>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</si>
  <si>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</si>
  <si>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</si>
  <si>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</si>
  <si>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</si>
  <si>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</si>
  <si>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</si>
  <si>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</si>
  <si>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</si>
  <si>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</si>
  <si>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</si>
  <si>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</si>
  <si>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</si>
  <si>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</si>
  <si>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</si>
  <si>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</si>
  <si>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</si>
  <si>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</si>
  <si>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</si>
  <si>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</si>
  <si>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</si>
  <si>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</si>
  <si>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</si>
  <si>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</si>
  <si>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</si>
  <si>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</si>
  <si>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</si>
  <si>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</si>
  <si>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</si>
  <si>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</si>
  <si>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</si>
  <si>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</si>
  <si>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</si>
  <si>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</si>
  <si>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</si>
  <si>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</si>
  <si>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</si>
  <si>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</si>
  <si>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</si>
  <si>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</si>
  <si>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</si>
  <si>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</si>
  <si>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</si>
  <si>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</si>
  <si>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</si>
  <si>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</si>
  <si>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</si>
  <si>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</si>
  <si>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</si>
  <si>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</si>
  <si>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</si>
  <si>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</si>
  <si>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</si>
  <si>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</si>
  <si>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</si>
  <si>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</si>
  <si>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</si>
  <si>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</si>
  <si>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</si>
  <si>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</si>
  <si>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</si>
  <si>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</si>
  <si>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</si>
  <si>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</si>
  <si>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</si>
  <si>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</si>
  <si>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</si>
  <si>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</si>
  <si>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</si>
  <si>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</si>
  <si>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</si>
  <si>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</si>
  <si>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</si>
  <si>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</si>
  <si>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</si>
  <si>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</si>
  <si>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</si>
  <si>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</si>
  <si>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</si>
  <si>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</si>
  <si>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</si>
  <si>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</si>
  <si>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</si>
  <si>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</si>
  <si>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</si>
  <si>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</si>
  <si>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</si>
  <si>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</si>
  <si>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</si>
  <si>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</si>
  <si>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</si>
  <si>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</si>
  <si>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</si>
  <si>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</si>
  <si>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</si>
  <si>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</si>
  <si>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</si>
  <si>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</si>
  <si>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</si>
  <si>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</si>
  <si>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</si>
  <si>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</si>
  <si>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</si>
  <si>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</si>
  <si>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</si>
  <si>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</si>
  <si>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</si>
  <si>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</si>
  <si>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</si>
  <si>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</si>
  <si>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</si>
  <si>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</si>
  <si>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</si>
  <si>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</si>
  <si>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</si>
  <si>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</si>
  <si>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</si>
  <si>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</si>
  <si>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</si>
  <si>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</si>
  <si>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</si>
  <si>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</si>
  <si>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</si>
  <si>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</si>
  <si>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</si>
  <si>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</si>
  <si>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</si>
  <si>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</si>
  <si>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</si>
  <si>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</si>
  <si>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</si>
  <si>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</si>
  <si>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</si>
  <si>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</si>
  <si>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</si>
  <si>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</si>
  <si>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</si>
  <si>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</si>
  <si>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</si>
  <si>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</si>
  <si>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</si>
  <si>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</si>
  <si>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</si>
  <si>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</si>
  <si>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</si>
  <si>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</si>
  <si>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</si>
  <si>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</si>
  <si>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</si>
  <si>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</si>
  <si>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</si>
  <si>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</si>
  <si>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</si>
  <si>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</si>
  <si>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</si>
  <si>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</si>
  <si>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</si>
  <si>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</si>
  <si>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</si>
  <si>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</si>
  <si>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</si>
  <si>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</si>
  <si>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</si>
  <si>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</si>
  <si>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</si>
  <si>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</si>
  <si>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</si>
  <si>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</si>
  <si>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</si>
  <si>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</si>
  <si>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</si>
  <si>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</si>
  <si>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</si>
  <si>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</si>
  <si>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</si>
  <si>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</si>
  <si>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</si>
  <si>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</si>
  <si>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</si>
  <si>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</si>
  <si>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</si>
  <si>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</si>
  <si>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</si>
  <si>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</si>
  <si>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</si>
  <si>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</si>
  <si>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</si>
  <si>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</si>
  <si>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</si>
  <si>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</si>
  <si>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</si>
  <si>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</si>
  <si>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</si>
  <si>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</si>
  <si>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</si>
  <si>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</si>
  <si>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</si>
  <si>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</si>
  <si>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</si>
  <si>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</si>
  <si>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</si>
  <si>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</si>
  <si>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</si>
  <si>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</si>
  <si>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</si>
  <si>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</si>
  <si>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</si>
  <si>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</si>
  <si>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</si>
  <si>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</si>
  <si>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</si>
  <si>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</si>
  <si>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</si>
  <si>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</si>
  <si>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</si>
  <si>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</si>
  <si>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</si>
  <si>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</si>
  <si>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</si>
  <si>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</si>
  <si>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</si>
  <si>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</si>
  <si>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</si>
  <si>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</si>
  <si>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</si>
  <si>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</si>
  <si>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</si>
  <si>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</si>
  <si>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</si>
  <si>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</si>
  <si>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</si>
  <si>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</si>
  <si>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</si>
  <si>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</si>
  <si>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</si>
  <si>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</si>
  <si>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</si>
  <si>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</si>
  <si>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</si>
  <si>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</si>
  <si>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</si>
  <si>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</si>
  <si>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</si>
  <si>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</si>
  <si>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</si>
  <si>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</si>
  <si>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</si>
  <si>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</si>
  <si>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</si>
  <si>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</si>
  <si>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</si>
  <si>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</si>
  <si>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</si>
  <si>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</si>
  <si>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</si>
  <si>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</si>
  <si>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</si>
  <si>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</si>
  <si>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</si>
  <si>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</si>
  <si>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</si>
  <si>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</si>
  <si>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</si>
  <si>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</si>
  <si>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</si>
  <si>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</si>
  <si>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</si>
  <si>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</si>
  <si>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</si>
  <si>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</si>
  <si>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</si>
  <si>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</si>
  <si>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</si>
  <si>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</si>
  <si>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</si>
  <si>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</si>
  <si>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</si>
  <si>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</si>
  <si>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</si>
  <si>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</si>
  <si>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</si>
  <si>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</si>
  <si>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</si>
  <si>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</si>
  <si>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</si>
  <si>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</si>
  <si>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</si>
  <si>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</si>
  <si>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</si>
  <si>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</si>
  <si>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</si>
  <si>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</si>
  <si>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</si>
  <si>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</si>
  <si>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</si>
  <si>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</si>
  <si>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</si>
  <si>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</si>
  <si>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</si>
  <si>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</si>
  <si>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</si>
  <si>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</si>
  <si>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</si>
  <si>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</si>
  <si>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</si>
  <si>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</si>
  <si>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</si>
  <si>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</si>
  <si>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</si>
  <si>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</si>
  <si>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</si>
  <si>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</si>
  <si>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</si>
  <si>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</si>
  <si>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</si>
  <si>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</si>
  <si>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</si>
  <si>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</si>
  <si>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</si>
  <si>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</si>
  <si>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</si>
  <si>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</si>
  <si>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</si>
  <si>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</si>
  <si>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</si>
  <si>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</si>
  <si>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</si>
  <si>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</si>
  <si>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</si>
  <si>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</si>
  <si>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</si>
  <si>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</si>
  <si>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</si>
  <si>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</si>
  <si>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</si>
  <si>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</si>
  <si>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</si>
  <si>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</si>
  <si>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</si>
  <si>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</si>
  <si>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</si>
  <si>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</si>
  <si>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</si>
  <si>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</si>
  <si>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</si>
  <si>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</si>
  <si>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</si>
  <si>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</si>
  <si>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</si>
  <si>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</si>
  <si>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</si>
  <si>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</si>
  <si>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</si>
  <si>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</si>
  <si>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</si>
  <si>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</si>
  <si>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</si>
  <si>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</si>
  <si>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</si>
  <si>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</si>
  <si>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</si>
  <si>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</si>
  <si>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</si>
  <si>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</si>
  <si>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</si>
  <si>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</si>
  <si>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</si>
  <si>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</si>
  <si>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</si>
  <si>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</si>
  <si>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</si>
  <si>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</si>
  <si>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</si>
  <si>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</si>
  <si>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</si>
  <si>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</si>
  <si>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</si>
  <si>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</si>
  <si>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</si>
  <si>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</si>
  <si>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</si>
  <si>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</si>
  <si>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</si>
  <si>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</si>
  <si>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</si>
  <si>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</si>
  <si>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</si>
  <si>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</si>
  <si>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</si>
  <si>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</si>
  <si>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</si>
  <si>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</si>
  <si>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</si>
  <si>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</si>
  <si>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</si>
  <si>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</si>
  <si>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</si>
  <si>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</si>
  <si>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</si>
  <si>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</si>
  <si>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</si>
  <si>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</si>
  <si>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</si>
  <si>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</si>
  <si>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</si>
  <si>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</si>
  <si>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</si>
  <si>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</si>
  <si>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</si>
  <si>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</si>
  <si>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</si>
  <si>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</si>
  <si>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</si>
  <si>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</si>
  <si>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</si>
  <si>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</si>
  <si>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</si>
  <si>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</si>
  <si>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</si>
  <si>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</si>
  <si>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</si>
  <si>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</si>
  <si>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</si>
  <si>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</si>
  <si>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</si>
  <si>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</si>
  <si>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</si>
  <si>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</si>
  <si>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</si>
  <si>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</si>
  <si>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</si>
  <si>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</si>
  <si>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</si>
  <si>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</si>
  <si>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</si>
  <si>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</si>
  <si>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</si>
  <si>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</si>
  <si>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</si>
  <si>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</si>
  <si>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</si>
  <si>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</si>
  <si>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</si>
  <si>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</si>
  <si>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</si>
  <si>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</si>
  <si>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</si>
  <si>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</si>
  <si>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</si>
  <si>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</si>
  <si>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</si>
  <si>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</si>
  <si>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</si>
  <si>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</si>
  <si>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</si>
  <si>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</si>
  <si>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</si>
  <si>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</si>
  <si>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</si>
  <si>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</si>
  <si>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</si>
  <si>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</si>
  <si>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</si>
  <si>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</si>
  <si>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</si>
  <si>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</si>
  <si>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</si>
  <si>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</si>
  <si>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</si>
  <si>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</si>
  <si>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</si>
  <si>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</si>
  <si>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</si>
  <si>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</si>
  <si>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</si>
  <si>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</si>
  <si>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</si>
  <si>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</si>
  <si>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</si>
  <si>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</si>
  <si>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</si>
  <si>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</si>
  <si>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</si>
  <si>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</si>
  <si>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</si>
  <si>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</si>
  <si>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</si>
  <si>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</si>
  <si>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</si>
  <si>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</si>
  <si>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</si>
  <si>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</si>
  <si>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</si>
  <si>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</si>
  <si>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</si>
  <si>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</si>
  <si>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</si>
  <si>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</si>
  <si>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</si>
  <si>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</si>
  <si>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</si>
  <si>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</si>
  <si>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</si>
  <si>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</si>
  <si>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</si>
  <si>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</si>
  <si>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</si>
  <si>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</si>
  <si>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</si>
  <si>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</si>
  <si>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</si>
  <si>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</si>
  <si>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</si>
  <si>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</si>
  <si>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</si>
  <si>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</si>
  <si>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</si>
  <si>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</si>
  <si>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</si>
  <si>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</si>
  <si>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</si>
  <si>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</si>
  <si>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</si>
  <si>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</si>
  <si>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</si>
  <si>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</si>
  <si>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</si>
  <si>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</si>
  <si>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</si>
  <si>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</si>
  <si>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</si>
  <si>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</si>
  <si>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</si>
  <si>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</si>
  <si>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</si>
  <si>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</si>
  <si>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</si>
  <si>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</si>
  <si>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</si>
  <si>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</si>
  <si>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</si>
  <si>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</si>
  <si>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</si>
  <si>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</si>
  <si>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</si>
  <si>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</si>
  <si>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</si>
  <si>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</si>
  <si>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</si>
  <si>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</si>
  <si>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</si>
  <si>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</si>
  <si>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</si>
  <si>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</si>
  <si>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</si>
  <si>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</si>
  <si>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</si>
  <si>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</si>
  <si>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</si>
  <si>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</si>
  <si>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</si>
  <si>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</si>
  <si>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</si>
  <si>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</si>
  <si>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</si>
  <si>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</si>
  <si>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</si>
  <si>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</si>
  <si>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</si>
  <si>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</si>
  <si>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</si>
  <si>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</si>
  <si>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</si>
  <si>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</si>
  <si>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</si>
  <si>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</si>
  <si>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</si>
  <si>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</si>
  <si>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</si>
  <si>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</si>
  <si>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</si>
  <si>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</si>
  <si>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</si>
  <si>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</si>
  <si>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</si>
  <si>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</si>
  <si>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</si>
  <si>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</si>
  <si>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</si>
  <si>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</si>
  <si>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</si>
  <si>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</si>
  <si>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</si>
  <si>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</si>
  <si>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</si>
  <si>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</si>
  <si>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</si>
  <si>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</si>
  <si>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</si>
  <si>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</si>
  <si>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</si>
  <si>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</si>
  <si>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</si>
  <si>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</si>
  <si>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</si>
  <si>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</si>
  <si>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</si>
  <si>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</si>
  <si>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</si>
  <si>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</si>
  <si>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</si>
  <si>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</si>
  <si>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</si>
  <si>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</si>
  <si>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</si>
  <si>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</si>
  <si>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</si>
  <si>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</si>
  <si>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</si>
  <si>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</si>
  <si>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</si>
  <si>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</si>
  <si>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</si>
  <si>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</si>
  <si>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</si>
  <si>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</si>
  <si>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</si>
  <si>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</si>
  <si>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</si>
  <si>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</si>
  <si>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</si>
  <si>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</si>
  <si>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</si>
  <si>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</si>
  <si>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</si>
  <si>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</si>
  <si>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</si>
  <si>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</si>
  <si>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</si>
  <si>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</si>
  <si>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</si>
  <si>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</si>
  <si>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</si>
  <si>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</si>
  <si>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</si>
  <si>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</si>
  <si>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</si>
  <si>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</si>
  <si>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</si>
  <si>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</si>
  <si>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</si>
  <si>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</si>
  <si>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</si>
  <si>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</si>
  <si>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</si>
  <si>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</si>
  <si>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</si>
  <si>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</si>
  <si>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</si>
  <si>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</si>
  <si>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</si>
  <si>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</si>
  <si>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</si>
  <si>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</si>
  <si>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</si>
  <si>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</si>
  <si>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</si>
  <si>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</si>
  <si>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</si>
  <si>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</si>
  <si>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</si>
  <si>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</si>
  <si>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</si>
  <si>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</si>
  <si>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</si>
  <si>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</si>
  <si>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</si>
  <si>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</si>
  <si>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</si>
  <si>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</si>
  <si>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</si>
  <si>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</si>
  <si>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</si>
  <si>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</si>
  <si>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</si>
  <si>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</si>
  <si>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</si>
  <si>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</si>
  <si>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</si>
  <si>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</si>
  <si>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</si>
  <si>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</si>
  <si>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</si>
  <si>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</si>
  <si>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</si>
  <si>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</si>
  <si>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</si>
  <si>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</si>
  <si>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</si>
  <si>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</si>
  <si>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</si>
  <si>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</si>
  <si>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</si>
  <si>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</si>
  <si>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</si>
  <si>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</si>
  <si>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</si>
  <si>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</si>
  <si>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</si>
  <si>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</si>
  <si>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</si>
  <si>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</si>
  <si>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</si>
  <si>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</si>
  <si>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</si>
  <si>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</si>
  <si>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</si>
  <si>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</si>
  <si>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</si>
  <si>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</si>
  <si>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</si>
  <si>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</si>
  <si>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</si>
  <si>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</si>
  <si>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</si>
  <si>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</si>
  <si>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</si>
  <si>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</si>
  <si>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</si>
  <si>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</si>
  <si>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</si>
  <si>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</si>
  <si>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</si>
  <si>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</si>
  <si>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</si>
  <si>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</si>
  <si>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</si>
  <si>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</si>
  <si>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</si>
  <si>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</si>
  <si>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</si>
  <si>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</si>
  <si>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</si>
  <si>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</si>
  <si>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</si>
  <si>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</si>
  <si>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</si>
  <si>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</si>
  <si>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</si>
  <si>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</si>
  <si>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</si>
  <si>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</si>
  <si>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</si>
  <si>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</si>
  <si>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</si>
  <si>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</si>
  <si>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</si>
  <si>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</si>
  <si>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</si>
  <si>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</si>
  <si>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</si>
  <si>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</si>
  <si>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</si>
  <si>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</si>
  <si>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</si>
  <si>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</si>
  <si>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</si>
  <si>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</si>
  <si>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</si>
  <si>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</si>
  <si>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</si>
  <si>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</si>
  <si>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</si>
  <si>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</si>
  <si>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</si>
  <si>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</si>
  <si>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</si>
  <si>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</si>
  <si>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</si>
  <si>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</si>
  <si>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</si>
  <si>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</si>
  <si>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</si>
  <si>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</si>
  <si>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</si>
  <si>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</si>
  <si>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</si>
  <si>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</si>
  <si>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</si>
  <si>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</si>
  <si>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</si>
  <si>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</si>
  <si>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</si>
  <si>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</si>
  <si>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</si>
  <si>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</si>
  <si>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</si>
  <si>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</si>
  <si>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</si>
  <si>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</si>
  <si>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</si>
  <si>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</si>
  <si>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</si>
  <si>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</si>
  <si>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</si>
  <si>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</si>
  <si>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</si>
  <si>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</si>
  <si>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</si>
  <si>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</si>
  <si>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</si>
  <si>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</si>
  <si>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</si>
  <si>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</si>
  <si>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</si>
  <si>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</si>
  <si>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</si>
  <si>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</si>
  <si>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</si>
  <si>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</si>
  <si>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</si>
  <si>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</si>
  <si>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</si>
  <si>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</si>
  <si>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</si>
  <si>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</si>
  <si>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</si>
  <si>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</si>
  <si>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</si>
  <si>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</si>
  <si>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</si>
  <si>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</si>
  <si>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</si>
  <si>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</si>
  <si>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</si>
  <si>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</si>
  <si>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</si>
  <si>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</si>
  <si>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</si>
  <si>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</si>
  <si>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</si>
  <si>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</si>
  <si>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</si>
  <si>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</si>
  <si>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</si>
  <si>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</si>
  <si>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</si>
  <si>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</si>
  <si>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</si>
  <si>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</si>
  <si>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</si>
  <si>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</si>
  <si>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</si>
  <si>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</si>
  <si>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</si>
  <si>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</si>
  <si>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</si>
  <si>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</si>
  <si>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</si>
  <si>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</si>
  <si>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</si>
  <si>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</si>
  <si>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</si>
  <si>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</si>
  <si>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</si>
  <si>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</si>
  <si>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</si>
  <si>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</si>
  <si>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</si>
  <si>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</si>
  <si>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</si>
  <si>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</si>
  <si>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</si>
  <si>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</si>
  <si>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</si>
  <si>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</si>
  <si>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</si>
  <si>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</si>
  <si>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</si>
  <si>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</si>
  <si>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</si>
  <si>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</si>
  <si>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</si>
  <si>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</si>
  <si>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</si>
  <si>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</si>
  <si>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</si>
  <si>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</si>
  <si>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</si>
  <si>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</si>
  <si>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</si>
  <si>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</si>
  <si>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</si>
  <si>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</si>
  <si>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</si>
  <si>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</si>
  <si>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</si>
  <si>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</si>
  <si>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</si>
  <si>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</si>
  <si>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</si>
  <si>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</si>
  <si>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</si>
  <si>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</si>
  <si>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</si>
  <si>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</si>
  <si>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</si>
  <si>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</si>
  <si>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</si>
  <si>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</si>
  <si>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</si>
  <si>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</si>
  <si>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</si>
  <si>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</si>
  <si>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</si>
  <si>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</si>
  <si>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</si>
  <si>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</si>
  <si>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</si>
  <si>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</si>
  <si>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</si>
  <si>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</si>
  <si>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</si>
  <si>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</si>
  <si>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</si>
  <si>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</si>
  <si>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</si>
  <si>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</si>
  <si>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</si>
  <si>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</si>
  <si>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</si>
  <si>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</si>
  <si>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</si>
  <si>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</si>
  <si>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</si>
  <si>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</si>
  <si>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</si>
  <si>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</si>
  <si>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</si>
  <si>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</si>
  <si>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</si>
  <si>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</si>
  <si>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</si>
  <si>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</si>
  <si>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</si>
  <si>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</si>
  <si>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</si>
  <si>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</si>
  <si>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</si>
  <si>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</si>
  <si>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</si>
  <si>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</si>
  <si>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</si>
  <si>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</si>
  <si>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</si>
  <si>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</si>
  <si>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</si>
  <si>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</si>
  <si>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</si>
  <si>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</si>
  <si>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</si>
  <si>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</si>
  <si>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</si>
  <si>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</si>
  <si>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</si>
  <si>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</si>
  <si>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</si>
  <si>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</si>
  <si>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</si>
  <si>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</si>
  <si>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</si>
  <si>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</si>
  <si>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</si>
  <si>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</si>
  <si>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</si>
  <si>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</si>
  <si>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</si>
  <si>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</si>
  <si>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</si>
  <si>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</si>
  <si>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</si>
  <si>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</si>
  <si>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</si>
  <si>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</si>
  <si>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</si>
  <si>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</si>
  <si>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</si>
  <si>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</si>
  <si>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</si>
  <si>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</si>
  <si>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</si>
  <si>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</si>
  <si>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</si>
  <si>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</si>
  <si>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</si>
  <si>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</si>
  <si>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</si>
  <si>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</si>
  <si>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</si>
  <si>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</si>
  <si>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</si>
  <si>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</si>
  <si>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</si>
  <si>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</si>
  <si>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</si>
  <si>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</si>
  <si>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</si>
  <si>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</si>
  <si>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</si>
  <si>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</si>
  <si>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</si>
  <si>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</si>
  <si>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</si>
  <si>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</si>
  <si>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</si>
  <si>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</si>
  <si>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</si>
  <si>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</si>
  <si>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</si>
  <si>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</si>
  <si>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</si>
  <si>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</si>
  <si>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</si>
  <si>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</si>
  <si>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</si>
  <si>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</si>
  <si>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</si>
  <si>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</si>
  <si>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</si>
  <si>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</si>
  <si>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</si>
  <si>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</si>
  <si>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</si>
  <si>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</si>
  <si>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</si>
  <si>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</si>
  <si>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</si>
  <si>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</si>
  <si>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</si>
  <si>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</si>
  <si>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</si>
  <si>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</si>
  <si>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</si>
  <si>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</si>
  <si>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</si>
  <si>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</si>
  <si>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</si>
  <si>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</si>
  <si>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</si>
  <si>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</si>
  <si>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</si>
  <si>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</si>
  <si>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</si>
  <si>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</si>
  <si>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</si>
  <si>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</si>
  <si>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</si>
  <si>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</si>
  <si>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</si>
  <si>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</si>
  <si>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</si>
  <si>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</si>
  <si>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</si>
  <si>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</si>
  <si>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</si>
  <si>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</si>
  <si>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</si>
  <si>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</si>
  <si>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</si>
  <si>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</si>
  <si>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</si>
  <si>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</si>
  <si>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</si>
  <si>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</si>
  <si>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</si>
  <si>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</si>
  <si>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</si>
  <si>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</si>
  <si>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</si>
  <si>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</si>
  <si>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</si>
  <si>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</si>
  <si>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</si>
  <si>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</si>
  <si>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</si>
  <si>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</si>
  <si>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</si>
  <si>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</si>
  <si>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</si>
  <si>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</si>
  <si>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</si>
  <si>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</si>
  <si>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</si>
  <si>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</si>
  <si>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</si>
  <si>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</si>
  <si>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</si>
  <si>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</si>
  <si>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</si>
  <si>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</si>
  <si>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</si>
  <si>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</si>
  <si>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</si>
  <si>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</si>
  <si>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</si>
  <si>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</si>
  <si>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</si>
  <si>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</si>
  <si>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</si>
  <si>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</si>
  <si>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</si>
  <si>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</si>
  <si>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</si>
  <si>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</si>
  <si>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</si>
  <si>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</si>
  <si>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</si>
  <si>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</si>
  <si>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</si>
  <si>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</si>
  <si>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</si>
  <si>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</si>
  <si>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</si>
  <si>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</si>
  <si>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</si>
  <si>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</si>
  <si>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</si>
  <si>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</si>
  <si>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</si>
  <si>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</si>
  <si>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</si>
  <si>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</si>
  <si>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</si>
  <si>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</si>
  <si>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</si>
  <si>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</si>
  <si>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</si>
  <si>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</si>
  <si>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</si>
  <si>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</si>
  <si>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</si>
  <si>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</si>
  <si>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</si>
  <si>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</si>
  <si>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</si>
  <si>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</si>
  <si>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</si>
  <si>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</si>
  <si>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</si>
  <si>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</si>
  <si>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</si>
  <si>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</si>
  <si>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</si>
  <si>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</si>
  <si>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</si>
  <si>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</si>
  <si>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</si>
  <si>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</si>
  <si>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</si>
  <si>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</si>
  <si>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</si>
  <si>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</si>
  <si>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</si>
  <si>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</si>
  <si>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</si>
  <si>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</si>
  <si>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</si>
  <si>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</si>
  <si>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</si>
  <si>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</si>
  <si>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</si>
  <si>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</si>
  <si>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</si>
  <si>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</si>
  <si>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</si>
  <si>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</si>
  <si>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</si>
  <si>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</si>
  <si>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</si>
  <si>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</si>
  <si>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</si>
  <si>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</si>
  <si>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</si>
  <si>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</si>
  <si>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</si>
  <si>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</si>
  <si>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</si>
  <si>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</si>
  <si>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</si>
  <si>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</si>
  <si>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</si>
  <si>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</si>
  <si>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</si>
  <si>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</si>
  <si>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</si>
  <si>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</si>
  <si>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</si>
  <si>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</si>
  <si>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</si>
  <si>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</si>
  <si>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</si>
  <si>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</si>
  <si>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</si>
  <si>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</si>
  <si>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</si>
  <si>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</si>
  <si>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</si>
  <si>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</si>
  <si>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</si>
  <si>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</si>
  <si>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</si>
  <si>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</si>
  <si>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</si>
  <si>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</si>
  <si>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</si>
  <si>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</si>
  <si>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</si>
  <si>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</si>
  <si>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</si>
  <si>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</si>
  <si>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</si>
  <si>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</si>
  <si>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</si>
  <si>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</si>
  <si>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</si>
  <si>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</si>
  <si>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</si>
  <si>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</si>
  <si>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</si>
  <si>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</si>
  <si>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</si>
  <si>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</si>
  <si>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</si>
  <si>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</si>
  <si>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</si>
  <si>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</si>
  <si>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</si>
  <si>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</si>
  <si>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</si>
  <si>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</si>
  <si>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</si>
  <si>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</si>
  <si>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</si>
  <si>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</si>
  <si>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</si>
  <si>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</si>
  <si>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</si>
  <si>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</si>
  <si>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</si>
  <si>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</si>
  <si>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</si>
  <si>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</si>
  <si>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</si>
  <si>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</si>
  <si>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</si>
  <si>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</si>
  <si>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</si>
  <si>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</si>
  <si>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</si>
  <si>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</si>
  <si>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</si>
  <si>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</si>
  <si>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</si>
  <si>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</si>
  <si>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</si>
  <si>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</si>
  <si>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</si>
  <si>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</si>
  <si>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</si>
  <si>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</si>
  <si>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</si>
  <si>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</si>
  <si>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</si>
  <si>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</si>
  <si>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</si>
  <si>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</si>
  <si>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</si>
  <si>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</si>
  <si>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</si>
  <si>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</si>
  <si>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</si>
  <si>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</si>
  <si>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</si>
  <si>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</si>
  <si>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</si>
  <si>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</si>
  <si>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</si>
  <si>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</si>
  <si>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</si>
  <si>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</si>
  <si>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</si>
  <si>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</si>
  <si>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</si>
  <si>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</si>
  <si>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</si>
  <si>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</si>
  <si>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</si>
  <si>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</si>
  <si>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</si>
  <si>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</si>
  <si>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</si>
  <si>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</si>
  <si>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</si>
  <si>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</si>
  <si>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</si>
  <si>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</si>
  <si>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</si>
  <si>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</si>
  <si>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</si>
  <si>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</si>
  <si>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</si>
  <si>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</si>
  <si>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</si>
  <si>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</si>
  <si>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</si>
  <si>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</si>
  <si>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</si>
  <si>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</si>
  <si>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</si>
  <si>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</si>
  <si>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</si>
  <si>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</si>
  <si>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</si>
  <si>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</si>
  <si>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</si>
  <si>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</si>
  <si>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</si>
  <si>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</si>
  <si>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</si>
  <si>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</si>
  <si>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</si>
  <si>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</si>
  <si>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</si>
  <si>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</si>
  <si>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</si>
  <si>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</si>
  <si>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</si>
  <si>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</si>
  <si>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</si>
  <si>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</si>
  <si>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</si>
  <si>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</si>
  <si>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</si>
  <si>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</si>
  <si>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</si>
  <si>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</si>
  <si>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</si>
  <si>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</si>
  <si>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</si>
  <si>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</si>
  <si>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</si>
  <si>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</si>
  <si>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</si>
  <si>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</si>
  <si>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</si>
  <si>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</si>
  <si>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</si>
  <si>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</si>
  <si>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</si>
  <si>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</si>
  <si>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</si>
  <si>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</si>
  <si>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</si>
  <si>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</si>
  <si>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</si>
  <si>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</si>
  <si>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</si>
  <si>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</si>
  <si>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</si>
  <si>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</si>
  <si>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</si>
  <si>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</si>
  <si>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</si>
  <si>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</si>
  <si>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</si>
  <si>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</si>
  <si>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</si>
  <si>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</si>
  <si>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</si>
  <si>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</si>
  <si>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</si>
  <si>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</si>
  <si>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</si>
  <si>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</si>
  <si>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</si>
  <si>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</si>
  <si>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</si>
  <si>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</si>
  <si>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</si>
  <si>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</si>
  <si>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</si>
  <si>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</si>
  <si>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</si>
  <si>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</si>
  <si>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</si>
  <si>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</si>
  <si>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</si>
  <si>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</si>
  <si>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</si>
  <si>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</si>
  <si>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</si>
  <si>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</si>
  <si>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</si>
  <si>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</si>
  <si>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</si>
  <si>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</si>
  <si>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</si>
  <si>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</si>
  <si>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</si>
  <si>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</si>
  <si>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</si>
  <si>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</si>
  <si>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</si>
  <si>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</si>
  <si>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</si>
  <si>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</si>
  <si>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</si>
  <si>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</si>
  <si>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</si>
  <si>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</si>
  <si>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</si>
  <si>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</si>
  <si>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</si>
  <si>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</si>
  <si>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</si>
  <si>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</si>
  <si>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</si>
  <si>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</si>
  <si>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</si>
  <si>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</si>
  <si>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</si>
  <si>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</si>
  <si>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</si>
  <si>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</si>
  <si>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</si>
  <si>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</si>
  <si>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</si>
  <si>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</si>
  <si>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</si>
  <si>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</si>
  <si>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</si>
  <si>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</si>
  <si>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</si>
  <si>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</si>
  <si>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</si>
  <si>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</si>
  <si>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</si>
  <si>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</si>
  <si>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</si>
  <si>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</si>
  <si>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</si>
  <si>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</si>
  <si>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</si>
  <si>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</si>
  <si>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</si>
  <si>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</si>
  <si>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</si>
  <si>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</si>
  <si>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</si>
  <si>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</si>
  <si>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</si>
  <si>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</si>
  <si>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</si>
  <si>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</si>
  <si>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</si>
  <si>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</si>
  <si>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</si>
  <si>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</si>
  <si>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</si>
  <si>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</si>
  <si>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</si>
  <si>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</si>
  <si>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</si>
  <si>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</si>
  <si>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</si>
  <si>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</si>
  <si>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</si>
  <si>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</si>
  <si>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</si>
  <si>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</si>
  <si>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</si>
  <si>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</si>
  <si>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</si>
  <si>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</si>
  <si>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</si>
  <si>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</si>
  <si>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</si>
  <si>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</si>
  <si>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</si>
  <si>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</si>
  <si>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</si>
  <si>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</si>
  <si>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</si>
  <si>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</si>
  <si>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</si>
  <si>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</si>
  <si>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</si>
  <si>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</si>
  <si>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</si>
  <si>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</si>
  <si>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</si>
  <si>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</si>
  <si>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</si>
  <si>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</si>
  <si>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</si>
  <si>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</si>
  <si>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</si>
  <si>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</si>
  <si>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</si>
  <si>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</si>
  <si>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</si>
  <si>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</si>
  <si>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</si>
  <si>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</si>
  <si>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</si>
  <si>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</si>
  <si>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</si>
  <si>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</si>
  <si>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</si>
  <si>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</si>
  <si>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</si>
  <si>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</si>
  <si>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</si>
  <si>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</si>
  <si>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</si>
  <si>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</si>
  <si>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</si>
  <si>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</si>
  <si>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</si>
  <si>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</si>
  <si>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</si>
  <si>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</si>
  <si>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</si>
  <si>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</si>
  <si>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</si>
  <si>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</si>
  <si>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</si>
  <si>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</si>
  <si>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</si>
  <si>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</si>
  <si>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</si>
  <si>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</si>
  <si>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</si>
  <si>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</si>
  <si>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</si>
  <si>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</si>
  <si>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</si>
  <si>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</si>
  <si>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</si>
  <si>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</si>
  <si>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</si>
  <si>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</si>
  <si>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</si>
  <si>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</si>
  <si>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</si>
  <si>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</si>
  <si>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</si>
  <si>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</si>
  <si>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</si>
  <si>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</si>
  <si>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</si>
  <si>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</si>
  <si>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</si>
  <si>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</si>
  <si>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</si>
  <si>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</si>
  <si>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</si>
  <si>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</si>
  <si>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</si>
  <si>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</si>
  <si>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</si>
  <si>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</si>
  <si>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</si>
  <si>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</si>
  <si>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</si>
  <si>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</si>
  <si>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</si>
  <si>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</si>
  <si>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</si>
  <si>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</si>
  <si>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</si>
  <si>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</si>
  <si>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</si>
  <si>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</si>
  <si>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</si>
  <si>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</si>
  <si>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</si>
  <si>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</si>
  <si>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</si>
  <si>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</si>
  <si>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</si>
  <si>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</si>
  <si>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</si>
  <si>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</si>
  <si>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</si>
  <si>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</si>
  <si>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</si>
  <si>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</si>
  <si>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</si>
  <si>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</si>
  <si>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</si>
  <si>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</si>
  <si>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</si>
  <si>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</si>
  <si>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</si>
  <si>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</si>
  <si>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</si>
  <si>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</si>
  <si>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</si>
  <si>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</si>
  <si>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</si>
  <si>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</si>
  <si>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</si>
  <si>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</si>
  <si>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</si>
  <si>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</si>
  <si>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</si>
  <si>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</si>
  <si>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</si>
  <si>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</si>
  <si>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</si>
  <si>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</si>
  <si>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</si>
  <si>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</si>
  <si>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</si>
  <si>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</si>
  <si>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</si>
  <si>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</si>
  <si>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</si>
  <si>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</si>
  <si>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</si>
  <si>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</si>
  <si>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</si>
  <si>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</si>
  <si>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</si>
  <si>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</si>
  <si>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</si>
  <si>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</si>
  <si>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</si>
  <si>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</si>
  <si>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</si>
  <si>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</si>
  <si>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</si>
  <si>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</si>
  <si>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</si>
  <si>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</si>
  <si>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</si>
  <si>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</si>
  <si>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</si>
  <si>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</si>
  <si>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</si>
  <si>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</si>
  <si>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</si>
  <si>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</si>
  <si>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</si>
  <si>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</si>
  <si>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</si>
  <si>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</si>
  <si>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</si>
  <si>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</si>
  <si>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</si>
  <si>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</si>
  <si>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</si>
  <si>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</si>
  <si>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</si>
  <si>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</si>
  <si>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</si>
  <si>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</si>
  <si>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</si>
  <si>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</si>
  <si>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</si>
  <si>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</si>
  <si>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</si>
  <si>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</si>
  <si>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</si>
  <si>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</si>
  <si>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</si>
  <si>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</si>
  <si>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</si>
  <si>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</si>
  <si>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</si>
  <si>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</si>
  <si>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</si>
  <si>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</si>
  <si>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</si>
  <si>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</si>
  <si>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</si>
  <si>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</si>
  <si>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</si>
  <si>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</si>
  <si>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</si>
  <si>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</si>
  <si>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</si>
  <si>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</si>
  <si>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</si>
  <si>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</si>
  <si>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</si>
  <si>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</si>
  <si>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</si>
  <si>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</si>
  <si>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</si>
  <si>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</si>
  <si>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</si>
  <si>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</si>
  <si>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</si>
  <si>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</si>
  <si>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</si>
  <si>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</si>
  <si>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</si>
  <si>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</si>
  <si>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</si>
  <si>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</si>
  <si>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</si>
  <si>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</si>
  <si>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</si>
  <si>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</si>
  <si>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</si>
  <si>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</si>
  <si>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</si>
  <si>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</si>
  <si>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</si>
  <si>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</si>
  <si>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</si>
  <si>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</si>
  <si>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</si>
  <si>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</si>
  <si>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</si>
  <si>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</si>
  <si>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</si>
  <si>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</si>
  <si>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</si>
  <si>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</si>
  <si>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</si>
  <si>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</si>
  <si>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</si>
  <si>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</si>
  <si>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</si>
  <si>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</si>
  <si>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</si>
  <si>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</si>
  <si>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</si>
  <si>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</si>
  <si>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</si>
  <si>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</si>
  <si>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</si>
  <si>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</si>
  <si>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</si>
  <si>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</si>
  <si>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</si>
  <si>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</si>
  <si>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</si>
  <si>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</si>
  <si>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</si>
  <si>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</si>
  <si>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</si>
  <si>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</si>
  <si>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</si>
  <si>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</si>
  <si>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</si>
  <si>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</si>
  <si>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</si>
  <si>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</si>
  <si>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</si>
  <si>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</si>
  <si>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</si>
  <si>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</si>
  <si>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</si>
  <si>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</si>
  <si>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</si>
  <si>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</si>
  <si>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</si>
  <si>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</si>
  <si>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</si>
  <si>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</si>
  <si>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</si>
  <si>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</si>
  <si>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</si>
  <si>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</si>
  <si>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</si>
  <si>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</si>
  <si>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</si>
  <si>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</si>
  <si>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</si>
  <si>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</si>
  <si>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</si>
  <si>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</si>
  <si>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</si>
  <si>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</si>
  <si>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</si>
  <si>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</si>
  <si>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</si>
  <si>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</si>
  <si>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</si>
  <si>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</si>
  <si>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</si>
  <si>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</si>
  <si>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</si>
  <si>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</si>
  <si>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</si>
  <si>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</si>
  <si>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</si>
  <si>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</si>
  <si>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</si>
  <si>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</si>
  <si>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</si>
  <si>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</si>
  <si>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</si>
  <si>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</si>
  <si>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</si>
  <si>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</si>
  <si>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</si>
  <si>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</si>
  <si>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</si>
  <si>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</si>
  <si>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</si>
  <si>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</si>
  <si>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</si>
  <si>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</si>
  <si>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</si>
  <si>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</si>
  <si>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</si>
  <si>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</si>
  <si>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</si>
  <si>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</si>
  <si>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</si>
  <si>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</si>
  <si>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</si>
  <si>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</si>
  <si>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</si>
  <si>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</si>
  <si>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</si>
  <si>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</si>
  <si>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</si>
  <si>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</si>
  <si>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</si>
  <si>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</si>
  <si>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</si>
  <si>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</si>
  <si>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</si>
  <si>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</si>
  <si>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</si>
  <si>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</si>
  <si>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</si>
  <si>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</si>
  <si>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</si>
  <si>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</si>
  <si>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</si>
  <si>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</si>
  <si>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</si>
  <si>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</si>
  <si>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</si>
  <si>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</si>
  <si>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</si>
  <si>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</si>
  <si>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</si>
  <si>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</si>
  <si>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</si>
  <si>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</si>
  <si>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</si>
  <si>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</si>
  <si>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</si>
  <si>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</si>
  <si>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</si>
  <si>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</si>
  <si>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</si>
  <si>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</si>
  <si>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</si>
  <si>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</si>
  <si>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</si>
  <si>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</si>
  <si>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</si>
  <si>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</si>
  <si>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</si>
  <si>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</si>
  <si>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</si>
  <si>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</si>
  <si>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</si>
  <si>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</si>
  <si>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</si>
  <si>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</si>
  <si>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</si>
  <si>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</si>
  <si>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</si>
  <si>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</si>
  <si>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</si>
  <si>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</si>
  <si>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</si>
  <si>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</si>
  <si>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</si>
  <si>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</si>
  <si>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</si>
  <si>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</si>
  <si>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</si>
  <si>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</si>
  <si>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</si>
  <si>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</si>
  <si>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</si>
  <si>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</si>
  <si>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</si>
  <si>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</si>
  <si>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</si>
  <si>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</si>
  <si>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</si>
  <si>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</si>
  <si>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</si>
  <si>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</si>
  <si>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</si>
  <si>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</si>
  <si>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</si>
  <si>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</si>
  <si>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</si>
  <si>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</si>
  <si>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</si>
  <si>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</si>
  <si>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</si>
  <si>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</si>
  <si>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</si>
  <si>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</si>
  <si>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</si>
  <si>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</si>
  <si>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</si>
  <si>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</si>
  <si>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</si>
  <si>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</si>
  <si>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</si>
  <si>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</si>
  <si>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</si>
  <si>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</si>
  <si>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</si>
  <si>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</si>
  <si>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</si>
  <si>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</si>
  <si>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</si>
  <si>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</si>
  <si>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</si>
  <si>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</si>
  <si>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</si>
  <si>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</si>
  <si>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</si>
  <si>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</si>
  <si>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</si>
  <si>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</si>
  <si>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</si>
  <si>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</si>
  <si>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</si>
  <si>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</si>
  <si>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</si>
  <si>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</si>
  <si>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</si>
  <si>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</si>
  <si>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</si>
  <si>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</si>
  <si>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</si>
  <si>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</si>
  <si>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</si>
  <si>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</si>
  <si>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</si>
  <si>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</si>
  <si>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</si>
  <si>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</si>
  <si>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</si>
  <si>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</si>
  <si>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</si>
  <si>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</si>
  <si>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</si>
  <si>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</si>
  <si>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</si>
  <si>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</si>
  <si>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</si>
  <si>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</si>
  <si>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</si>
  <si>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</si>
  <si>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</si>
  <si>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</si>
  <si>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</si>
  <si>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</si>
  <si>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</si>
  <si>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</si>
  <si>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</si>
  <si>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</si>
  <si>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</si>
  <si>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</si>
  <si>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</si>
  <si>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</si>
  <si>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</si>
  <si>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</si>
  <si>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</si>
  <si>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</si>
  <si>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</si>
  <si>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</si>
  <si>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</si>
  <si>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</si>
  <si>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</si>
  <si>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</si>
  <si>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</si>
  <si>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</si>
  <si>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</si>
  <si>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</si>
  <si>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</si>
  <si>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</si>
  <si>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</si>
  <si>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</si>
  <si>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</si>
  <si>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</si>
  <si>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</si>
  <si>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</si>
  <si>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</si>
  <si>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</si>
  <si>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</si>
  <si>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</si>
  <si>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</si>
  <si>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</si>
  <si>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</si>
  <si>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</si>
  <si>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</si>
  <si>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</si>
  <si>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</si>
  <si>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</si>
  <si>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</si>
  <si>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</si>
  <si>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</si>
  <si>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</si>
  <si>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</si>
  <si>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</si>
  <si>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</si>
  <si>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</si>
  <si>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</si>
  <si>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</si>
  <si>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</si>
  <si>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</si>
  <si>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</si>
  <si>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</si>
  <si>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</si>
  <si>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</si>
  <si>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</si>
  <si>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</si>
  <si>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</si>
  <si>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</si>
  <si>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</si>
  <si>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</si>
  <si>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</si>
  <si>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</si>
  <si>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</si>
  <si>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</si>
  <si>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</si>
  <si>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</si>
  <si>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</si>
  <si>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</si>
  <si>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</si>
  <si>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</si>
  <si>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</si>
  <si>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</si>
  <si>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</si>
  <si>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</si>
  <si>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</si>
  <si>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</si>
  <si>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</si>
  <si>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</si>
  <si>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</si>
  <si>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</si>
  <si>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</si>
  <si>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</si>
  <si>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</si>
  <si>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</si>
  <si>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</si>
  <si>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</si>
  <si>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</si>
  <si>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</si>
  <si>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</si>
  <si>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</si>
  <si>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</si>
  <si>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</si>
  <si>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</si>
  <si>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</si>
  <si>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</si>
  <si>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</si>
  <si>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</si>
  <si>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</si>
  <si>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</si>
  <si>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</si>
  <si>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</si>
  <si>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</si>
  <si>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</si>
  <si>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</si>
  <si>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</si>
  <si>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</si>
  <si>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</si>
  <si>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</si>
  <si>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</si>
  <si>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</si>
  <si>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</si>
  <si>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</si>
  <si>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</si>
  <si>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</si>
  <si>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</si>
  <si>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</si>
  <si>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</si>
  <si>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</si>
  <si>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</si>
  <si>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</si>
  <si>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</si>
  <si>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</si>
  <si>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</si>
  <si>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</si>
  <si>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</si>
  <si>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</si>
  <si>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</si>
  <si>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</si>
  <si>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</si>
  <si>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</si>
  <si>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</si>
  <si>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</si>
  <si>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</si>
  <si>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</si>
  <si>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</si>
  <si>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</si>
  <si>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</si>
  <si>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</si>
  <si>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</si>
  <si>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</si>
  <si>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</si>
  <si>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</si>
  <si>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</si>
  <si>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</si>
  <si>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</si>
  <si>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</si>
  <si>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</si>
  <si>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</si>
  <si>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</si>
  <si>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</si>
  <si>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</si>
  <si>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</si>
  <si>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</si>
  <si>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</si>
  <si>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</si>
  <si>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</si>
  <si>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</si>
  <si>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</si>
  <si>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</si>
  <si>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</si>
  <si>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</si>
  <si>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</si>
  <si>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</si>
  <si>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</si>
  <si>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</si>
  <si>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</si>
  <si>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</si>
  <si>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</si>
  <si>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</si>
  <si>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</si>
  <si>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</si>
  <si>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</si>
  <si>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</si>
  <si>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</si>
  <si>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</si>
  <si>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</si>
  <si>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</si>
  <si>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</si>
  <si>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</si>
  <si>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</si>
  <si>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</si>
  <si>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</si>
  <si>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</si>
  <si>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</si>
  <si>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</si>
  <si>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</si>
  <si>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</si>
  <si>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</si>
  <si>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</si>
  <si>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</si>
  <si>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</si>
  <si>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</si>
  <si>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</si>
  <si>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</si>
  <si>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</si>
  <si>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</si>
  <si>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</si>
  <si>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</si>
  <si>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</si>
  <si>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</si>
  <si>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</si>
  <si>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</si>
  <si>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</si>
  <si>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</si>
  <si>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</si>
  <si>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</si>
  <si>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</si>
  <si>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</si>
  <si>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</si>
  <si>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</si>
  <si>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</si>
  <si>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</si>
  <si>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</si>
  <si>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</si>
  <si>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</si>
  <si>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</si>
  <si>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</si>
  <si>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</si>
  <si>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</si>
  <si>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</si>
  <si>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</si>
  <si>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</si>
  <si>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</si>
  <si>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</si>
  <si>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</si>
  <si>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</si>
  <si>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</si>
  <si>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</si>
  <si>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</si>
  <si>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</si>
  <si>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</si>
  <si>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</si>
  <si>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</si>
  <si>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</si>
  <si>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</si>
  <si>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</si>
  <si>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</si>
  <si>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</si>
  <si>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</si>
  <si>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</si>
  <si>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</si>
  <si>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</si>
  <si>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</si>
  <si>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</si>
  <si>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</si>
  <si>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</si>
  <si>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</si>
  <si>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</si>
  <si>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</si>
  <si>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</si>
  <si>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</si>
  <si>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</si>
  <si>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</si>
  <si>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</si>
  <si>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</si>
  <si>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</si>
  <si>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</si>
  <si>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</si>
  <si>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</si>
  <si>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</si>
  <si>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</si>
  <si>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</si>
  <si>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</si>
  <si>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</si>
  <si>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</si>
  <si>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</si>
  <si>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</si>
  <si>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</si>
  <si>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</si>
  <si>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</si>
  <si>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</si>
  <si>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</si>
  <si>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</si>
  <si>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</si>
  <si>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</si>
  <si>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</si>
  <si>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</si>
  <si>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</si>
  <si>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</si>
  <si>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</si>
  <si>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</si>
  <si>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</si>
  <si>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</si>
  <si>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</si>
  <si>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</si>
  <si>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</si>
  <si>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</si>
  <si>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</si>
  <si>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</si>
  <si>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</si>
  <si>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</si>
  <si>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</si>
  <si>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</si>
  <si>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</si>
  <si>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</si>
  <si>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</si>
  <si>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</si>
  <si>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</si>
  <si>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</si>
  <si>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</si>
  <si>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</si>
  <si>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</si>
  <si>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</si>
  <si>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</si>
  <si>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</si>
  <si>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</si>
  <si>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</si>
  <si>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</si>
  <si>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</si>
  <si>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</si>
  <si>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</si>
  <si>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</si>
  <si>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</si>
  <si>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</si>
  <si>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</si>
  <si>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</si>
  <si>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</si>
  <si>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</si>
  <si>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</si>
  <si>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</si>
  <si>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</si>
  <si>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</si>
  <si>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</si>
  <si>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</si>
  <si>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</si>
  <si>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</si>
  <si>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</si>
  <si>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</si>
  <si>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</si>
  <si>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</si>
  <si>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</si>
  <si>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</si>
  <si>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</si>
  <si>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</si>
  <si>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</si>
  <si>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</si>
  <si>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</si>
  <si>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</si>
  <si>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</si>
  <si>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</si>
  <si>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</si>
  <si>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</si>
  <si>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</si>
  <si>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</si>
  <si>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</si>
  <si>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</si>
  <si>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</si>
  <si>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</si>
  <si>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</si>
  <si>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</si>
  <si>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</si>
  <si>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</si>
  <si>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</si>
  <si>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</si>
  <si>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</si>
  <si>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</si>
  <si>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</si>
  <si>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</si>
  <si>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</si>
  <si>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</si>
  <si>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</si>
  <si>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</si>
  <si>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</si>
  <si>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</si>
  <si>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</si>
  <si>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</si>
  <si>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</si>
  <si>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</si>
  <si>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</si>
  <si>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</si>
  <si>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</si>
  <si>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</si>
  <si>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</si>
  <si>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</si>
  <si>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</si>
  <si>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</si>
  <si>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</si>
  <si>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</si>
  <si>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</si>
  <si>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</si>
  <si>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</si>
  <si>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</si>
  <si>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</si>
  <si>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</si>
  <si>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</si>
  <si>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</si>
  <si>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</si>
  <si>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</si>
  <si>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</si>
  <si>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</si>
  <si>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</si>
  <si>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</si>
  <si>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</si>
  <si>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</si>
  <si>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</si>
  <si>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</si>
  <si>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</si>
  <si>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</si>
  <si>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</si>
  <si>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</si>
  <si>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</si>
  <si>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</si>
  <si>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</si>
  <si>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</si>
  <si>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</si>
  <si>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</si>
  <si>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</si>
  <si>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</si>
  <si>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</si>
  <si>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</si>
  <si>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</si>
  <si>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</si>
  <si>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</si>
  <si>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</si>
  <si>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</si>
  <si>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</si>
  <si>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</si>
  <si>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</si>
  <si>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</si>
  <si>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</si>
  <si>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</si>
  <si>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</si>
  <si>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</si>
  <si>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</si>
  <si>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</si>
  <si>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</si>
  <si>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</si>
  <si>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</si>
  <si>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</si>
  <si>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</si>
  <si>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</si>
  <si>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</si>
  <si>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</si>
  <si>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</si>
  <si>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</si>
  <si>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</si>
  <si>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</si>
  <si>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</si>
  <si>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</si>
  <si>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</si>
  <si>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</si>
  <si>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</si>
  <si>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</si>
  <si>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</si>
  <si>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</si>
  <si>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</si>
  <si>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</si>
  <si>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</si>
  <si>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</si>
  <si>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</si>
  <si>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</si>
  <si>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</si>
  <si>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</si>
  <si>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</si>
  <si>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</si>
  <si>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</si>
  <si>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</si>
  <si>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</si>
  <si>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</si>
  <si>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</si>
  <si>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</si>
  <si>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</si>
  <si>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</si>
  <si>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</si>
  <si>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</si>
  <si>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</si>
  <si>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</si>
  <si>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</si>
  <si>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</si>
  <si>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</si>
  <si>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</si>
  <si>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</si>
  <si>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</si>
  <si>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</si>
  <si>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</si>
  <si>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</si>
  <si>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</si>
  <si>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</si>
  <si>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</si>
  <si>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</si>
  <si>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</si>
  <si>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</si>
  <si>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</si>
  <si>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</si>
  <si>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</si>
  <si>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</si>
  <si>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</si>
  <si>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</si>
  <si>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</si>
  <si>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</si>
  <si>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</si>
  <si>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</si>
  <si>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</si>
  <si>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</si>
  <si>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</si>
  <si>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</si>
  <si>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</si>
  <si>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</si>
  <si>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</si>
  <si>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</si>
  <si>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</si>
  <si>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</si>
  <si>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</si>
  <si>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</si>
  <si>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</si>
  <si>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</si>
  <si>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</si>
  <si>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</si>
  <si>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</si>
  <si>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</si>
  <si>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</si>
  <si>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</si>
  <si>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</si>
  <si>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</si>
  <si>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</si>
  <si>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</si>
  <si>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</si>
  <si>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</si>
  <si>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</si>
  <si>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</si>
  <si>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</si>
  <si>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</si>
  <si>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</si>
  <si>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</si>
  <si>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</si>
  <si>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</si>
  <si>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</si>
  <si>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</si>
  <si>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</si>
  <si>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</si>
  <si>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</si>
  <si>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</si>
  <si>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</si>
  <si>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</si>
  <si>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</si>
  <si>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</si>
  <si>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</si>
  <si>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</si>
  <si>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</si>
  <si>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</si>
  <si>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</si>
  <si>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</si>
  <si>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</si>
  <si>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</si>
  <si>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</si>
  <si>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</si>
  <si>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</si>
  <si>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</si>
  <si>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</si>
  <si>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</si>
  <si>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</si>
  <si>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</si>
  <si>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</si>
  <si>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</si>
  <si>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</si>
  <si>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</si>
  <si>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</si>
  <si>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</si>
  <si>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</si>
  <si>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</si>
  <si>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</si>
  <si>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</si>
  <si>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</si>
  <si>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</si>
  <si>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</si>
  <si>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</si>
  <si>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</si>
  <si>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</si>
  <si>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</si>
  <si>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</si>
  <si>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</si>
  <si>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</si>
  <si>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</si>
  <si>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</si>
  <si>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</si>
  <si>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</si>
  <si>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</si>
  <si>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</si>
  <si>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</si>
  <si>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</si>
  <si>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</si>
  <si>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</si>
  <si>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</si>
  <si>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</si>
  <si>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</si>
  <si>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</si>
  <si>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</si>
  <si>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</si>
  <si>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</si>
  <si>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</si>
  <si>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</si>
  <si>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</si>
  <si>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</si>
  <si>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</si>
  <si>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</si>
  <si>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</si>
  <si>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</si>
  <si>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</si>
  <si>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</si>
  <si>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</si>
  <si>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</si>
  <si>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</si>
  <si>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</si>
  <si>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</si>
  <si>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</si>
  <si>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</si>
  <si>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</si>
  <si>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</si>
  <si>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</si>
  <si>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</si>
  <si>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</si>
  <si>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</si>
  <si>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</si>
  <si>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</si>
  <si>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</si>
  <si>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</si>
  <si>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</si>
  <si>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</si>
  <si>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</si>
  <si>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</si>
  <si>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</si>
  <si>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</si>
  <si>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</si>
  <si>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</si>
  <si>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</si>
  <si>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</si>
  <si>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</si>
  <si>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</si>
  <si>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</si>
  <si>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</si>
  <si>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</si>
  <si>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</si>
  <si>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</si>
  <si>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</si>
  <si>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</si>
  <si>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</si>
  <si>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</si>
  <si>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</si>
  <si>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</si>
  <si>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</si>
  <si>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</si>
  <si>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</si>
  <si>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</si>
  <si>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</si>
  <si>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</si>
  <si>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</si>
  <si>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</si>
  <si>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</si>
  <si>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</si>
  <si>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</si>
  <si>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</si>
  <si>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</si>
  <si>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</si>
  <si>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</si>
  <si>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</si>
  <si>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</si>
  <si>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</si>
  <si>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</si>
  <si>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</si>
  <si>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</si>
  <si>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</si>
  <si>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</si>
  <si>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</si>
  <si>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</si>
  <si>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</si>
  <si>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</si>
  <si>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</si>
  <si>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</si>
  <si>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</si>
  <si>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</si>
  <si>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</si>
  <si>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</si>
  <si>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</si>
  <si>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</si>
  <si>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</si>
  <si>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</si>
  <si>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</si>
  <si>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</si>
  <si>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</si>
  <si>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</si>
  <si>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</si>
  <si>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</si>
  <si>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</si>
  <si>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</si>
  <si>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</si>
  <si>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</si>
  <si>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</si>
  <si>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</si>
  <si>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</si>
  <si>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</si>
  <si>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</si>
  <si>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</si>
  <si>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</si>
  <si>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</si>
  <si>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</si>
  <si>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</si>
  <si>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</si>
  <si>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</si>
  <si>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</si>
  <si>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</si>
  <si>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</si>
  <si>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</si>
  <si>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</si>
  <si>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</si>
  <si>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</si>
  <si>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</si>
  <si>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</si>
  <si>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</si>
  <si>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</si>
  <si>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</si>
  <si>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</si>
  <si>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</si>
  <si>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</si>
  <si>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</si>
  <si>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</si>
  <si>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</si>
  <si>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</si>
  <si>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</si>
  <si>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</si>
  <si>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</si>
  <si>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</si>
  <si>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</si>
  <si>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</si>
  <si>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</si>
  <si>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</si>
  <si>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</si>
  <si>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</si>
  <si>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</si>
  <si>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</si>
  <si>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</si>
  <si>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</si>
  <si>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</si>
  <si>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</si>
  <si>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</si>
  <si>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</si>
  <si>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</si>
  <si>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</si>
  <si>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</si>
  <si>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</si>
  <si>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</si>
  <si>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</si>
  <si>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</si>
  <si>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</si>
  <si>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</si>
  <si>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</si>
  <si>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</si>
  <si>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</si>
  <si>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</si>
  <si>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</si>
  <si>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</si>
  <si>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</si>
  <si>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</si>
  <si>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</si>
  <si>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</si>
  <si>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</si>
  <si>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</si>
  <si>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</si>
  <si>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</si>
  <si>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</si>
  <si>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</si>
  <si>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</si>
  <si>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</si>
  <si>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</si>
  <si>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</si>
  <si>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</si>
  <si>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</si>
  <si>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</si>
  <si>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</si>
  <si>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</si>
  <si>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</si>
  <si>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</si>
  <si>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</si>
  <si>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</si>
  <si>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</si>
  <si>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</si>
  <si>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</si>
  <si>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</si>
  <si>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</si>
  <si>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</si>
  <si>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</si>
  <si>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</si>
  <si>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</si>
  <si>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</si>
  <si>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</si>
  <si>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</si>
  <si>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</si>
  <si>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</si>
  <si>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</si>
  <si>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</si>
  <si>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</si>
  <si>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</si>
  <si>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</si>
  <si>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</si>
  <si>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</si>
  <si>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</si>
  <si>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</si>
  <si>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</si>
  <si>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</si>
  <si>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</si>
  <si>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</si>
  <si>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</si>
  <si>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</si>
  <si>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</si>
  <si>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</si>
  <si>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</si>
  <si>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</si>
  <si>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</si>
  <si>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</si>
  <si>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</si>
  <si>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</si>
  <si>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</si>
  <si>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</si>
  <si>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</si>
  <si>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</si>
  <si>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</si>
  <si>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</si>
  <si>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</si>
  <si>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</si>
  <si>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</si>
  <si>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</si>
  <si>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</si>
  <si>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</si>
  <si>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</si>
  <si>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</si>
  <si>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</si>
  <si>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</si>
  <si>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</si>
  <si>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</si>
  <si>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</si>
  <si>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</si>
  <si>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</si>
  <si>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</si>
  <si>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</si>
  <si>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</si>
  <si>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</si>
  <si>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</si>
  <si>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</si>
  <si>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</si>
  <si>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</si>
  <si>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</si>
  <si>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</si>
  <si>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</si>
  <si>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</si>
  <si>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</si>
  <si>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</si>
  <si>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</si>
  <si>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</si>
  <si>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</si>
  <si>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</si>
  <si>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</si>
  <si>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</si>
  <si>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</si>
  <si>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</si>
  <si>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</si>
  <si>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</si>
  <si>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</si>
  <si>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</si>
  <si>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</si>
  <si>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</si>
  <si>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</si>
  <si>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</si>
  <si>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</si>
  <si>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</si>
  <si>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</si>
  <si>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</si>
  <si>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</si>
  <si>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</si>
  <si>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</si>
  <si>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</si>
  <si>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</si>
  <si>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</si>
  <si>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</si>
  <si>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</si>
  <si>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</si>
  <si>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</si>
  <si>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</si>
  <si>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</si>
  <si>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</si>
  <si>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</si>
  <si>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</si>
  <si>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</si>
  <si>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</si>
  <si>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</si>
  <si>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</si>
  <si>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</si>
  <si>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</si>
  <si>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</si>
  <si>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</si>
  <si>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</si>
  <si>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</si>
  <si>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</si>
  <si>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</si>
  <si>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</si>
  <si>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</si>
  <si>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</si>
  <si>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</si>
  <si>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</si>
  <si>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</si>
  <si>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</si>
  <si>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</si>
  <si>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</si>
  <si>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</si>
  <si>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</si>
  <si>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</si>
  <si>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</si>
  <si>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</si>
  <si>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</si>
  <si>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</si>
  <si>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</si>
  <si>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</si>
  <si>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</si>
  <si>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</si>
  <si>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</si>
  <si>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</si>
  <si>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</si>
  <si>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</si>
  <si>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</si>
  <si>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</si>
  <si>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</si>
  <si>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</si>
  <si>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</si>
  <si>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</si>
  <si>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</si>
  <si>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</si>
  <si>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</si>
  <si>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</si>
  <si>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</si>
  <si>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</si>
  <si>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</si>
  <si>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</si>
  <si>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</si>
  <si>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</si>
  <si>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</si>
  <si>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</si>
  <si>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</si>
  <si>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</si>
  <si>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</si>
  <si>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</si>
  <si>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</si>
  <si>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</si>
  <si>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</si>
  <si>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</si>
  <si>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</si>
  <si>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</si>
  <si>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</si>
  <si>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</si>
  <si>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</si>
  <si>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</si>
  <si>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</si>
  <si>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</si>
  <si>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</si>
  <si>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</si>
  <si>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</si>
  <si>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</si>
  <si>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</si>
  <si>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</si>
  <si>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</si>
  <si>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</si>
  <si>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</si>
  <si>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</si>
  <si>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</si>
  <si>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</si>
  <si>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</si>
  <si>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</si>
  <si>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</si>
  <si>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</si>
  <si>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</si>
  <si>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</si>
  <si>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</si>
  <si>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</si>
  <si>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</si>
  <si>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</si>
  <si>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</si>
  <si>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</si>
  <si>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</si>
  <si>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</si>
  <si>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</si>
  <si>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</si>
  <si>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</si>
  <si>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</si>
  <si>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</si>
  <si>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</si>
  <si>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</si>
  <si>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</si>
  <si>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</si>
  <si>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</si>
  <si>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</si>
  <si>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</si>
  <si>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</si>
  <si>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</si>
  <si>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</si>
  <si>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</si>
  <si>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</si>
  <si>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</si>
  <si>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</si>
  <si>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</si>
  <si>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</si>
  <si>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</si>
  <si>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</si>
  <si>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</si>
  <si>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</si>
  <si>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</si>
  <si>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</si>
  <si>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</si>
  <si>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</si>
  <si>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</si>
  <si>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</si>
  <si>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</si>
  <si>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</si>
  <si>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</si>
  <si>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</si>
  <si>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</si>
  <si>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</si>
  <si>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</si>
  <si>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</si>
  <si>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</si>
  <si>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</si>
  <si>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</si>
  <si>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</si>
  <si>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</si>
  <si>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</si>
  <si>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</si>
  <si>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</si>
  <si>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</si>
  <si>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</si>
  <si>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</si>
  <si>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</si>
  <si>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</si>
  <si>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</si>
  <si>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</si>
  <si>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</si>
  <si>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</si>
  <si>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</si>
  <si>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</si>
  <si>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</si>
  <si>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</si>
  <si>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</si>
  <si>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</si>
  <si>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</si>
  <si>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</si>
  <si>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</si>
  <si>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</si>
  <si>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</si>
  <si>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</si>
  <si>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</si>
  <si>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</si>
  <si>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</si>
  <si>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</si>
  <si>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</si>
  <si>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</si>
  <si>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</si>
  <si>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</si>
  <si>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</si>
  <si>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</si>
  <si>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</si>
  <si>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</si>
  <si>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</si>
  <si>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</si>
  <si>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</si>
  <si>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</si>
  <si>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</si>
  <si>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</si>
  <si>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</si>
  <si>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</si>
  <si>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</si>
  <si>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</si>
  <si>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</si>
  <si>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</si>
  <si>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</si>
  <si>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</si>
  <si>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</si>
  <si>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</si>
  <si>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</si>
  <si>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</si>
  <si>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</si>
  <si>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</si>
  <si>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</si>
  <si>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</si>
  <si>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</si>
  <si>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</si>
  <si>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</si>
  <si>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</si>
  <si>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</si>
  <si>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</si>
  <si>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</si>
  <si>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</si>
  <si>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</si>
  <si>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</si>
  <si>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</si>
  <si>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</si>
  <si>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</si>
  <si>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</si>
  <si>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</si>
  <si>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</si>
  <si>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</si>
  <si>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</si>
  <si>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</si>
  <si>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</si>
  <si>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</si>
  <si>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</si>
  <si>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</si>
  <si>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</si>
  <si>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</si>
  <si>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</si>
  <si>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</si>
  <si>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</si>
  <si>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</si>
  <si>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</si>
  <si>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</si>
  <si>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</si>
  <si>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</si>
  <si>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</si>
  <si>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</si>
  <si>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</si>
  <si>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</si>
  <si>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</si>
  <si>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</si>
  <si>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</si>
  <si>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</si>
  <si>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</si>
  <si>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</si>
  <si>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</si>
  <si>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</si>
  <si>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</si>
  <si>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</si>
  <si>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</si>
  <si>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</si>
  <si>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</si>
  <si>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</si>
  <si>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</si>
  <si>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</si>
  <si>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</si>
  <si>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</si>
  <si>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</si>
  <si>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</si>
  <si>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</si>
  <si>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</si>
  <si>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</si>
  <si>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</si>
  <si>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</si>
  <si>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</si>
  <si>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</si>
  <si>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</si>
  <si>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</si>
  <si>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</si>
  <si>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</si>
  <si>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</si>
  <si>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</si>
  <si>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</si>
  <si>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</si>
  <si>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</si>
  <si>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</si>
  <si>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</si>
  <si>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</si>
  <si>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</si>
  <si>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</si>
  <si>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</si>
  <si>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</si>
  <si>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</si>
  <si>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</si>
  <si>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</si>
  <si>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</si>
  <si>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</si>
  <si>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</si>
  <si>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</si>
  <si>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</si>
  <si>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</si>
  <si>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</si>
  <si>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</si>
  <si>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</si>
  <si>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</si>
  <si>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</si>
  <si>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</si>
  <si>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</si>
  <si>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</si>
  <si>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</si>
  <si>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</si>
  <si>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</si>
  <si>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</si>
  <si>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</si>
  <si>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</si>
  <si>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</si>
  <si>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</si>
  <si>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</si>
  <si>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</si>
  <si>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</si>
  <si>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</si>
  <si>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</si>
  <si>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</si>
  <si>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</si>
  <si>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</si>
  <si>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</si>
  <si>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</si>
  <si>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</si>
  <si>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</si>
  <si>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</si>
  <si>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</si>
  <si>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</si>
  <si>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</si>
  <si>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</si>
  <si>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</si>
  <si>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</si>
  <si>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</si>
  <si>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</si>
  <si>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</si>
  <si>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</si>
  <si>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</si>
  <si>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</si>
  <si>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</si>
  <si>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</si>
  <si>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</si>
  <si>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</si>
  <si>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</si>
  <si>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</si>
  <si>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</si>
  <si>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</si>
  <si>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</si>
  <si>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</si>
  <si>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</si>
  <si>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</si>
  <si>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</si>
  <si>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</si>
  <si>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</si>
  <si>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</si>
  <si>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</si>
  <si>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</si>
  <si>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</si>
  <si>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</si>
  <si>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</si>
  <si>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</si>
  <si>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</si>
  <si>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</si>
  <si>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</si>
  <si>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</si>
  <si>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</si>
  <si>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</si>
  <si>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</si>
  <si>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</si>
  <si>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</si>
  <si>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</si>
  <si>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</si>
  <si>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</si>
  <si>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</si>
  <si>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</si>
  <si>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</si>
  <si>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</si>
  <si>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</si>
  <si>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</si>
  <si>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</si>
  <si>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</si>
  <si>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</si>
  <si>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</si>
  <si>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</si>
  <si>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</si>
  <si>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</si>
  <si>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</si>
  <si>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</si>
  <si>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</si>
  <si>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</si>
  <si>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</si>
  <si>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</si>
  <si>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</si>
  <si>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</si>
  <si>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</si>
  <si>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</si>
  <si>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</si>
  <si>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</si>
  <si>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</si>
  <si>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</si>
  <si>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</si>
  <si>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</si>
  <si>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</si>
  <si>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</si>
  <si>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</si>
  <si>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</si>
  <si>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</si>
  <si>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</si>
  <si>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</si>
  <si>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</si>
  <si>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</si>
  <si>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</si>
  <si>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</si>
  <si>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</si>
  <si>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</si>
  <si>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</si>
  <si>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</si>
  <si>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</si>
  <si>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</si>
  <si>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</si>
  <si>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</si>
  <si>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</si>
  <si>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</si>
  <si>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</si>
  <si>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</si>
  <si>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</si>
  <si>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</si>
  <si>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</si>
  <si>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</si>
  <si>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</si>
  <si>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</si>
  <si>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</si>
  <si>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</si>
  <si>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</si>
  <si>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</si>
  <si>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</si>
  <si>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</si>
  <si>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</si>
  <si>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</si>
  <si>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</si>
  <si>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</si>
  <si>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</si>
  <si>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</si>
  <si>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</si>
  <si>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</si>
  <si>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</si>
  <si>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</si>
  <si>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</si>
  <si>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</si>
  <si>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</si>
  <si>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</si>
  <si>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</si>
  <si>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</si>
  <si>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</si>
  <si>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</si>
  <si>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</si>
  <si>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</si>
  <si>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</si>
  <si>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</si>
  <si>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</si>
  <si>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</si>
  <si>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</si>
  <si>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</si>
  <si>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</si>
  <si>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</si>
  <si>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</si>
  <si>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</si>
  <si>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</si>
  <si>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</si>
  <si>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</si>
  <si>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</si>
  <si>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</si>
  <si>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</si>
  <si>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</si>
  <si>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</si>
  <si>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</si>
  <si>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</si>
  <si>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</si>
  <si>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</si>
  <si>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</si>
  <si>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</si>
  <si>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</si>
  <si>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</si>
  <si>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</si>
  <si>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</si>
  <si>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</si>
  <si>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</si>
  <si>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</si>
  <si>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</si>
  <si>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</si>
  <si>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</si>
  <si>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</si>
  <si>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</si>
  <si>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</si>
  <si>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</si>
  <si>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</si>
  <si>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</si>
  <si>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</si>
  <si>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</si>
  <si>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</si>
  <si>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</si>
  <si>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</si>
  <si>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</si>
  <si>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</si>
  <si>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</si>
  <si>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</si>
  <si>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</si>
  <si>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</si>
  <si>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</si>
  <si>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</si>
  <si>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</si>
  <si>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</si>
  <si>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</si>
  <si>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</si>
  <si>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</si>
  <si>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</si>
  <si>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</si>
  <si>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</si>
  <si>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</si>
  <si>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</si>
  <si>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</si>
  <si>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</si>
  <si>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</si>
  <si>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</si>
  <si>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</si>
  <si>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</si>
  <si>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</si>
  <si>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</si>
  <si>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</si>
  <si>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</si>
  <si>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</si>
  <si>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</si>
  <si>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</si>
  <si>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</si>
  <si>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</si>
  <si>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</si>
  <si>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</si>
  <si>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</si>
  <si>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</si>
  <si>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</si>
  <si>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</si>
  <si>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</si>
  <si>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</si>
  <si>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</si>
  <si>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</si>
  <si>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</si>
  <si>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</si>
  <si>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</si>
  <si>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</si>
  <si>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</si>
  <si>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</si>
  <si>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</si>
  <si>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</si>
  <si>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</si>
  <si>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</si>
  <si>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</si>
  <si>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</si>
  <si>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</si>
  <si>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</si>
  <si>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</si>
  <si>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</si>
  <si>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</si>
  <si>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</si>
  <si>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</si>
  <si>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</si>
  <si>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</si>
  <si>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</si>
  <si>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</si>
  <si>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</si>
  <si>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</si>
  <si>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</si>
  <si>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</si>
  <si>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</si>
  <si>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</si>
  <si>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</si>
  <si>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</si>
  <si>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</si>
  <si>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</si>
  <si>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</si>
  <si>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</si>
  <si>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</si>
  <si>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</si>
  <si>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</si>
  <si>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</si>
  <si>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</si>
  <si>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</si>
  <si>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</si>
  <si>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</si>
  <si>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</si>
  <si>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</si>
  <si>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</si>
  <si>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</si>
  <si>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</si>
  <si>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</si>
  <si>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</si>
  <si>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</si>
  <si>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</si>
  <si>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</si>
  <si>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</si>
  <si>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</si>
  <si>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</si>
  <si>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</si>
  <si>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</si>
  <si>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</si>
  <si>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</si>
  <si>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</si>
  <si>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</si>
  <si>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</si>
  <si>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</si>
  <si>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</si>
  <si>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</si>
  <si>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</si>
  <si>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</si>
  <si>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</si>
  <si>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</si>
  <si>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</si>
  <si>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</si>
  <si>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</si>
  <si>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</si>
  <si>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</si>
  <si>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</si>
  <si>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</si>
  <si>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</si>
  <si>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</si>
  <si>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</si>
  <si>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</si>
  <si>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</si>
  <si>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</si>
  <si>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</si>
  <si>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</si>
  <si>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</si>
  <si>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</si>
  <si>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</si>
  <si>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</si>
  <si>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</si>
  <si>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</si>
  <si>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</si>
  <si>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</si>
  <si>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</si>
  <si>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</si>
  <si>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</si>
  <si>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</si>
  <si>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</si>
  <si>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</si>
  <si>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</si>
  <si>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</si>
  <si>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</si>
  <si>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</si>
  <si>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</si>
  <si>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</si>
  <si>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</si>
  <si>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</si>
  <si>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</si>
  <si>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</si>
  <si>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</si>
  <si>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</si>
  <si>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</si>
  <si>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</si>
  <si>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</si>
  <si>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</si>
  <si>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</si>
  <si>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</si>
  <si>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</si>
  <si>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</si>
  <si>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</si>
  <si>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</si>
  <si>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</si>
  <si>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</si>
  <si>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</si>
  <si>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</si>
  <si>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</si>
  <si>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</si>
  <si>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</si>
  <si>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</si>
  <si>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</si>
  <si>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</si>
  <si>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</si>
  <si>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</si>
  <si>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</si>
  <si>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</si>
  <si>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</si>
  <si>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</si>
  <si>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</si>
  <si>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</si>
  <si>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</si>
  <si>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</si>
  <si>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</si>
  <si>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</si>
  <si>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</si>
  <si>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</si>
  <si>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</si>
  <si>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</si>
  <si>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</si>
  <si>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</si>
  <si>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</si>
  <si>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</si>
  <si>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</si>
  <si>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</si>
  <si>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</si>
  <si>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</si>
  <si>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</si>
  <si>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</si>
  <si>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</si>
  <si>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</si>
  <si>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</si>
  <si>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</si>
  <si>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</si>
  <si>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</si>
  <si>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</si>
  <si>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</si>
  <si>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</si>
  <si>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</si>
  <si>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</si>
  <si>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</si>
  <si>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</si>
  <si>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</si>
  <si>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</si>
  <si>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</si>
  <si>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</si>
  <si>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</si>
  <si>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</si>
  <si>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</si>
  <si>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</si>
  <si>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</si>
  <si>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</si>
  <si>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</si>
  <si>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</si>
  <si>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</si>
  <si>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</si>
  <si>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</si>
  <si>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</si>
  <si>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</si>
  <si>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</si>
  <si>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</si>
  <si>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</si>
  <si>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</si>
  <si>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</si>
  <si>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</si>
  <si>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</si>
  <si>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</si>
  <si>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</si>
  <si>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</si>
  <si>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</si>
  <si>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</si>
  <si>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</si>
  <si>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</si>
  <si>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</si>
  <si>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</si>
  <si>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</si>
  <si>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</si>
  <si>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</si>
  <si>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</si>
  <si>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</si>
  <si>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</si>
  <si>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</si>
  <si>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</si>
  <si>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</si>
  <si>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</si>
  <si>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</si>
  <si>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</si>
  <si>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</si>
  <si>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</si>
  <si>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</si>
  <si>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</si>
  <si>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</si>
  <si>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</si>
  <si>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</si>
  <si>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</si>
  <si>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</si>
  <si>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</si>
  <si>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</si>
  <si>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</si>
  <si>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</si>
  <si>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</si>
  <si>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</si>
  <si>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</si>
  <si>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</si>
  <si>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</si>
  <si>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</si>
  <si>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</si>
  <si>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</si>
  <si>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</si>
  <si>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</si>
  <si>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</si>
  <si>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</si>
  <si>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</si>
  <si>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</si>
  <si>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</si>
  <si>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</si>
  <si>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</si>
  <si>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</si>
  <si>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</si>
  <si>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</si>
  <si>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</si>
  <si>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</si>
  <si>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</si>
  <si>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</si>
  <si>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</si>
  <si>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</si>
  <si>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</si>
  <si>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</si>
  <si>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</si>
  <si>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</si>
  <si>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</si>
  <si>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</si>
  <si>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</si>
  <si>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</si>
  <si>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</si>
  <si>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</si>
  <si>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</si>
  <si>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</si>
  <si>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</si>
  <si>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</si>
  <si>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</si>
  <si>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</si>
  <si>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</si>
  <si>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</si>
  <si>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</si>
  <si>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</si>
  <si>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</si>
  <si>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</si>
  <si>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</si>
  <si>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</si>
  <si>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</si>
  <si>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</si>
  <si>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</si>
  <si>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</si>
  <si>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</si>
  <si>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</si>
  <si>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</si>
  <si>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</si>
  <si>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</si>
  <si>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</si>
  <si>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</si>
  <si>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</si>
  <si>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</si>
  <si>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</si>
  <si>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</si>
  <si>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</si>
  <si>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</si>
  <si>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</si>
  <si>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</si>
  <si>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</si>
  <si>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</si>
  <si>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</si>
  <si>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</si>
  <si>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</si>
  <si>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</si>
  <si>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</si>
  <si>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</si>
  <si>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</si>
  <si>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</si>
  <si>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</si>
  <si>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</si>
  <si>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</si>
  <si>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</si>
  <si>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</si>
  <si>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</si>
  <si>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</si>
  <si>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</si>
  <si>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</si>
  <si>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</si>
  <si>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</si>
  <si>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</si>
  <si>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</si>
  <si>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</si>
  <si>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</si>
  <si>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</si>
  <si>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</si>
  <si>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</si>
  <si>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</si>
  <si>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</si>
  <si>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</si>
  <si>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</si>
  <si>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</si>
  <si>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</si>
  <si>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</si>
  <si>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</si>
  <si>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</si>
  <si>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</si>
  <si>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</si>
  <si>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</si>
  <si>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</si>
  <si>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</si>
  <si>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</si>
  <si>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</si>
  <si>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</si>
  <si>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</si>
  <si>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</si>
  <si>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</si>
  <si>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</si>
  <si>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</si>
  <si>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</si>
  <si>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</si>
  <si>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</si>
  <si>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</si>
  <si>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</si>
  <si>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</si>
  <si>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</si>
  <si>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</si>
  <si>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</si>
  <si>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</si>
  <si>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</si>
  <si>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</si>
  <si>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</si>
  <si>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</si>
  <si>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</si>
  <si>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</si>
  <si>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</si>
  <si>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</si>
  <si>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</si>
  <si>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</si>
  <si>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</si>
  <si>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</si>
  <si>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</si>
  <si>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</si>
  <si>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</si>
  <si>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</si>
  <si>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</si>
  <si>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</si>
  <si>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</si>
  <si>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</si>
  <si>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</si>
  <si>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</si>
  <si>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</si>
  <si>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</si>
  <si>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</si>
  <si>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</si>
  <si>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</si>
  <si>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</si>
  <si>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</si>
  <si>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</si>
  <si>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</si>
  <si>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</si>
  <si>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</si>
  <si>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</si>
  <si>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</si>
  <si>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</si>
  <si>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</si>
  <si>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</si>
  <si>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</si>
  <si>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</si>
  <si>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</si>
  <si>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</si>
  <si>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</si>
  <si>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</si>
  <si>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</si>
  <si>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</si>
  <si>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</si>
  <si>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</si>
  <si>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</si>
  <si>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</si>
  <si>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</si>
  <si>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</si>
  <si>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</si>
  <si>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</si>
  <si>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</si>
  <si>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</si>
  <si>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</si>
  <si>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</si>
  <si>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</si>
  <si>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</si>
  <si>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</si>
  <si>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</si>
  <si>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</si>
  <si>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</si>
  <si>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</si>
  <si>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</si>
  <si>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</si>
  <si>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</si>
  <si>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</si>
  <si>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</si>
  <si>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</si>
  <si>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</si>
  <si>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</si>
  <si>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</si>
  <si>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</si>
  <si>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</si>
  <si>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</si>
  <si>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</si>
  <si>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</si>
  <si>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</si>
  <si>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</si>
  <si>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</si>
  <si>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</si>
  <si>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</si>
  <si>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</si>
  <si>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</si>
  <si>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</si>
  <si>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</si>
  <si>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</si>
  <si>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</si>
  <si>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</si>
  <si>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</si>
  <si>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</si>
  <si>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</si>
  <si>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</si>
  <si>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</si>
  <si>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</si>
  <si>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</si>
  <si>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</si>
  <si>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</si>
  <si>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</si>
  <si>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</si>
  <si>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</si>
  <si>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</si>
  <si>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</si>
  <si>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</si>
  <si>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</si>
  <si>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</si>
  <si>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</si>
  <si>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</si>
  <si>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</si>
  <si>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</si>
  <si>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</si>
  <si>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</si>
  <si>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</si>
  <si>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</si>
  <si>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</si>
  <si>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</si>
  <si>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</si>
  <si>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</si>
  <si>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</si>
  <si>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</si>
  <si>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</si>
  <si>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</si>
  <si>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</si>
  <si>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</si>
  <si>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</si>
  <si>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</si>
  <si>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</si>
  <si>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</si>
  <si>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</si>
  <si>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</si>
  <si>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</si>
  <si>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</si>
  <si>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</si>
  <si>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</si>
  <si>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</si>
  <si>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</si>
  <si>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</si>
  <si>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</si>
  <si>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</si>
  <si>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</si>
  <si>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</si>
  <si>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</si>
  <si>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</si>
  <si>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</si>
  <si>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</si>
  <si>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</si>
  <si>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</si>
  <si>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</si>
  <si>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</si>
  <si>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</si>
  <si>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</si>
  <si>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</si>
  <si>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</si>
  <si>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</si>
  <si>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</si>
  <si>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</si>
  <si>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</si>
  <si>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</si>
  <si>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</si>
  <si>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</si>
  <si>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</si>
  <si>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</si>
  <si>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</si>
  <si>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</si>
  <si>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</si>
  <si>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</si>
  <si>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</si>
  <si>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</si>
  <si>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</si>
  <si>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</si>
  <si>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</si>
  <si>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</si>
  <si>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</si>
  <si>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</si>
  <si>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</si>
  <si>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</si>
  <si>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</si>
  <si>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</si>
  <si>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</si>
  <si>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</si>
  <si>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</si>
  <si>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</si>
  <si>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</si>
  <si>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</si>
  <si>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</si>
  <si>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</si>
  <si>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</si>
  <si>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</si>
  <si>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</si>
  <si>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</si>
  <si>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</si>
  <si>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</si>
  <si>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</si>
  <si>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</si>
  <si>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</si>
  <si>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</si>
  <si>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</si>
  <si>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</si>
  <si>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</si>
  <si>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</si>
  <si>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</si>
  <si>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</si>
  <si>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</si>
  <si>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</si>
  <si>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</si>
  <si>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</si>
  <si>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</si>
  <si>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</si>
  <si>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</si>
  <si>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</si>
  <si>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</si>
  <si>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</si>
  <si>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</si>
  <si>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</si>
  <si>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</si>
  <si>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</si>
  <si>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</si>
  <si>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</si>
  <si>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</si>
  <si>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</si>
  <si>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</si>
  <si>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</si>
  <si>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</si>
  <si>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</si>
  <si>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</si>
  <si>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</si>
  <si>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</si>
  <si>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</si>
  <si>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</si>
  <si>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</si>
  <si>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</si>
  <si>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</si>
  <si>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</si>
  <si>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</si>
  <si>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</si>
  <si>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</si>
  <si>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</si>
  <si>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</si>
  <si>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</si>
  <si>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</si>
  <si>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</si>
  <si>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</si>
  <si>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</si>
  <si>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</si>
  <si>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</si>
  <si>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</si>
  <si>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</si>
  <si>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</si>
  <si>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</si>
  <si>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</si>
  <si>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</si>
  <si>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</si>
  <si>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</si>
  <si>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</si>
  <si>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</si>
  <si>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</si>
  <si>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</si>
  <si>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</si>
  <si>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</si>
  <si>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</si>
  <si>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</si>
  <si>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</si>
  <si>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</si>
  <si>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</si>
  <si>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</si>
  <si>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</si>
  <si>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</si>
  <si>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</si>
  <si>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</si>
  <si>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</si>
  <si>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</si>
  <si>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</si>
  <si>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</si>
  <si>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</si>
  <si>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</si>
  <si>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</si>
  <si>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</si>
  <si>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</si>
  <si>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</si>
  <si>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</si>
  <si>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</si>
  <si>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</si>
  <si>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</si>
  <si>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</si>
  <si>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</si>
  <si>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</si>
  <si>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</si>
  <si>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</si>
  <si>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</si>
  <si>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</si>
  <si>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</si>
  <si>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</si>
  <si>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</si>
  <si>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</si>
  <si>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</si>
  <si>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</si>
  <si>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</si>
  <si>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</si>
  <si>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</si>
  <si>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</si>
  <si>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</si>
  <si>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</si>
  <si>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</si>
  <si>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</si>
  <si>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</si>
  <si>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</si>
  <si>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</si>
  <si>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</si>
  <si>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</si>
  <si>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</si>
  <si>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</si>
  <si>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</si>
  <si>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</si>
  <si>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</si>
  <si>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</si>
  <si>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</si>
  <si>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</si>
  <si>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</si>
  <si>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</si>
  <si>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</si>
  <si>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</si>
  <si>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</si>
  <si>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</si>
  <si>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</si>
  <si>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</si>
  <si>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</si>
  <si>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</si>
  <si>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</si>
  <si>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</si>
  <si>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</si>
  <si>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</si>
  <si>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</si>
  <si>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</si>
  <si>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</si>
  <si>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</si>
  <si>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</si>
  <si>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</si>
  <si>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</si>
  <si>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</si>
  <si>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</si>
  <si>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</si>
  <si>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</si>
  <si>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</si>
  <si>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</si>
  <si>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</si>
  <si>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</si>
  <si>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</si>
  <si>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</si>
  <si>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</si>
  <si>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</si>
  <si>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</si>
  <si>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</si>
  <si>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</si>
  <si>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</si>
  <si>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</si>
  <si>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</si>
  <si>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</si>
  <si>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</si>
  <si>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</si>
  <si>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</si>
  <si>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</si>
  <si>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</si>
  <si>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</si>
  <si>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</si>
  <si>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</si>
  <si>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</si>
  <si>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</si>
  <si>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</si>
  <si>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</si>
  <si>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</si>
  <si>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</si>
  <si>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</si>
  <si>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</si>
  <si>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</si>
  <si>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</si>
  <si>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</si>
  <si>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</si>
  <si>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</si>
  <si>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</si>
  <si>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</si>
  <si>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</si>
  <si>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</si>
  <si>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</si>
  <si>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</si>
  <si>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</si>
  <si>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</si>
  <si>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</si>
  <si>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</si>
  <si>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</si>
  <si>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</si>
  <si>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</si>
  <si>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</si>
  <si>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</si>
  <si>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</si>
  <si>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</si>
  <si>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</si>
  <si>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</si>
  <si>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</si>
  <si>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</si>
  <si>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</si>
  <si>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</si>
  <si>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</si>
  <si>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</si>
  <si>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</si>
  <si>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</si>
  <si>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</si>
  <si>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</si>
  <si>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</si>
  <si>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</si>
  <si>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</si>
  <si>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</si>
  <si>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</si>
  <si>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</si>
  <si>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</si>
  <si>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</si>
  <si>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</si>
  <si>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</si>
  <si>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</si>
  <si>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</si>
  <si>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</si>
  <si>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</si>
  <si>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</si>
  <si>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</si>
  <si>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</si>
  <si>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</si>
  <si>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</si>
  <si>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</si>
  <si>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</si>
  <si>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</si>
  <si>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</si>
  <si>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</si>
  <si>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</si>
  <si>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</si>
  <si>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</si>
  <si>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</si>
  <si>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</si>
  <si>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</si>
  <si>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</si>
  <si>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</si>
  <si>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</si>
  <si>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</si>
  <si>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</si>
  <si>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</si>
  <si>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</si>
  <si>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</si>
  <si>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</si>
  <si>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</si>
  <si>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</si>
  <si>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</si>
  <si>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</si>
  <si>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</si>
  <si>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</si>
  <si>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</si>
  <si>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</si>
  <si>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</si>
  <si>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</si>
  <si>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</si>
  <si>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</si>
  <si>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</si>
  <si>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</si>
  <si>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</si>
  <si>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</si>
  <si>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</si>
  <si>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</si>
  <si>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</si>
  <si>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</si>
  <si>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</si>
  <si>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</si>
  <si>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</si>
  <si>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</si>
  <si>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</si>
  <si>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</si>
  <si>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</si>
  <si>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</si>
  <si>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</si>
  <si>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</si>
  <si>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</si>
  <si>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</si>
  <si>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</si>
  <si>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</si>
  <si>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</si>
  <si>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</si>
  <si>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</si>
  <si>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</si>
  <si>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</si>
  <si>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</si>
  <si>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</si>
  <si>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</si>
  <si>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</si>
  <si>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</si>
  <si>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</si>
  <si>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</si>
  <si>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</si>
  <si>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</si>
  <si>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</si>
  <si>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</si>
  <si>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</si>
  <si>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</si>
  <si>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</si>
  <si>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</si>
  <si>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</si>
  <si>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</si>
  <si>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</si>
  <si>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</si>
  <si>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</si>
  <si>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</si>
  <si>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</si>
  <si>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</si>
  <si>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</si>
  <si>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</si>
  <si>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</si>
  <si>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</si>
  <si>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</si>
  <si>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</si>
  <si>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</si>
  <si>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</si>
  <si>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</si>
  <si>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</si>
  <si>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</si>
  <si>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</si>
  <si>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</si>
  <si>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</si>
  <si>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</si>
  <si>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</si>
  <si>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</si>
  <si>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</si>
  <si>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</si>
  <si>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</si>
  <si>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</si>
  <si>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</si>
  <si>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</si>
  <si>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</si>
  <si>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</si>
  <si>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</si>
  <si>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</si>
  <si>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</si>
  <si>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</si>
  <si>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</si>
  <si>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</si>
  <si>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</si>
  <si>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</si>
  <si>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</si>
  <si>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</si>
  <si>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</si>
  <si>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</si>
  <si>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</si>
  <si>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</si>
  <si>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</si>
  <si>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</si>
  <si>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</si>
  <si>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</si>
  <si>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</si>
  <si>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</si>
  <si>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</si>
  <si>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</si>
  <si>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</si>
  <si>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</si>
  <si>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</si>
  <si>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</si>
  <si>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</si>
  <si>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</si>
  <si>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</si>
  <si>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</si>
  <si>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</si>
  <si>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</si>
  <si>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</si>
  <si>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</si>
  <si>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</si>
  <si>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</si>
  <si>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</si>
  <si>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</si>
  <si>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</si>
  <si>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</si>
  <si>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</si>
  <si>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</si>
  <si>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</si>
  <si>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</si>
  <si>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</si>
  <si>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</si>
  <si>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</si>
  <si>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</si>
  <si>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</si>
  <si>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</si>
  <si>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</si>
  <si>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</si>
  <si>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</si>
  <si>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</si>
  <si>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</si>
  <si>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</si>
  <si>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</si>
  <si>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</si>
  <si>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</si>
  <si>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</si>
  <si>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</si>
  <si>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</si>
  <si>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</si>
  <si>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</si>
  <si>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</si>
  <si>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</si>
  <si>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</si>
  <si>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</si>
  <si>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</si>
  <si>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</si>
  <si>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</si>
  <si>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</si>
  <si>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</si>
  <si>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</si>
  <si>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</si>
  <si>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</si>
  <si>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</si>
  <si>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</si>
  <si>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</si>
  <si>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</si>
  <si>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</si>
  <si>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</si>
  <si>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</si>
  <si>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</si>
  <si>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</si>
  <si>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</si>
  <si>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</si>
  <si>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</si>
  <si>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</si>
  <si>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</si>
  <si>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</si>
  <si>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</si>
  <si>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</si>
  <si>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</si>
  <si>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</si>
  <si>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</si>
  <si>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</si>
  <si>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</si>
  <si>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</si>
  <si>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</si>
  <si>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</si>
  <si>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</si>
  <si>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</si>
  <si>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</si>
  <si>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</si>
  <si>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</si>
  <si>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</si>
  <si>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</si>
  <si>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</si>
  <si>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</si>
  <si>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</si>
  <si>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</si>
  <si>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</si>
  <si>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</si>
  <si>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</si>
  <si>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</si>
  <si>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</si>
  <si>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</si>
  <si>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</si>
  <si>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</si>
  <si>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</si>
  <si>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</si>
  <si>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</si>
  <si>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</si>
  <si>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</si>
  <si>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</si>
  <si>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</si>
  <si>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</si>
  <si>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</si>
  <si>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</si>
  <si>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</si>
  <si>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</si>
  <si>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</si>
  <si>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</si>
  <si>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</si>
  <si>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</si>
  <si>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</si>
  <si>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</si>
  <si>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</si>
  <si>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</si>
  <si>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</si>
  <si>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</si>
  <si>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</si>
  <si>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</si>
  <si>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</si>
  <si>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</si>
  <si>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</si>
  <si>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</si>
  <si>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</si>
  <si>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</si>
  <si>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</si>
  <si>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</si>
  <si>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</si>
  <si>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</si>
  <si>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</si>
  <si>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</si>
  <si>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</si>
  <si>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</si>
  <si>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</si>
  <si>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</si>
  <si>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</si>
  <si>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</si>
  <si>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</si>
  <si>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</si>
  <si>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</si>
  <si>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</si>
  <si>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</si>
  <si>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</si>
  <si>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</si>
  <si>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</si>
  <si>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</si>
  <si>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</si>
  <si>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</si>
  <si>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</si>
  <si>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</si>
  <si>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</si>
  <si>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</si>
  <si>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</si>
  <si>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</si>
  <si>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</si>
  <si>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</si>
  <si>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</si>
  <si>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</si>
  <si>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</si>
  <si>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</si>
  <si>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</si>
  <si>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</si>
  <si>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</si>
  <si>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</si>
  <si>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</si>
  <si>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</si>
  <si>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</si>
  <si>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</si>
  <si>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</si>
  <si>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</si>
  <si>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</si>
  <si>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</si>
  <si>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</si>
  <si>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</si>
  <si>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</si>
  <si>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</si>
  <si>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</si>
  <si>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</si>
  <si>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</si>
  <si>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</si>
  <si>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</si>
  <si>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</si>
  <si>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</si>
  <si>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</si>
  <si>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</si>
  <si>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</si>
  <si>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</si>
  <si>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</si>
  <si>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</si>
  <si>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</si>
  <si>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</si>
  <si>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</si>
  <si>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</si>
  <si>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</si>
  <si>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</si>
  <si>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</si>
  <si>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</si>
  <si>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</si>
  <si>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</si>
  <si>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</si>
  <si>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</si>
  <si>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</si>
  <si>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</si>
  <si>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</si>
  <si>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</si>
  <si>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</si>
  <si>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</si>
  <si>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</si>
  <si>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</si>
  <si>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</si>
  <si>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</si>
  <si>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</si>
  <si>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</si>
  <si>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</si>
  <si>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</si>
  <si>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</si>
  <si>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</si>
  <si>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</si>
  <si>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</si>
  <si>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</si>
  <si>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</si>
  <si>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</si>
  <si>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</si>
  <si>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</si>
  <si>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</si>
  <si>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</si>
  <si>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</si>
  <si>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</si>
  <si>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</si>
  <si>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</si>
  <si>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</si>
  <si>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</si>
  <si>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</si>
  <si>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</si>
  <si>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</si>
  <si>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</si>
  <si>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</si>
  <si>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</si>
  <si>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</si>
  <si>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</si>
  <si>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</si>
  <si>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</si>
  <si>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</si>
  <si>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</si>
  <si>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</si>
  <si>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</si>
  <si>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</si>
  <si>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</si>
  <si>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</si>
  <si>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</si>
  <si>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</si>
  <si>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</si>
  <si>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</si>
  <si>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</si>
  <si>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</si>
  <si>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</si>
  <si>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</si>
  <si>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</si>
  <si>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</si>
  <si>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</si>
  <si>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</si>
  <si>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</si>
  <si>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</si>
  <si>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</si>
  <si>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</si>
  <si>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</si>
  <si>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</si>
  <si>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</si>
  <si>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</si>
  <si>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</si>
  <si>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</si>
  <si>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</si>
  <si>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</si>
  <si>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</si>
  <si>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</si>
  <si>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</si>
  <si>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</si>
  <si>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</si>
  <si>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</si>
  <si>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</si>
  <si>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</si>
  <si>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</si>
  <si>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</si>
  <si>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</si>
  <si>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</si>
  <si>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</si>
  <si>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</si>
  <si>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</si>
  <si>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</si>
  <si>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</si>
  <si>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</si>
  <si>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</si>
  <si>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</si>
  <si>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</si>
  <si>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</si>
  <si>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</si>
  <si>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</si>
  <si>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</si>
  <si>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</si>
  <si>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</si>
  <si>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</si>
  <si>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</si>
  <si>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</si>
  <si>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</si>
  <si>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</si>
  <si>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</si>
  <si>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</si>
  <si>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</si>
  <si>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</si>
  <si>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</si>
  <si>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</si>
  <si>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</si>
  <si>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</si>
  <si>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</si>
  <si>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</si>
  <si>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</si>
  <si>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</si>
  <si>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</si>
  <si>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</si>
  <si>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</si>
  <si>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</si>
  <si>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</si>
  <si>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</si>
  <si>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</si>
  <si>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</si>
  <si>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</si>
  <si>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</si>
  <si>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</si>
  <si>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</si>
  <si>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</si>
  <si>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</si>
  <si>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</si>
  <si>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</si>
  <si>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</si>
  <si>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</si>
  <si>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</si>
  <si>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</si>
  <si>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</si>
  <si>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</si>
  <si>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</si>
  <si>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</si>
  <si>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</si>
  <si>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</si>
  <si>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</si>
  <si>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</si>
  <si>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</si>
  <si>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</si>
  <si>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</si>
  <si>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</si>
  <si>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</si>
  <si>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</si>
  <si>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</si>
  <si>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</si>
  <si>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</si>
  <si>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</si>
  <si>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</si>
  <si>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</si>
  <si>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</si>
  <si>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</si>
  <si>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</si>
  <si>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</si>
  <si>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</si>
  <si>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</si>
  <si>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</si>
  <si>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</si>
  <si>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</si>
  <si>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</si>
  <si>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</si>
  <si>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</si>
  <si>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</si>
  <si>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</si>
  <si>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</si>
  <si>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</si>
  <si>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</si>
  <si>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</si>
  <si>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</si>
  <si>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</si>
  <si>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</si>
  <si>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</si>
  <si>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</si>
  <si>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</si>
  <si>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</si>
  <si>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</si>
  <si>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</si>
  <si>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</si>
  <si>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</si>
  <si>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</si>
  <si>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</si>
  <si>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</si>
  <si>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</si>
  <si>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</si>
  <si>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</si>
  <si>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</si>
  <si>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</si>
  <si>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</si>
  <si>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</si>
  <si>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</si>
  <si>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</si>
  <si>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</si>
  <si>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</si>
  <si>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</si>
  <si>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</si>
  <si>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</si>
  <si>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</si>
  <si>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</si>
  <si>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</si>
  <si>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</si>
  <si>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</si>
  <si>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</si>
  <si>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</si>
  <si>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</si>
  <si>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</si>
  <si>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</si>
  <si>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</si>
  <si>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</si>
  <si>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</si>
  <si>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</si>
  <si>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</si>
  <si>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</si>
  <si>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</si>
  <si>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</si>
  <si>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</si>
  <si>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</si>
  <si>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</si>
  <si>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</si>
  <si>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</si>
  <si>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</si>
  <si>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</si>
  <si>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</si>
  <si>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</si>
  <si>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</si>
  <si>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</si>
  <si>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</si>
  <si>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</si>
  <si>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</si>
  <si>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</si>
  <si>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</si>
  <si>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</si>
  <si>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</si>
  <si>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</si>
  <si>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</si>
  <si>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</si>
  <si>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</si>
  <si>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</si>
  <si>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</si>
  <si>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</si>
  <si>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</si>
  <si>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</si>
  <si>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</si>
  <si>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</si>
  <si>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</si>
  <si>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</si>
  <si>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</si>
  <si>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</si>
  <si>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</si>
  <si>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</si>
  <si>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</si>
  <si>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</si>
  <si>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</si>
  <si>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</si>
  <si>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</si>
  <si>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</si>
  <si>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</si>
  <si>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</si>
  <si>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</si>
  <si>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</si>
  <si>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</si>
  <si>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</si>
  <si>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</si>
  <si>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</si>
  <si>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</si>
  <si>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</si>
  <si>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</si>
  <si>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</si>
  <si>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</si>
  <si>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</si>
  <si>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</si>
  <si>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</si>
  <si>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</si>
  <si>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</si>
  <si>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</si>
  <si>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</si>
  <si>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</si>
  <si>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</si>
  <si>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</si>
  <si>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</si>
  <si>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</si>
  <si>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</si>
  <si>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</si>
  <si>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</si>
  <si>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</si>
  <si>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</si>
  <si>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</si>
  <si>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</si>
  <si>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</si>
  <si>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</si>
  <si>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</si>
  <si>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</si>
  <si>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</si>
  <si>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</si>
  <si>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</si>
  <si>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</si>
  <si>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</si>
  <si>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</si>
  <si>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</si>
  <si>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</si>
  <si>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</si>
  <si>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</si>
  <si>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</si>
  <si>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</si>
  <si>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</si>
  <si>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</si>
  <si>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</si>
  <si>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</si>
  <si>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</si>
  <si>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</si>
  <si>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</si>
  <si>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</si>
  <si>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</si>
  <si>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</si>
  <si>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</si>
  <si>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</si>
  <si>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</si>
  <si>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</si>
  <si>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</si>
  <si>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</si>
  <si>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</si>
  <si>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</si>
  <si>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</si>
  <si>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</si>
  <si>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</si>
  <si>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</si>
  <si>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</si>
  <si>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</si>
  <si>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</si>
  <si>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</si>
  <si>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</si>
  <si>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</si>
  <si>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</si>
  <si>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</si>
  <si>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</si>
  <si>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</si>
  <si>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</si>
  <si>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</si>
  <si>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</si>
  <si>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</si>
  <si>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</si>
  <si>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</si>
  <si>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</si>
  <si>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</si>
  <si>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</si>
  <si>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</si>
  <si>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</si>
  <si>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</si>
  <si>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</si>
  <si>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</si>
  <si>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</si>
  <si>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</si>
  <si>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</si>
  <si>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</si>
  <si>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</si>
  <si>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</si>
  <si>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</si>
  <si>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</si>
  <si>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</si>
  <si>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</si>
  <si>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</si>
  <si>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</si>
  <si>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</si>
  <si>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</si>
  <si>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</si>
  <si>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</si>
  <si>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</si>
  <si>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</si>
  <si>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</si>
  <si>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</si>
  <si>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</si>
  <si>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</si>
  <si>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</si>
  <si>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</si>
  <si>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</si>
  <si>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</si>
  <si>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</si>
  <si>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</si>
  <si>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</si>
  <si>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</si>
  <si>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</si>
  <si>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</si>
  <si>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</si>
  <si>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</si>
  <si>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</si>
  <si>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</si>
  <si>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</si>
  <si>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</si>
  <si>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</si>
  <si>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</si>
  <si>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</si>
  <si>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</si>
  <si>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</si>
  <si>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</si>
  <si>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</si>
  <si>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</si>
  <si>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</si>
  <si>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</si>
  <si>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</si>
  <si>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</si>
  <si>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</si>
  <si>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</si>
  <si>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</si>
  <si>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</si>
  <si>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</si>
  <si>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</si>
  <si>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</si>
  <si>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</si>
  <si>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</si>
  <si>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</si>
  <si>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</si>
  <si>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</si>
  <si>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</si>
  <si>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</si>
  <si>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</si>
  <si>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</si>
  <si>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</si>
  <si>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</si>
  <si>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</si>
  <si>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</si>
  <si>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</si>
  <si>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</si>
  <si>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</si>
  <si>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</si>
  <si>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</si>
  <si>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</si>
  <si>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</si>
  <si>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</si>
  <si>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</si>
  <si>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</si>
  <si>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</si>
  <si>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</si>
  <si>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</si>
  <si>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</si>
  <si>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</si>
  <si>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</si>
  <si>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</si>
  <si>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</si>
  <si>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</si>
  <si>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</si>
  <si>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</si>
  <si>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</si>
  <si>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</si>
  <si>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</si>
  <si>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</si>
  <si>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</si>
  <si>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</si>
  <si>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</si>
  <si>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</si>
  <si>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</si>
  <si>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</si>
  <si>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</si>
  <si>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</si>
  <si>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</si>
  <si>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</si>
  <si>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</si>
  <si>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</si>
  <si>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</si>
  <si>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</si>
  <si>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</si>
  <si>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</si>
  <si>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</si>
  <si>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</si>
  <si>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</si>
  <si>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</si>
  <si>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</si>
  <si>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</si>
  <si>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</si>
  <si>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</si>
  <si>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</si>
  <si>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</si>
  <si>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</si>
  <si>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</si>
  <si>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</si>
  <si>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</si>
  <si>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</si>
  <si>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</si>
  <si>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</si>
  <si>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</si>
  <si>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</si>
  <si>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</si>
  <si>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</si>
  <si>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</si>
  <si>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</si>
  <si>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</si>
  <si>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</si>
  <si>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</si>
  <si>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</si>
  <si>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</si>
  <si>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</si>
  <si>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</si>
  <si>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</si>
  <si>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</si>
  <si>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</si>
  <si>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</si>
  <si>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</si>
  <si>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</si>
  <si>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</si>
  <si>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</si>
  <si>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</si>
  <si>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</si>
  <si>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</si>
  <si>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</si>
  <si>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</si>
  <si>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</si>
  <si>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</si>
  <si>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</si>
  <si>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</si>
  <si>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</si>
  <si>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</si>
  <si>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</si>
  <si>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</si>
  <si>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</si>
  <si>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</si>
  <si>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</si>
  <si>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</si>
  <si>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</si>
  <si>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</si>
  <si>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</si>
  <si>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</si>
  <si>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</si>
  <si>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</si>
  <si>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</si>
  <si>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</si>
  <si>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</si>
  <si>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</si>
  <si>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</si>
  <si>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</si>
  <si>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</si>
  <si>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</si>
  <si>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</si>
  <si>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</si>
  <si>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</si>
  <si>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</si>
  <si>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</si>
  <si>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</si>
  <si>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</si>
  <si>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</si>
  <si>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</si>
  <si>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</si>
  <si>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</si>
  <si>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</si>
  <si>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</si>
  <si>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</si>
  <si>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</si>
  <si>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</si>
  <si>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</si>
  <si>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</si>
  <si>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</si>
  <si>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</si>
  <si>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</si>
  <si>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</si>
  <si>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</si>
  <si>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</si>
  <si>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</si>
  <si>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</si>
  <si>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</si>
  <si>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</si>
  <si>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</si>
  <si>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</si>
  <si>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</si>
  <si>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</si>
  <si>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</si>
  <si>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</si>
  <si>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</si>
  <si>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</si>
  <si>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</si>
  <si>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</si>
  <si>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</si>
  <si>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</si>
  <si>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</si>
  <si>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</si>
  <si>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</si>
  <si>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</si>
  <si>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</si>
  <si>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</si>
  <si>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</si>
  <si>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</si>
  <si>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</si>
  <si>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</si>
  <si>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</si>
  <si>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</si>
  <si>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</si>
  <si>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</si>
  <si>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</si>
  <si>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</si>
  <si>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</si>
  <si>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</si>
  <si>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</si>
  <si>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</si>
  <si>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</si>
  <si>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</si>
  <si>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</si>
  <si>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</si>
  <si>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</si>
  <si>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</si>
  <si>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</si>
  <si>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</si>
  <si>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</si>
  <si>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</si>
  <si>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</si>
  <si>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</si>
  <si>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</si>
  <si>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</si>
  <si>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</si>
  <si>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</si>
  <si>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</si>
  <si>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</si>
  <si>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</si>
  <si>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</si>
  <si>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</si>
  <si>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</si>
  <si>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</si>
  <si>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</si>
  <si>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</si>
  <si>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</si>
  <si>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</si>
  <si>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</si>
  <si>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</si>
  <si>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</si>
  <si>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</si>
  <si>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</si>
  <si>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</si>
  <si>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</si>
  <si>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</si>
  <si>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</si>
  <si>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</si>
  <si>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</si>
  <si>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</si>
  <si>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</si>
  <si>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</si>
  <si>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</si>
  <si>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</si>
  <si>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</si>
  <si>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</si>
  <si>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</si>
  <si>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</si>
  <si>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</si>
  <si>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</si>
  <si>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</si>
  <si>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</si>
  <si>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</si>
  <si>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</si>
  <si>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</si>
  <si>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</si>
  <si>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</si>
  <si>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</si>
  <si>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</si>
  <si>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</si>
  <si>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</si>
  <si>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</si>
  <si>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</si>
  <si>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</si>
  <si>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</si>
  <si>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</si>
  <si>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</si>
  <si>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</si>
  <si>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</si>
  <si>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</si>
  <si>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</si>
  <si>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</si>
  <si>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</si>
  <si>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</si>
  <si>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</si>
  <si>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</si>
  <si>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</si>
  <si>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</si>
  <si>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</si>
  <si>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</si>
  <si>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</si>
  <si>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</si>
  <si>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</si>
  <si>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</si>
  <si>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</si>
  <si>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</si>
  <si>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</si>
  <si>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</si>
  <si>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</si>
  <si>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</si>
  <si>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</si>
  <si>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</si>
  <si>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</si>
  <si>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</si>
  <si>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</si>
  <si>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</si>
  <si>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</si>
  <si>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</si>
  <si>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</si>
  <si>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</si>
  <si>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</si>
  <si>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</si>
  <si>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</si>
  <si>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</si>
  <si>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</si>
  <si>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</si>
  <si>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</si>
  <si>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</si>
  <si>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</si>
  <si>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</si>
  <si>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</si>
  <si>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</si>
  <si>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</si>
  <si>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</si>
  <si>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</si>
  <si>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</si>
  <si>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</si>
  <si>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</si>
  <si>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</si>
  <si>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</si>
  <si>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</si>
  <si>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</si>
  <si>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</si>
  <si>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</si>
  <si>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</si>
  <si>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</si>
  <si>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</si>
  <si>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</si>
  <si>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</si>
  <si>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</si>
  <si>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</si>
  <si>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</si>
  <si>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</si>
  <si>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</si>
  <si>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</si>
  <si>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</si>
  <si>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</si>
  <si>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</si>
  <si>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</si>
  <si>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</si>
  <si>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</si>
  <si>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</si>
  <si>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</si>
  <si>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</si>
  <si>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</si>
  <si>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</si>
  <si>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</si>
  <si>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</si>
  <si>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</si>
  <si>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</si>
  <si>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</si>
  <si>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</si>
  <si>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</si>
  <si>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</si>
  <si>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</si>
  <si>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</si>
  <si>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</si>
  <si>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</si>
  <si>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</si>
  <si>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</si>
  <si>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</si>
  <si>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</si>
  <si>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</si>
  <si>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</si>
  <si>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</si>
  <si>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</si>
  <si>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</si>
  <si>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</si>
  <si>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</si>
  <si>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</si>
  <si>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</si>
  <si>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</si>
  <si>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</si>
  <si>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</si>
  <si>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</si>
  <si>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</si>
  <si>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</si>
  <si>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</si>
  <si>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</si>
  <si>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</si>
  <si>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</si>
  <si>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</si>
  <si>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</si>
  <si>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</si>
  <si>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</si>
  <si>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</si>
  <si>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</si>
  <si>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</si>
  <si>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</si>
  <si>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</si>
  <si>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</si>
  <si>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</si>
  <si>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</si>
  <si>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</si>
  <si>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</si>
  <si>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</si>
  <si>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</si>
  <si>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</si>
  <si>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</si>
  <si>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</si>
  <si>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</si>
  <si>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</si>
  <si>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</si>
  <si>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</si>
  <si>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</si>
  <si>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</si>
  <si>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</si>
  <si>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</si>
  <si>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</si>
  <si>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</si>
  <si>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</si>
  <si>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</si>
  <si>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</si>
  <si>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</si>
  <si>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</si>
  <si>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</si>
  <si>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</si>
  <si>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</si>
  <si>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</si>
  <si>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</si>
  <si>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</si>
  <si>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</si>
  <si>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</si>
  <si>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</si>
  <si>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</si>
  <si>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</si>
  <si>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</si>
  <si>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</si>
  <si>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</si>
  <si>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</si>
  <si>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</si>
  <si>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</si>
  <si>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</si>
  <si>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</si>
  <si>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</si>
  <si>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</si>
  <si>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</si>
  <si>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</si>
  <si>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</si>
  <si>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</si>
  <si>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</si>
  <si>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</si>
  <si>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</si>
  <si>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</si>
  <si>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</si>
  <si>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</si>
  <si>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</si>
  <si>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</si>
  <si>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</si>
  <si>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</si>
  <si>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</si>
  <si>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</si>
  <si>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</si>
  <si>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</si>
  <si>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</si>
  <si>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</si>
  <si>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</si>
  <si>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</si>
  <si>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</si>
  <si>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</si>
  <si>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</si>
  <si>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</si>
  <si>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</si>
  <si>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</si>
  <si>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</si>
  <si>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</si>
  <si>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</si>
  <si>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</si>
  <si>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</si>
  <si>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</si>
  <si>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</si>
  <si>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</si>
  <si>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</si>
  <si>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</si>
  <si>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</si>
  <si>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</si>
  <si>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</si>
  <si>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</si>
  <si>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</si>
  <si>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</si>
  <si>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</si>
  <si>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</si>
  <si>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</si>
  <si>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</si>
  <si>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</si>
  <si>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</si>
  <si>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</si>
  <si>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</si>
  <si>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</si>
  <si>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</si>
  <si>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</si>
  <si>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</si>
  <si>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</si>
  <si>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</si>
  <si>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</si>
  <si>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</si>
  <si>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</si>
  <si>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</si>
  <si>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</si>
  <si>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</si>
  <si>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</si>
  <si>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</si>
  <si>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</si>
  <si>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</si>
  <si>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</si>
  <si>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</si>
  <si>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</si>
  <si>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</si>
  <si>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</si>
  <si>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</si>
  <si>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</si>
  <si>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</si>
  <si>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</si>
  <si>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</si>
  <si>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</si>
  <si>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</si>
  <si>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</si>
  <si>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</si>
  <si>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</si>
  <si>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</si>
  <si>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</si>
  <si>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</si>
  <si>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</si>
  <si>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</si>
  <si>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</si>
  <si>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</si>
  <si>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</si>
  <si>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</si>
  <si>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</si>
  <si>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</si>
  <si>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</si>
  <si>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</si>
  <si>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</si>
  <si>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</si>
  <si>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</si>
  <si>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</si>
  <si>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</si>
  <si>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</si>
  <si>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</si>
  <si>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</si>
  <si>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</si>
  <si>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</si>
  <si>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</si>
  <si>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</si>
  <si>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</si>
  <si>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</si>
  <si>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</si>
  <si>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</si>
  <si>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</si>
  <si>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</si>
  <si>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</si>
  <si>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</si>
  <si>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</si>
  <si>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</si>
  <si>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</si>
  <si>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</si>
  <si>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</si>
  <si>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</si>
  <si>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</si>
  <si>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</si>
  <si>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</si>
  <si>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</si>
  <si>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</si>
  <si>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</si>
  <si>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</si>
  <si>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</si>
  <si>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</si>
  <si>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</si>
  <si>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</si>
  <si>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</si>
  <si>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</si>
  <si>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</si>
  <si>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</si>
  <si>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</si>
  <si>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</si>
  <si>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</si>
  <si>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</si>
  <si>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</si>
  <si>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</si>
  <si>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</si>
  <si>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</si>
  <si>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</si>
  <si>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</si>
  <si>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</si>
  <si>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</si>
  <si>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</si>
  <si>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</si>
  <si>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</si>
  <si>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</si>
  <si>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</si>
  <si>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</si>
  <si>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</si>
  <si>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</si>
  <si>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</si>
  <si>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</si>
  <si>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</si>
  <si>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</si>
  <si>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</si>
  <si>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</si>
  <si>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</si>
  <si>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</si>
  <si>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</si>
  <si>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</si>
  <si>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</si>
  <si>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</si>
  <si>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</si>
  <si>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</si>
  <si>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</si>
  <si>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</si>
  <si>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</si>
  <si>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</si>
  <si>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</si>
  <si>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</si>
  <si>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</si>
  <si>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</si>
  <si>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</si>
  <si>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</si>
  <si>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</si>
  <si>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</si>
  <si>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</si>
  <si>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</si>
  <si>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</si>
  <si>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</si>
  <si>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</si>
  <si>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</si>
  <si>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</si>
  <si>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</si>
  <si>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</si>
  <si>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</si>
  <si>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</si>
  <si>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</si>
  <si>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</si>
  <si>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</si>
  <si>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</si>
  <si>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</si>
  <si>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</si>
  <si>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</si>
  <si>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</si>
  <si>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</si>
  <si>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</si>
  <si>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</si>
  <si>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</si>
  <si>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</si>
  <si>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</si>
  <si>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</si>
  <si>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</si>
  <si>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</si>
  <si>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</si>
  <si>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</si>
  <si>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</si>
  <si>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</si>
  <si>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</si>
  <si>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</si>
  <si>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</si>
  <si>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</si>
  <si>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</si>
  <si>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</si>
  <si>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</si>
  <si>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</si>
  <si>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</si>
  <si>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</si>
  <si>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</si>
  <si>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</si>
  <si>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</si>
  <si>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</si>
  <si>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</si>
  <si>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</si>
  <si>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</si>
  <si>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</si>
  <si>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</si>
  <si>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</si>
  <si>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</si>
  <si>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</si>
  <si>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</si>
  <si>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</si>
  <si>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</si>
  <si>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</si>
  <si>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</si>
  <si>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</si>
  <si>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</si>
  <si>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</si>
  <si>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</si>
  <si>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</si>
  <si>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</si>
  <si>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</si>
  <si>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</si>
  <si>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</si>
  <si>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</si>
  <si>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</si>
  <si>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</si>
  <si>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</si>
  <si>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</si>
  <si>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</si>
  <si>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</si>
  <si>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</si>
  <si>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</si>
  <si>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</si>
  <si>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</si>
  <si>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</si>
  <si>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</si>
  <si>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</si>
  <si>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</si>
  <si>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</si>
  <si>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</si>
  <si>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</si>
  <si>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</si>
  <si>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</si>
  <si>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</si>
  <si>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</si>
  <si>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</si>
  <si>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</si>
  <si>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</si>
  <si>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</si>
  <si>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</si>
  <si>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</si>
  <si>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</si>
  <si>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</si>
  <si>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</si>
  <si>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</si>
  <si>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</si>
  <si>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</si>
  <si>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</si>
  <si>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</si>
  <si>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</si>
  <si>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</si>
  <si>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</si>
  <si>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</si>
  <si>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</si>
  <si>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</si>
  <si>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</si>
  <si>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</si>
  <si>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</si>
  <si>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</si>
  <si>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</si>
  <si>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</si>
  <si>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</si>
  <si>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</si>
  <si>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</si>
  <si>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</si>
  <si>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</si>
  <si>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</si>
  <si>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</si>
  <si>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</si>
  <si>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</si>
  <si>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</si>
  <si>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</si>
  <si>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</si>
  <si>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</si>
  <si>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</si>
  <si>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</si>
  <si>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</si>
  <si>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</si>
  <si>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</si>
  <si>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</si>
  <si>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</si>
  <si>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</si>
  <si>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</si>
  <si>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</si>
  <si>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</si>
  <si>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</si>
  <si>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</si>
  <si>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</si>
  <si>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</si>
  <si>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</si>
  <si>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</si>
  <si>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</si>
  <si>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</si>
  <si>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</si>
  <si>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</si>
  <si>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</si>
  <si>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</si>
  <si>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</si>
  <si>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</si>
  <si>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</si>
  <si>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</si>
  <si>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</si>
  <si>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</si>
  <si>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</si>
  <si>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</si>
  <si>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</si>
  <si>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</si>
  <si>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</si>
  <si>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</si>
  <si>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</si>
  <si>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</si>
  <si>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</si>
  <si>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</si>
  <si>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</si>
  <si>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</si>
  <si>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</si>
  <si>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</si>
  <si>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</si>
  <si>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</si>
  <si>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</si>
  <si>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</si>
  <si>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</si>
  <si>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</si>
  <si>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</si>
  <si>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</si>
  <si>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</si>
  <si>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</si>
  <si>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</si>
  <si>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</si>
  <si>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</si>
  <si>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</si>
  <si>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</si>
  <si>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</si>
  <si>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</si>
  <si>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</si>
  <si>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</si>
  <si>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</si>
  <si>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</si>
  <si>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</si>
  <si>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</si>
  <si>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</si>
  <si>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</si>
  <si>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</si>
  <si>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</si>
  <si>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</si>
  <si>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</si>
  <si>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</si>
  <si>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</si>
  <si>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</si>
  <si>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</si>
  <si>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</si>
  <si>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</si>
  <si>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</si>
  <si>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</si>
  <si>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</si>
  <si>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</si>
  <si>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</si>
  <si>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</si>
  <si>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</si>
  <si>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</si>
  <si>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</si>
  <si>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</si>
  <si>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</si>
  <si>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</si>
  <si>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</si>
  <si>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</si>
  <si>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</si>
  <si>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</si>
  <si>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</si>
  <si>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</si>
  <si>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</si>
  <si>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</si>
  <si>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</si>
  <si>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</si>
  <si>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</si>
  <si>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</si>
  <si>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</si>
  <si>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</si>
  <si>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</si>
  <si>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</si>
  <si>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</si>
  <si>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</si>
  <si>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</si>
  <si>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</si>
  <si>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</si>
  <si>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</si>
  <si>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</si>
  <si>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</si>
  <si>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</si>
  <si>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</si>
  <si>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</si>
  <si>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</si>
  <si>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</si>
  <si>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</si>
  <si>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</si>
  <si>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</si>
  <si>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</si>
  <si>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</si>
  <si>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</si>
  <si>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</si>
  <si>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</si>
  <si>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</si>
  <si>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</si>
  <si>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</si>
  <si>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</si>
  <si>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</si>
  <si>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</si>
  <si>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</si>
  <si>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</si>
  <si>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</si>
  <si>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</si>
  <si>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</si>
  <si>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</si>
  <si>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</si>
  <si>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</si>
  <si>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</si>
  <si>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</si>
  <si>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</si>
  <si>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</si>
  <si>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</si>
  <si>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</si>
  <si>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</si>
  <si>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</si>
  <si>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</si>
  <si>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</si>
  <si>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</si>
  <si>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</si>
  <si>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</si>
  <si>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</si>
  <si>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</si>
  <si>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</si>
  <si>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</si>
  <si>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</si>
  <si>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</si>
  <si>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</si>
  <si>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</si>
  <si>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</si>
  <si>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</si>
  <si>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</si>
  <si>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</si>
  <si>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</si>
  <si>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</si>
  <si>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</si>
  <si>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</si>
  <si>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</si>
  <si>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</si>
  <si>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</si>
  <si>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</si>
  <si>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</si>
  <si>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</si>
  <si>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</si>
  <si>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</si>
  <si>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</si>
  <si>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</si>
  <si>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</si>
  <si>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</si>
  <si>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</si>
  <si>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</si>
  <si>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</si>
  <si>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</si>
  <si>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</si>
  <si>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</si>
  <si>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</si>
  <si>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</si>
  <si>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</si>
  <si>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</si>
  <si>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</si>
  <si>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</si>
  <si>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</si>
  <si>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</si>
  <si>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</si>
  <si>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</si>
  <si>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</si>
  <si>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</si>
  <si>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</si>
  <si>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</si>
  <si>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</si>
  <si>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</si>
  <si>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</si>
  <si>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</si>
  <si>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</si>
  <si>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</si>
  <si>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</si>
  <si>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</si>
  <si>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</si>
  <si>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</si>
  <si>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</si>
  <si>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</si>
  <si>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</si>
  <si>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</si>
  <si>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</si>
  <si>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</si>
  <si>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</si>
  <si>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</si>
  <si>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</si>
  <si>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</si>
  <si>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</si>
  <si>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</si>
  <si>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</si>
  <si>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</si>
  <si>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</si>
  <si>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</si>
  <si>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</si>
  <si>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</si>
  <si>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</si>
  <si>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</si>
  <si>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</si>
  <si>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</si>
  <si>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</si>
  <si>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</si>
  <si>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</si>
  <si>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</si>
  <si>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</si>
  <si>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</si>
  <si>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</si>
  <si>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</si>
  <si>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</si>
  <si>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</si>
  <si>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</si>
  <si>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</si>
  <si>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</si>
  <si>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</si>
  <si>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</si>
  <si>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(All)</t>
  </si>
  <si>
    <t>Column Labels</t>
  </si>
  <si>
    <t>Count of state</t>
  </si>
  <si>
    <t>Date-Created Conversion</t>
  </si>
  <si>
    <t>Date-Ended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</si>
  <si>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</si>
  <si>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</si>
  <si>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</si>
  <si>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</si>
  <si>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</si>
  <si>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</si>
  <si>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</si>
  <si>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</si>
  <si>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</si>
  <si>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</si>
  <si>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</si>
  <si>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</si>
  <si>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</si>
  <si>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</si>
  <si>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No. Successful</t>
  </si>
  <si>
    <t>No. Failed</t>
  </si>
  <si>
    <t>No. 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</si>
  <si>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</si>
  <si>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</si>
  <si>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</si>
  <si>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</si>
  <si>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</si>
  <si>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</si>
  <si>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</si>
  <si>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</si>
  <si>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</si>
  <si>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</si>
  <si>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</si>
  <si>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</si>
  <si>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</si>
  <si>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30000 to 34999</t>
  </si>
  <si>
    <t>35000 to 39999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</si>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</sst>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1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[excel_challenge.xlsx]PT- Category&amp; State!PivotTable3</c:name>
    <c:fmtId val="0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'PT- Category&amp;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'PT- Category&amp;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 Category&amp; State'!$B$6:$B$15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F5-48C5-84AD-28273523AB69}"/>
            </c:ext>
          </c:extLst>
        </c:ser>
        <c:ser>
          <c:idx val="1"/>
          <c:order val="1"/>
          <c:tx>
            <c:strRef>
              <c:f>'PT- Category&amp;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'PT- Category&amp;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 Category&amp; State'!$C$6:$C$15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5-48C5-84AD-28273523AB69}"/>
            </c:ext>
          </c:extLst>
        </c:ser>
        <c:ser>
          <c:idx val="2"/>
          <c:order val="2"/>
          <c:tx>
            <c:strRef>
              <c:f>'PT- Category&amp;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 Category&amp;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 Category&amp; State'!$D$6:$D$15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F5-48C5-84AD-28273523AB69}"/>
            </c:ext>
          </c:extLst>
        </c:ser>
        <c:ser>
          <c:idx val="3"/>
          <c:order val="3"/>
          <c:tx>
            <c:strRef>
              <c:f>'PT- Category&amp;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'PT- Category&amp; 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 Category&amp; State'!$E$6:$E$15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F5-48C5-84AD-28273523A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123960"/>
        <c:axId val="383122648"/>
      </c:barChart>
      <c:catAx>
        <c:axId val="38312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122648"/>
        <c:crosses val="autoZero"/>
        <c:auto val="1"/>
        <c:lblAlgn val="ctr"/>
        <c:lblOffset val="100"/>
        <c:noMultiLvlLbl val="0"/>
      </c:catAx>
      <c:valAx>
        <c:axId val="38312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12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[excel_challenge.xlsx]PT- Sub Category&amp; State!PivotTable5</c:name>
    <c:fmtId val="0"/>
  </c:pivotSource>
  <c:chart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'PT- Sub Category&amp;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'PT- Sub Category&amp;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 Sub Category&amp;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D-4F93-872E-33FEC46D4269}"/>
            </c:ext>
          </c:extLst>
        </c:ser>
        <c:ser>
          <c:idx val="1"/>
          <c:order val="1"/>
          <c:tx>
            <c:strRef>
              <c:f>'PT- Sub Category&amp;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'PT- Sub Category&amp;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 Sub Category&amp;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CD-4F93-872E-33FEC46D4269}"/>
            </c:ext>
          </c:extLst>
        </c:ser>
        <c:ser>
          <c:idx val="2"/>
          <c:order val="2"/>
          <c:tx>
            <c:strRef>
              <c:f>'PT- Sub Category&amp;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 Sub Category&amp;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 Sub Category&amp;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CD-4F93-872E-33FEC46D4269}"/>
            </c:ext>
          </c:extLst>
        </c:ser>
        <c:ser>
          <c:idx val="3"/>
          <c:order val="3"/>
          <c:tx>
            <c:strRef>
              <c:f>'PT- Sub Category&amp;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'PT- Sub Category&amp;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 Sub Category&amp;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CD-4F93-872E-33FEC46D4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905480"/>
        <c:axId val="498912368"/>
      </c:barChart>
      <c:catAx>
        <c:axId val="49890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12368"/>
        <c:crosses val="autoZero"/>
        <c:auto val="1"/>
        <c:lblAlgn val="ctr"/>
        <c:lblOffset val="100"/>
        <c:noMultiLvlLbl val="0"/>
      </c:catAx>
      <c:valAx>
        <c:axId val="49891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0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[excel_challenge.xlsx]PT- Category, Date, State!PivotTable6</c:name>
    <c:fmtId val="0"/>
  </c:pivotSource>
  <c:chart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'PT- Category, Date,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'PT- Category, Date,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 Category, Date,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4-48C8-8F9F-ED5DD91026C3}"/>
            </c:ext>
          </c:extLst>
        </c:ser>
        <c:ser>
          <c:idx val="1"/>
          <c:order val="1"/>
          <c:tx>
            <c:strRef>
              <c:f>'PT- Category, Date,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'PT- Category, Date,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 Category, Date,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94-48C8-8F9F-ED5DD91026C3}"/>
            </c:ext>
          </c:extLst>
        </c:ser>
        <c:ser>
          <c:idx val="2"/>
          <c:order val="2"/>
          <c:tx>
            <c:strRef>
              <c:f>'PT- Category, Date,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'PT- Category, Date,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 Category, Date, 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94-48C8-8F9F-ED5DD91026C3}"/>
            </c:ext>
          </c:extLst>
        </c:ser>
        <c:ser>
          <c:idx val="3"/>
          <c:order val="3"/>
          <c:tx>
            <c:strRef>
              <c:f>'PT- Category, Date,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'PT- Category, Date,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 Category, Date, State'!$E$6:$E$18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94-48C8-8F9F-ED5DD9102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6384144"/>
        <c:axId val="826379224"/>
      </c:lineChart>
      <c:catAx>
        <c:axId val="82638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379224"/>
        <c:crosses val="autoZero"/>
        <c:auto val="1"/>
        <c:lblAlgn val="ctr"/>
        <c:lblOffset val="100"/>
        <c:noMultiLvlLbl val="0"/>
      </c:catAx>
      <c:valAx>
        <c:axId val="82637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38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Successful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34999</c:v>
              </c:pt>
              <c:pt idx="9">
                <c:v> 40000 to 44999</c:v>
              </c:pt>
              <c:pt idx="10">
                <c:v> 45000 to 49999</c:v>
              </c:pt>
              <c:pt idx="11">
                <c:v> Greater than 50000</c:v>
              </c:pt>
            </c:strLit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2-4E60-9795-1B03A24B0CE6}"/>
            </c:ext>
          </c:extLst>
        </c:ser>
        <c:ser>
          <c:idx val="1"/>
          <c:order val="1"/>
          <c:tx>
            <c:v>% Failed</c:v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34999</c:v>
              </c:pt>
              <c:pt idx="9">
                <c:v> 40000 to 44999</c:v>
              </c:pt>
              <c:pt idx="10">
                <c:v> 45000 to 49999</c:v>
              </c:pt>
              <c:pt idx="11">
                <c:v> Greater than 50000</c:v>
              </c:pt>
            </c:strLit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A2-4E60-9795-1B03A24B0CE6}"/>
            </c:ext>
          </c:extLst>
        </c:ser>
        <c:ser>
          <c:idx val="2"/>
          <c:order val="2"/>
          <c:tx>
            <c:v>% Canceled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 1000 to 4999</c:v>
              </c:pt>
              <c:pt idx="2">
                <c:v> 5000 to 9999</c:v>
              </c:pt>
              <c:pt idx="3">
                <c:v> 10000 to 14999</c:v>
              </c:pt>
              <c:pt idx="4">
                <c:v> 15000 to 19999</c:v>
              </c:pt>
              <c:pt idx="5">
                <c:v> 20000 to 24999</c:v>
              </c:pt>
              <c:pt idx="6">
                <c:v> 25000 to 29999</c:v>
              </c:pt>
              <c:pt idx="7">
                <c:v> 30000 to 34999</c:v>
              </c:pt>
              <c:pt idx="8">
                <c:v> 35000 to 34999</c:v>
              </c:pt>
              <c:pt idx="9">
                <c:v> 40000 to 44999</c:v>
              </c:pt>
              <c:pt idx="10">
                <c:v> 45000 to 49999</c:v>
              </c:pt>
              <c:pt idx="11">
                <c:v> Greater than 50000</c:v>
              </c:pt>
            </c:strLit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A2-4E60-9795-1B03A24B0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257464"/>
        <c:axId val="547254840"/>
      </c:lineChart>
      <c:catAx>
        <c:axId val="547257464"/>
        <c:scaling>
          <c:orientation val="minMax"/>
        </c:scaling>
        <c:delete val="0"/>
        <c:axPos val="b"/>
        <c:numFmt formatCode="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54840"/>
        <c:crosses val="autoZero"/>
        <c:auto val="0"/>
        <c:lblAlgn val="ctr"/>
        <c:lblOffset val="100"/>
        <c:noMultiLvlLbl val="0"/>
      </c:catAx>
      <c:valAx>
        <c:axId val="54725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5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735328</xdr:colOff>
      <xdr:row>2</xdr:row>
      <xdr:rowOff>63816</xdr:rowOff>
    </xdr:from>
    <xdr:to>
      <xdr:col>17</xdr:col>
      <xdr:colOff>561975</xdr:colOff>
      <xdr:row>32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55881B-410A-4DEA-9613-44C1B7D7D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634365</xdr:colOff>
      <xdr:row>4</xdr:row>
      <xdr:rowOff>49530</xdr:rowOff>
    </xdr:from>
    <xdr:to>
      <xdr:col>20</xdr:col>
      <xdr:colOff>57150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18431-A283-441F-AD05-B9AA66C32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3</xdr:row>
      <xdr:rowOff>134302</xdr:rowOff>
    </xdr:from>
    <xdr:to>
      <xdr:col>18</xdr:col>
      <xdr:colOff>542924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6DD148-B9CE-422D-A441-257A9FAE7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208597</xdr:colOff>
      <xdr:row>14</xdr:row>
      <xdr:rowOff>21906</xdr:rowOff>
    </xdr:from>
    <xdr:to>
      <xdr:col>10</xdr:col>
      <xdr:colOff>407670</xdr:colOff>
      <xdr:row>35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8208FE-EE59-46B1-899F-9CC2C90CA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juergens" refreshedDate="44269.851421412037" createdVersion="6" refreshedVersion="6" minRefreshableVersion="3" recordCount="4114" xr:uid="{94300C9F-EE40-4E03-BCD4-476190220D1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juergens" refreshedDate="44269.874063194446" createdVersion="6" refreshedVersion="6" minRefreshableVersion="3" recordCount="4114" xr:uid="{C12B3AB2-7359-447A-94A7-BF19712003B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-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-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869B2-6114-4AEB-BF0A-FFFC94BC4D9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531069-8717-4A8E-AF5A-8E559F65C6FB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1F32F-4B47-44EB-84D1-BD73521E205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433" zoomScale="70" zoomScaleNormal="70" workbookViewId="0">
      <selection activeCell="F14" sqref="F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4.7109375" customWidth="1"/>
    <col min="6" max="6" width="16.42578125" customWidth="1"/>
    <col min="7" max="7" width="11.7109375" customWidth="1"/>
    <col min="8" max="8" width="14.7109375" customWidth="1"/>
    <col min="9" max="9" width="14.5703125" customWidth="1"/>
    <col min="10" max="10" width="17.85546875" customWidth="1"/>
    <col min="11" max="11" width="12.7109375" customWidth="1"/>
    <col min="12" max="12" width="20" customWidth="1"/>
    <col min="13" max="13" width="15.28515625" customWidth="1"/>
    <col min="14" max="14" width="33.5703125" customWidth="1"/>
    <col min="15" max="15" width="19.28515625" customWidth="1"/>
    <col min="16" max="16" width="22.42578125" customWidth="1"/>
    <col min="17" max="17" width="13.85546875" customWidth="1"/>
    <col min="18" max="18" width="19.28515625" customWidth="1"/>
    <col min="19" max="19" width="31.7109375" customWidth="1"/>
    <col min="20" max="20" width="29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8359</v>
      </c>
      <c r="R1" s="6" t="s">
        <v>8308</v>
      </c>
      <c r="S1" s="6" t="s">
        <v>8365</v>
      </c>
      <c r="T1" s="6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4EE2F-B274-4896-A39E-2AD76C95A87F}">
  <dimension ref="A4:F15"/>
  <sheetViews>
    <sheetView workbookViewId="0">
      <selection activeCell="E36" sqref="E36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  <col min="7" max="7" width="12" bestFit="1" customWidth="1"/>
    <col min="8" max="8" width="10" bestFit="1" customWidth="1"/>
    <col min="9" max="9" width="10.5703125" bestFit="1" customWidth="1"/>
    <col min="10" max="10" width="7.28515625" bestFit="1" customWidth="1"/>
    <col min="11" max="11" width="11" bestFit="1" customWidth="1"/>
  </cols>
  <sheetData>
    <row r="4" spans="1:6" x14ac:dyDescent="0.25">
      <c r="A4" s="8" t="s">
        <v>8364</v>
      </c>
      <c r="B4" s="8" t="s">
        <v>8363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8309</v>
      </c>
      <c r="B6" s="10">
        <v>40</v>
      </c>
      <c r="C6" s="10">
        <v>180</v>
      </c>
      <c r="D6" s="10"/>
      <c r="E6" s="10">
        <v>300</v>
      </c>
      <c r="F6" s="10">
        <v>520</v>
      </c>
    </row>
    <row r="7" spans="1:6" x14ac:dyDescent="0.25">
      <c r="A7" s="9" t="s">
        <v>8335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</row>
    <row r="8" spans="1:6" x14ac:dyDescent="0.25">
      <c r="A8" s="9" t="s">
        <v>8332</v>
      </c>
      <c r="B8" s="10"/>
      <c r="C8" s="10">
        <v>140</v>
      </c>
      <c r="D8" s="10"/>
      <c r="E8" s="10">
        <v>80</v>
      </c>
      <c r="F8" s="10">
        <v>220</v>
      </c>
    </row>
    <row r="9" spans="1:6" x14ac:dyDescent="0.25">
      <c r="A9" s="9" t="s">
        <v>8330</v>
      </c>
      <c r="B9" s="10">
        <v>24</v>
      </c>
      <c r="C9" s="10"/>
      <c r="D9" s="10"/>
      <c r="E9" s="10"/>
      <c r="F9" s="10">
        <v>24</v>
      </c>
    </row>
    <row r="10" spans="1:6" x14ac:dyDescent="0.25">
      <c r="A10" s="9" t="s">
        <v>8324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</row>
    <row r="11" spans="1:6" x14ac:dyDescent="0.25">
      <c r="A11" s="9" t="s">
        <v>8337</v>
      </c>
      <c r="B11" s="10"/>
      <c r="C11" s="10">
        <v>117</v>
      </c>
      <c r="D11" s="10"/>
      <c r="E11" s="10">
        <v>103</v>
      </c>
      <c r="F11" s="10">
        <v>220</v>
      </c>
    </row>
    <row r="12" spans="1:6" x14ac:dyDescent="0.25">
      <c r="A12" s="9" t="s">
        <v>8321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25">
      <c r="A13" s="9" t="s">
        <v>8318</v>
      </c>
      <c r="B13" s="10">
        <v>178</v>
      </c>
      <c r="C13" s="10">
        <v>213</v>
      </c>
      <c r="D13" s="10"/>
      <c r="E13" s="10">
        <v>209</v>
      </c>
      <c r="F13" s="10">
        <v>600</v>
      </c>
    </row>
    <row r="14" spans="1:6" x14ac:dyDescent="0.25">
      <c r="A14" s="9" t="s">
        <v>8316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  <row r="15" spans="1:6" x14ac:dyDescent="0.25">
      <c r="A15" s="9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1D29-33DB-42A9-B04A-EC41769D82F7}">
  <dimension ref="A1:F47"/>
  <sheetViews>
    <sheetView topLeftCell="G1" workbookViewId="0">
      <selection activeCell="G36" sqref="G36"/>
    </sheetView>
  </sheetViews>
  <sheetFormatPr defaultRowHeight="15" x14ac:dyDescent="0.25"/>
  <cols>
    <col min="1" max="1" width="16.285156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  <col min="7" max="7" width="12.28515625" bestFit="1" customWidth="1"/>
    <col min="8" max="8" width="6.42578125" bestFit="1" customWidth="1"/>
    <col min="9" max="9" width="15.140625" bestFit="1" customWidth="1"/>
    <col min="10" max="10" width="5" bestFit="1" customWidth="1"/>
    <col min="11" max="11" width="6.5703125" bestFit="1" customWidth="1"/>
    <col min="12" max="12" width="10.5703125" bestFit="1" customWidth="1"/>
    <col min="13" max="13" width="7.7109375" bestFit="1" customWidth="1"/>
    <col min="14" max="14" width="9.140625" bestFit="1" customWidth="1"/>
    <col min="15" max="15" width="9.42578125" bestFit="1" customWidth="1"/>
    <col min="16" max="16" width="4.140625" bestFit="1" customWidth="1"/>
    <col min="17" max="17" width="12.140625" bestFit="1" customWidth="1"/>
    <col min="18" max="18" width="6" bestFit="1" customWidth="1"/>
    <col min="19" max="19" width="13.28515625" bestFit="1" customWidth="1"/>
    <col min="20" max="20" width="7.42578125" bestFit="1" customWidth="1"/>
    <col min="21" max="21" width="6.7109375" bestFit="1" customWidth="1"/>
    <col min="22" max="22" width="9.85546875" bestFit="1" customWidth="1"/>
    <col min="23" max="23" width="7.140625" bestFit="1" customWidth="1"/>
    <col min="24" max="24" width="11.28515625" bestFit="1" customWidth="1"/>
    <col min="25" max="25" width="6.28515625" bestFit="1" customWidth="1"/>
    <col min="26" max="26" width="5.42578125" bestFit="1" customWidth="1"/>
    <col min="27" max="27" width="4.28515625" bestFit="1" customWidth="1"/>
    <col min="28" max="28" width="15.42578125" bestFit="1" customWidth="1"/>
    <col min="29" max="29" width="10.7109375" bestFit="1" customWidth="1"/>
    <col min="30" max="30" width="4.7109375" bestFit="1" customWidth="1"/>
    <col min="31" max="31" width="13.42578125" bestFit="1" customWidth="1"/>
    <col min="32" max="32" width="6.28515625" bestFit="1" customWidth="1"/>
    <col min="33" max="33" width="10.7109375" bestFit="1" customWidth="1"/>
    <col min="34" max="34" width="16.28515625" bestFit="1" customWidth="1"/>
    <col min="35" max="35" width="6.7109375" bestFit="1" customWidth="1"/>
    <col min="36" max="36" width="14.42578125" bestFit="1" customWidth="1"/>
    <col min="37" max="37" width="9.5703125" bestFit="1" customWidth="1"/>
    <col min="38" max="38" width="11.140625" bestFit="1" customWidth="1"/>
    <col min="39" max="39" width="11.7109375" bestFit="1" customWidth="1"/>
    <col min="40" max="40" width="9.85546875" bestFit="1" customWidth="1"/>
    <col min="41" max="41" width="4.7109375" bestFit="1" customWidth="1"/>
    <col min="42" max="42" width="11.28515625" bestFit="1" customWidth="1"/>
    <col min="43" max="43" width="11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8359</v>
      </c>
      <c r="B2" t="s">
        <v>8362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3CB28-CAB6-4EA4-9D76-947EFA3D4A52}">
  <dimension ref="A1:F18"/>
  <sheetViews>
    <sheetView topLeftCell="F1" workbookViewId="0">
      <selection activeCell="L32" sqref="L32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</cols>
  <sheetData>
    <row r="1" spans="1:6" x14ac:dyDescent="0.25">
      <c r="A1" s="8" t="s">
        <v>8359</v>
      </c>
      <c r="B1" t="s">
        <v>8362</v>
      </c>
    </row>
    <row r="2" spans="1:6" x14ac:dyDescent="0.25">
      <c r="A2" s="8" t="s">
        <v>8379</v>
      </c>
      <c r="B2" t="s">
        <v>8362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79D1D-414B-4948-83C5-6A3F71E27EAD}">
  <dimension ref="A1:H13"/>
  <sheetViews>
    <sheetView workbookViewId="0">
      <selection activeCell="H13" sqref="H13"/>
    </sheetView>
  </sheetViews>
  <sheetFormatPr defaultRowHeight="15" x14ac:dyDescent="0.25"/>
  <cols>
    <col min="1" max="1" width="17.7109375" customWidth="1"/>
    <col min="2" max="2" width="14" customWidth="1"/>
    <col min="3" max="3" width="9.5703125" customWidth="1"/>
    <col min="4" max="4" width="11.7109375" customWidth="1"/>
    <col min="5" max="5" width="12.140625" customWidth="1"/>
    <col min="6" max="6" width="11.28515625" customWidth="1"/>
    <col min="8" max="8" width="10.28515625" customWidth="1"/>
  </cols>
  <sheetData>
    <row r="1" spans="1:8" x14ac:dyDescent="0.25">
      <c r="A1" s="6" t="s">
        <v>8380</v>
      </c>
      <c r="B1" s="6" t="s">
        <v>8381</v>
      </c>
      <c r="C1" s="6" t="s">
        <v>8382</v>
      </c>
      <c r="D1" s="6" t="s">
        <v>8383</v>
      </c>
      <c r="E1" s="6" t="s">
        <v>8384</v>
      </c>
      <c r="F1" s="6" t="s">
        <v>8385</v>
      </c>
      <c r="G1" s="6" t="s">
        <v>8386</v>
      </c>
      <c r="H1" s="6" t="s">
        <v>8387</v>
      </c>
    </row>
    <row r="2" spans="1:8" x14ac:dyDescent="0.25">
      <c r="A2" t="s">
        <v>8388</v>
      </c>
      <c r="B2">
        <f>COUNTIFS(state, "successful", goal, "&lt;1000")</f>
        <v>322</v>
      </c>
      <c r="C2">
        <f>COUNTIFS(state, "failed", goal, "&lt;1000")</f>
        <v>113</v>
      </c>
      <c r="D2">
        <f>COUNTIFS(state, "canceled", goal, "&lt;1000")</f>
        <v>18</v>
      </c>
      <c r="E2">
        <f>SUM(B2,C2,D2)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8389</v>
      </c>
      <c r="B3">
        <f>COUNTIFS(state, "successful", goal, "&gt;=1000", goal, "&lt;=4999")</f>
        <v>932</v>
      </c>
      <c r="C3">
        <f>COUNTIFS(state, "failed", goal, "&gt;=1000", goal, "&lt;=4999")</f>
        <v>420</v>
      </c>
      <c r="D3">
        <f>COUNTIFS(state, "canceled", goal, "&gt;=1000", goal, "&lt;=4999")</f>
        <v>60</v>
      </c>
      <c r="E3">
        <f t="shared" ref="E3:E13" si="0">SUM(B3,C3,D3)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8390</v>
      </c>
      <c r="B4">
        <f>COUNTIFS(state, "successful", goal, "&gt;=5000", goal, "&lt;=9999")</f>
        <v>381</v>
      </c>
      <c r="C4">
        <f>COUNTIFS(state, "failed", goal, "&gt;=5000", goal, "&lt;=9999")</f>
        <v>283</v>
      </c>
      <c r="D4">
        <f>COUNTIFS(state, "canceled", goal, "&gt;=5000", goal, 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8391</v>
      </c>
      <c r="B5">
        <f>COUNTIFS(state, "successful", goal, "&gt;=10000", goal, "&lt;=14999")</f>
        <v>168</v>
      </c>
      <c r="C5">
        <f>COUNTIFS(state, "failed", goal, "&gt;=10000", goal, "&lt;=14999")</f>
        <v>144</v>
      </c>
      <c r="D5">
        <f>COUNTIFS(state, "canceled", goal, "&gt;=10000", goal, 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8392</v>
      </c>
      <c r="B6">
        <f>COUNTIFS(state, "successful", goal, "&gt;=15000", goal, "&lt;=19999")</f>
        <v>94</v>
      </c>
      <c r="C6">
        <f>COUNTIFS(state, "failed", goal, "&gt;=15000", goal, "&lt;=19999")</f>
        <v>90</v>
      </c>
      <c r="D6">
        <f>COUNTIFS(state, "canceled", goal, "&gt;=15000", goal, 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8393</v>
      </c>
      <c r="B7">
        <f>COUNTIFS(state, "successful", goal, "&gt;=20000", goal, "&lt;=24999")</f>
        <v>62</v>
      </c>
      <c r="C7">
        <f>COUNTIFS(state, "failed", goal, "&gt;=20000", goal, "&lt;=24999")</f>
        <v>72</v>
      </c>
      <c r="D7">
        <f>COUNTIFS(state, "canceled", goal, "&gt;=20000", goal, 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8394</v>
      </c>
      <c r="B8">
        <f>COUNTIFS(state, "successful", goal, "&gt;=25000", goal, "&lt;=29999")</f>
        <v>55</v>
      </c>
      <c r="C8">
        <f>COUNTIFS(state, "failed", goal, "&gt;=25000", goal, "&lt;=29999")</f>
        <v>64</v>
      </c>
      <c r="D8">
        <f>COUNTIFS(state, "canceled", goal, "&gt;=25000", goal, 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8397</v>
      </c>
      <c r="B9">
        <f>COUNTIFS(state, "successful", goal, "&gt;=30000", goal, "&lt;=34999")</f>
        <v>32</v>
      </c>
      <c r="C9">
        <f>COUNTIFS(state, "failed", goal, "&gt;=30000", goal, "&lt;=34999")</f>
        <v>37</v>
      </c>
      <c r="D9">
        <f>COUNTIFS(state, "canceled", goal, "&gt;=30000", goal, 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8398</v>
      </c>
      <c r="B10">
        <f>COUNTIFS(state, "successful", goal, "&gt;=35000", goal, "&lt;=39999")</f>
        <v>26</v>
      </c>
      <c r="C10">
        <f>COUNTIFS(state, "failed", goal, "&gt;=35000", goal, "&lt;=39999")</f>
        <v>22</v>
      </c>
      <c r="D10">
        <f>COUNTIFS(state, "canceled", goal, "&gt;=35000", goal, 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8395</v>
      </c>
      <c r="B11">
        <f>COUNTIFS(state, "successful", goal, "&gt;=40000", goal, "&lt;=44999")</f>
        <v>21</v>
      </c>
      <c r="C11">
        <f>COUNTIFS(state, "failed", goal, "&gt;=40000", goal, "&lt;=44999")</f>
        <v>16</v>
      </c>
      <c r="D11">
        <f>COUNTIFS(state, "canceled", goal, "&gt;=40000", goal, 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8396</v>
      </c>
      <c r="B12">
        <f>COUNTIFS(state, "successful", goal, "&gt;=45000", goal, "&lt;=49999")</f>
        <v>6</v>
      </c>
      <c r="C12">
        <f>COUNTIFS(state, "failed", goal, "&gt;=45000", goal, "&lt;=49999")</f>
        <v>11</v>
      </c>
      <c r="D12">
        <f>COUNTIFS(state, "canceled", goal, "&gt;=45000", goal, 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ht="13.15" customHeight="1" x14ac:dyDescent="0.25">
      <c r="A13" t="s">
        <v>8399</v>
      </c>
      <c r="B13">
        <f>COUNTIFS(state, "successful", goal, "&gt;=50000")</f>
        <v>86</v>
      </c>
      <c r="C13">
        <f>COUNTIFS(state, "failed", goal, "&gt;=50000")</f>
        <v>258</v>
      </c>
      <c r="D13">
        <f>COUNTIFS(state, "canceled", goal, 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C5:C1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PT- Category&amp; State</vt:lpstr>
      <vt:lpstr>PT- Sub Category&amp; State</vt:lpstr>
      <vt:lpstr>PT- Category, Date, State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juergens</cp:lastModifiedBy>
  <dcterms:created xsi:type="dcterms:W3CDTF">2017-04-20T15:17:24Z</dcterms:created>
  <dcterms:modified xsi:type="dcterms:W3CDTF">2021-03-18T05:19:11Z</dcterms:modified>
</cp:coreProperties>
</file>