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<sst xmlns="http://schemas.openxmlformats.org/spreadsheetml/2006/main" count="1532" uniqueCount="1086">
  <si>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</si>
  <si>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</si>
  <si>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</si>
  <si>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</si>
  <si>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</si>
  <si>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</si>
  <si>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</si>
  <si>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</si>
  <si>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</si>
  <si>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</si>
  <si>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</si>
  <si>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Quantidade de ações</t>
  </si>
  <si>
    <t>Variação dia %</t>
  </si>
  <si>
    <t>Valor Inicial dia (R$)</t>
  </si>
  <si>
    <t>Variação dia (R$)</t>
  </si>
  <si>
    <t>Resultado dia</t>
  </si>
  <si>
    <t>Nome da empresa</t>
  </si>
  <si>
    <t>Segmento</t>
  </si>
  <si>
    <t>Idade</t>
  </si>
  <si>
    <t>Categoria da Idade</t>
  </si>
  <si>
    <t>Variação sem %</t>
  </si>
  <si>
    <t>Valor inicial sem (R$)</t>
  </si>
  <si>
    <t>Variação sem (R$)</t>
  </si>
  <si>
    <t>Resultado sem</t>
  </si>
  <si>
    <t>Variação mensal %</t>
  </si>
  <si>
    <t>Valor inicial mensal (R$)</t>
  </si>
  <si>
    <t>Variação mensal (R$)</t>
  </si>
  <si>
    <t>Resultado mensal</t>
  </si>
  <si>
    <t>Variação anual %</t>
  </si>
  <si>
    <t>Valor inicial anual (R$)</t>
  </si>
  <si>
    <t>Variação anual (R$)</t>
  </si>
  <si>
    <t>Resultado anual</t>
  </si>
  <si>
    <t>Variação 12M %</t>
  </si>
  <si>
    <t>Valor inicial 12M (R$)</t>
  </si>
  <si>
    <t>Variação 12M (R$)</t>
  </si>
  <si>
    <t>Resultado 12M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</si>
  <si>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</si>
  <si>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</si>
  <si>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</si>
  <si>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</si>
  <si>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</si>
  <si>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</si>
  <si>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</si>
  <si>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</si>
  <si>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</si>
  <si>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</si>
  <si>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</si>
  <si>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</si>
  <si>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</si>
  <si>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</si>
  <si>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</si>
  <si>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</si>
  <si>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</si>
  <si>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</si>
  <si>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</si>
  <si>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</si>
  <si>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</si>
  <si>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</si>
  <si>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</si>
  <si>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</si>
  <si>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</si>
  <si>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</si>
  <si>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</si>
  <si>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</si>
  <si>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</si>
  <si>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</si>
  <si>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</si>
  <si>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</si>
  <si>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</si>
  <si>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</si>
  <si>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</si>
  <si>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</si>
  <si>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</si>
  <si>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</si>
  <si>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</si>
  <si>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</si>
  <si>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</si>
  <si>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</si>
  <si>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</si>
  <si>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</si>
  <si>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</si>
  <si>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</si>
  <si>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</si>
  <si>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</si>
  <si>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</si>
  <si>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</si>
  <si>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</si>
  <si>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</si>
  <si>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</si>
  <si>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</si>
  <si>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</si>
  <si>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</si>
  <si>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</si>
  <si>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</si>
  <si>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</si>
  <si>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</si>
  <si>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</si>
  <si>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</si>
  <si>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</si>
  <si>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</si>
  <si>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</si>
  <si>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</si>
  <si>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</si>
  <si>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</si>
  <si>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</si>
  <si>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</si>
  <si>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</si>
  <si>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</si>
  <si>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</si>
  <si>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</si>
  <si>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</si>
  <si>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</si>
  <si>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</si>
  <si>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</si>
  <si>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</si>
  <si>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</si>
  <si>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</si>
  <si>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</si>
  <si>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</si>
  <si>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</si>
  <si>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</si>
  <si>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</si>
  <si>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</si>
  <si>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</si>
  <si>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</si>
  <si>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</si>
  <si>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</si>
  <si>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</si>
  <si>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</si>
  <si>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</si>
  <si>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</si>
  <si>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</si>
  <si>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</si>
  <si>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</si>
  <si>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</si>
  <si>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</si>
  <si>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</si>
  <si>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</si>
  <si>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</si>
  <si>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</si>
  <si>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</si>
  <si>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</si>
  <si>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</si>
  <si>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</si>
  <si>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</si>
  <si>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</si>
  <si>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</si>
  <si>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</si>
  <si>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</si>
  <si>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</si>
  <si>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</si>
  <si>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</si>
  <si>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</si>
  <si>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</si>
  <si>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</si>
  <si>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</si>
  <si>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</si>
  <si>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</si>
  <si>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</si>
  <si>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</si>
  <si>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</si>
  <si>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</si>
  <si>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</si>
  <si>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</si>
  <si>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</si>
  <si>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</si>
  <si>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</si>
  <si>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</si>
  <si>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</si>
  <si>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</si>
  <si>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</si>
  <si>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</si>
  <si>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</si>
  <si>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</si>
  <si>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</si>
  <si>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</si>
  <si>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</si>
  <si>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</si>
  <si>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</si>
  <si>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</si>
  <si>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</si>
  <si>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</si>
  <si>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</si>
  <si>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</si>
  <si>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</si>
  <si>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</si>
  <si>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</si>
  <si>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</si>
  <si>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</si>
  <si>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</si>
  <si>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</si>
  <si>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</si>
  <si>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</si>
  <si>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</si>
  <si>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</si>
  <si>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</si>
  <si>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</si>
  <si>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</si>
  <si>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</si>
  <si>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</si>
  <si>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</si>
  <si>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</si>
  <si>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</si>
  <si>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</si>
  <si>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Variação (R$)</t>
  </si>
  <si>
    <t>Análise por faixa etária</t>
  </si>
  <si>
    <t>Quantidade de empresas</t>
  </si>
  <si>
    <t>Nome da Empresa</t>
  </si>
  <si>
    <t>Idade (em 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</si>
  <si>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</si>
  <si>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</si>
  <si>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</si>
  <si>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</si>
  <si>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</si>
  <si>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</si>
  <si>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</si>
  <si>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</si>
  <si>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</si>
  <si>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</si>
  <si>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</si>
  <si>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</si>
  <si>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</si>
  <si>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</si>
  <si>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</si>
  <si>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</si>
  <si>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</si>
  <si>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</si>
  <si>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</si>
  <si>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</si>
  <si>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</si>
  <si>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</si>
  <si>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</si>
  <si>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</si>
  <si>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</si>
  <si>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</si>
  <si>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</si>
  <si>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</si>
  <si>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Combustíveis</t>
  </si>
  <si>
    <t>MRV</t>
  </si>
  <si>
    <t>Construção Civil</t>
  </si>
  <si>
    <t>Arezzo</t>
  </si>
  <si>
    <t>Moda</t>
  </si>
  <si>
    <t>Banco Bradesco</t>
  </si>
  <si>
    <t>Minerva</t>
  </si>
  <si>
    <t>Alimentos</t>
  </si>
  <si>
    <t>Grupo Pão de Açúcar</t>
  </si>
  <si>
    <t>Varejo Alimentício</t>
  </si>
  <si>
    <t>BRF</t>
  </si>
  <si>
    <t>Vivo</t>
  </si>
  <si>
    <t>Telecomunicações</t>
  </si>
  <si>
    <t>Rumo</t>
  </si>
  <si>
    <t>Logística</t>
  </si>
  <si>
    <t>Cielo</t>
  </si>
  <si>
    <t>Dexco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</si>
  <si>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</si>
  <si>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</si>
  <si>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</si>
  <si>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</si>
  <si>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</si>
  <si>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</si>
  <si>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</si>
  <si>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Holding</t>
  </si>
  <si>
    <t>Banco do Brasil</t>
  </si>
  <si>
    <t>RaiaDrogasil</t>
  </si>
  <si>
    <t>Varejo Farmacêutico</t>
  </si>
  <si>
    <t>Metalúrgica Gerdau</t>
  </si>
  <si>
    <t>Cosan</t>
  </si>
  <si>
    <t>JBS</t>
  </si>
  <si>
    <t>Magazine Luiza</t>
  </si>
  <si>
    <t>Varejo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</si>
  <si>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</si>
  <si>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</si>
  <si>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</si>
  <si>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</si>
  <si>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</si>
  <si>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</si>
  <si>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</si>
  <si>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</si>
  <si>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</si>
  <si>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</si>
  <si>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</si>
  <si>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</si>
  <si>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</si>
  <si>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</si>
  <si>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</si>
  <si>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</si>
  <si>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Equipamentos Elétricos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</si>
  <si>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</si>
  <si>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</si>
  <si>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</si>
  <si>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</si>
  <si>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</si>
  <si>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</si>
  <si>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</si>
  <si>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</si>
  <si>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</si>
  <si>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</si>
  <si>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Varejo Pet</t>
  </si>
  <si>
    <t>EZTEC</t>
  </si>
  <si>
    <t>Fleury</t>
  </si>
  <si>
    <t>Grupo Soma</t>
  </si>
  <si>
    <t>Alpargatas</t>
  </si>
  <si>
    <t>Calçados</t>
  </si>
  <si>
    <t>Cyrela</t>
  </si>
  <si>
    <t>Embraer</t>
  </si>
  <si>
    <t>Aeroespacial</t>
  </si>
  <si>
    <t>Natura</t>
  </si>
  <si>
    <t>Cosméticos</t>
  </si>
  <si>
    <t>Assaí</t>
  </si>
  <si>
    <t>B3</t>
  </si>
  <si>
    <t>Bolsa de Valores</t>
  </si>
  <si>
    <t>Hypera</t>
  </si>
  <si>
    <t>Farmacêutico</t>
  </si>
  <si>
    <t>São Martinho</t>
  </si>
  <si>
    <t>Agroindústria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</si>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</sst>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sz val="10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&quot;aptos narrow&quot;"/>
    </font>
    <font>
      <b/>
      <sz val="10.0"/>
      <color theme="1"/>
      <name val="Arial"/>
      <scheme val="minor"/>
    </font>
    <font>
      <sz val="11.0"/>
      <color theme="1"/>
      <name val="&quot;aptos narrow&quot;"/>
    </font>
  </fonts>
  <fills count="11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D9F2D0"/>
        <bgColor rgb="FFD9F2D0"/>
      </patternFill>
    </fill>
    <fill>
      <patternFill patternType="solid">
        <fgColor rgb="FFFFFFFF"/>
        <bgColor rgb="FFFFFFFF"/>
      </patternFill>
    </fill>
    <fill>
      <patternFill patternType="solid">
        <fgColor rgb="FFC1E4F5"/>
        <bgColor rgb="FFC1E4F5"/>
      </patternFill>
    </fill>
    <fill>
      <patternFill patternType="solid">
        <fgColor rgb="FFE0F7FA"/>
        <bgColor rgb="FFE0F7FA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3" numFmtId="0" xfId="0" applyAlignment="1" applyFill="1" applyFont="1">
      <alignment readingOrder="0" vertical="bottom"/>
    </xf>
    <xf borderId="0" fillId="7" fontId="4" numFmtId="0" xfId="0" applyAlignment="1" applyFill="1" applyFont="1">
      <alignment vertical="bottom"/>
    </xf>
    <xf borderId="0" fillId="7" fontId="4" numFmtId="14" xfId="0" applyAlignment="1" applyFont="1" applyNumberFormat="1">
      <alignment horizontal="right" vertical="bottom"/>
    </xf>
    <xf borderId="0" fillId="7" fontId="4" numFmtId="164" xfId="0" applyAlignment="1" applyFont="1" applyNumberFormat="1">
      <alignment horizontal="right" vertical="bottom"/>
    </xf>
    <xf borderId="0" fillId="7" fontId="4" numFmtId="0" xfId="0" applyAlignment="1" applyFont="1">
      <alignment horizontal="right" vertical="bottom"/>
    </xf>
    <xf borderId="0" fillId="0" fontId="5" numFmtId="3" xfId="0" applyFont="1" applyNumberFormat="1"/>
    <xf borderId="0" fillId="0" fontId="5" numFmtId="0" xfId="0" applyFont="1"/>
    <xf borderId="0" fillId="0" fontId="5" numFmtId="164" xfId="0" applyFont="1" applyNumberFormat="1"/>
    <xf borderId="0" fillId="8" fontId="6" numFmtId="0" xfId="0" applyAlignment="1" applyFill="1" applyFont="1">
      <alignment horizontal="right" vertical="bottom"/>
    </xf>
    <xf borderId="0" fillId="8" fontId="6" numFmtId="164" xfId="0" applyAlignment="1" applyFont="1" applyNumberFormat="1">
      <alignment horizontal="right" vertical="bottom"/>
    </xf>
    <xf borderId="0" fillId="8" fontId="6" numFmtId="0" xfId="0" applyAlignment="1" applyFont="1">
      <alignment vertical="bottom"/>
    </xf>
    <xf borderId="0" fillId="9" fontId="4" numFmtId="0" xfId="0" applyAlignment="1" applyFill="1" applyFont="1">
      <alignment vertical="bottom"/>
    </xf>
    <xf borderId="0" fillId="9" fontId="4" numFmtId="14" xfId="0" applyAlignment="1" applyFont="1" applyNumberFormat="1">
      <alignment horizontal="right" vertical="bottom"/>
    </xf>
    <xf borderId="0" fillId="9" fontId="4" numFmtId="164" xfId="0" applyAlignment="1" applyFont="1" applyNumberFormat="1">
      <alignment horizontal="right" vertical="bottom"/>
    </xf>
    <xf borderId="0" fillId="9" fontId="4" numFmtId="0" xfId="0" applyAlignment="1" applyFont="1">
      <alignment horizontal="right" vertical="bottom"/>
    </xf>
    <xf borderId="0" fillId="10" fontId="6" numFmtId="164" xfId="0" applyAlignment="1" applyFill="1" applyFont="1" applyNumberFormat="1">
      <alignment horizontal="right" vertical="bottom"/>
    </xf>
    <xf borderId="0" fillId="10" fontId="6" numFmtId="0" xfId="0" applyAlignment="1" applyFont="1">
      <alignment vertical="bottom"/>
    </xf>
    <xf borderId="0" fillId="7" fontId="7" numFmtId="0" xfId="0" applyAlignment="1" applyFont="1">
      <alignment vertical="bottom"/>
    </xf>
    <xf borderId="0" fillId="7" fontId="7" numFmtId="0" xfId="0" applyAlignment="1" applyFont="1">
      <alignment horizontal="right" vertical="bottom"/>
    </xf>
    <xf borderId="0" fillId="7" fontId="7" numFmtId="2" xfId="0" applyAlignment="1" applyFont="1" applyNumberFormat="1">
      <alignment horizontal="right" vertical="bottom"/>
    </xf>
    <xf borderId="0" fillId="0" fontId="5" numFmtId="2" xfId="0" applyFont="1" applyNumberFormat="1"/>
    <xf borderId="0" fillId="0" fontId="6" numFmtId="0" xfId="0" applyAlignment="1" applyFont="1">
      <alignment vertical="bottom"/>
    </xf>
    <xf borderId="0" fillId="0" fontId="5" numFmtId="2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164" xfId="0" applyFont="1" applyNumberFormat="1"/>
    <xf borderId="0" fillId="0" fontId="5" numFmtId="0" xfId="0" applyFont="1"/>
    <xf borderId="0" fillId="0" fontId="2" numFmtId="0" xfId="0" applyFont="1"/>
    <xf borderId="0" fillId="0" fontId="5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0" fontId="4" numFmtId="0" xfId="0" applyFont="1"/>
    <xf borderId="0" fillId="7" fontId="4" numFmtId="0" xfId="0" applyAlignment="1" applyFont="1">
      <alignment vertical="bottom"/>
    </xf>
    <xf borderId="0" fillId="9" fontId="4" numFmtId="0" xfId="0" applyAlignment="1" applyFont="1">
      <alignment vertical="bottom"/>
    </xf>
    <xf borderId="0" fillId="7" fontId="4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Princip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vs.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'Análises'!$A$10:$A$47</c:f>
            </c:strRef>
          </c:cat>
          <c:val>
            <c:numRef>
              <c:f>'Análises'!$C$10:$C$47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vs. Resultado dia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'Análises'!$B$51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'Análises'!$A$52:$A$54</c:f>
            </c:strRef>
          </c:cat>
          <c:val>
            <c:numRef>
              <c:f>'Análises'!$B$52:$B$54</c:f>
              <c:numCache/>
            </c:numRef>
          </c:val>
        </c:ser>
        <c:axId val="953471264"/>
        <c:axId val="679594721"/>
      </c:barChart>
      <c:catAx>
        <c:axId val="95347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594721"/>
      </c:catAx>
      <c:valAx>
        <c:axId val="679594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471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'Análises'!$B$59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'Análises'!$A$60:$A$62</c:f>
            </c:strRef>
          </c:cat>
          <c:val>
            <c:numRef>
              <c:f>'Análises'!$B$60:$B$62</c:f>
              <c:numCache/>
            </c:numRef>
          </c:val>
        </c:ser>
        <c:axId val="1481819626"/>
        <c:axId val="1011905198"/>
      </c:barChart>
      <c:catAx>
        <c:axId val="1481819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905198"/>
      </c:catAx>
      <c:valAx>
        <c:axId val="1011905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819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'Análises'!$C$59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'Análises'!$A$60:$A$62</c:f>
            </c:strRef>
          </c:cat>
          <c:val>
            <c:numRef>
              <c:f>'Análises'!$C$60:$C$62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619125</xdr:colOff>
      <xdr:row>20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866775</xdr:colOff>
      <xdr:row>39</xdr:row>
      <xdr:rowOff>180975</xdr:rowOff>
    </xdr:from>
    <xdr:ext cx="6791325" cy="4238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123825</xdr:colOff>
      <xdr:row>65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819150</xdr:colOff>
      <xdr:row>65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J1325" displayName="Table_1" name="Table_1" id="1">
  <tableColumns count="36">
    <tableColumn name="Ativo" id="1"/>
    <tableColumn name="Data" id="2"/>
    <tableColumn name="Último (R$)" id="3"/>
    <tableColumn name="Var. Dia (%)" id="4"/>
    <tableColumn name="Var. Sem. (%)" id="5"/>
    <tableColumn name="Var. Mês (%)" id="6"/>
    <tableColumn name="Var. Ano (%)" id="7"/>
    <tableColumn name="Var. 12M (%)" id="8"/>
    <tableColumn name="Val. Mín" id="9"/>
    <tableColumn name="Val. Máx" id="10"/>
    <tableColumn name="Volume" id="11"/>
    <tableColumn name="Quantidade de ações" id="12"/>
    <tableColumn name="Variação dia %" id="13"/>
    <tableColumn name="Valor Inicial dia (R$)" id="14"/>
    <tableColumn name="Variação dia (R$)" id="15"/>
    <tableColumn name="Resultado dia" id="16"/>
    <tableColumn name="Nome da empresa" id="17"/>
    <tableColumn name="Segmento" id="18"/>
    <tableColumn name="Idade" id="19"/>
    <tableColumn name="Categoria da Idade" id="20"/>
    <tableColumn name="Variação sem %" id="21"/>
    <tableColumn name="Valor inicial sem (R$)" id="22"/>
    <tableColumn name="Variação sem (R$)" id="23"/>
    <tableColumn name="Resultado sem" id="24"/>
    <tableColumn name="Variação mensal %" id="25"/>
    <tableColumn name="Valor inicial mensal (R$)" id="26"/>
    <tableColumn name="Variação mensal (R$)" id="27"/>
    <tableColumn name="Resultado mensal" id="28"/>
    <tableColumn name="Variação anual %" id="29"/>
    <tableColumn name="Valor inicial anual (R$)" id="30"/>
    <tableColumn name="Variação anual (R$)" id="31"/>
    <tableColumn name="Resultado anual" id="32"/>
    <tableColumn name="Variação 12M %" id="33"/>
    <tableColumn name="Valor inicial 12M (R$)" id="34"/>
    <tableColumn name="Variação 12M (R$)" id="35"/>
    <tableColumn name="Resultado 12M" id="36"/>
  </tableColumns>
  <tableStyleInfo name="Princip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7.88"/>
    <col customWidth="1" min="10" max="10" width="8.25"/>
    <col customWidth="1" min="11" max="11" width="8.0"/>
    <col customWidth="1" min="12" max="12" width="17.75"/>
    <col customWidth="1" min="13" max="13" width="12.63"/>
    <col customWidth="1" min="14" max="14" width="16.88"/>
    <col customWidth="1" min="15" max="15" width="17.13"/>
    <col customWidth="1" min="16" max="16" width="11.88"/>
    <col customWidth="1" min="17" max="17" width="17.0"/>
    <col customWidth="1" min="18" max="18" width="18.5"/>
    <col customWidth="1" min="19" max="19" width="5.38"/>
    <col customWidth="1" min="20" max="20" width="15.88"/>
    <col customWidth="1" min="21" max="21" width="13.63"/>
    <col customWidth="1" min="22" max="22" width="17.75"/>
    <col customWidth="1" min="23" max="23" width="17.38"/>
    <col customWidth="1" min="24" max="24" width="12.88"/>
    <col customWidth="1" min="25" max="25" width="16.0"/>
    <col customWidth="1" min="26" max="26" width="20.13"/>
    <col customWidth="1" min="27" max="27" width="18.0"/>
    <col customWidth="1" min="28" max="28" width="15.25"/>
    <col customWidth="1" min="29" max="29" width="14.63"/>
    <col customWidth="1" min="30" max="30" width="18.75"/>
    <col customWidth="1" min="31" max="31" width="18.0"/>
    <col customWidth="1" min="32" max="32" width="13.88"/>
    <col customWidth="1" min="33" max="33" width="13.5"/>
    <col customWidth="1" min="34" max="34" width="17.63"/>
    <col customWidth="1" min="35" max="35" width="18.0"/>
    <col customWidth="1" min="36" max="36" width="12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3" t="s">
        <v>15</v>
      </c>
      <c r="Q1" s="5" t="s">
        <v>16</v>
      </c>
      <c r="R1" s="5" t="s">
        <v>17</v>
      </c>
      <c r="S1" s="3" t="s">
        <v>18</v>
      </c>
      <c r="T1" s="3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9" t="s">
        <v>32</v>
      </c>
      <c r="AH1" s="9" t="s">
        <v>33</v>
      </c>
      <c r="AI1" s="9" t="s">
        <v>34</v>
      </c>
      <c r="AJ1" s="9" t="s">
        <v>35</v>
      </c>
    </row>
    <row r="2">
      <c r="A2" s="10" t="s">
        <v>36</v>
      </c>
      <c r="B2" s="11">
        <v>45317.0</v>
      </c>
      <c r="C2" s="12">
        <v>9.5</v>
      </c>
      <c r="D2" s="13">
        <v>5.2</v>
      </c>
      <c r="E2" s="13">
        <v>11.76</v>
      </c>
      <c r="F2" s="13">
        <v>2.26</v>
      </c>
      <c r="G2" s="13">
        <v>2.26</v>
      </c>
      <c r="H2" s="13">
        <v>15.97</v>
      </c>
      <c r="I2" s="13">
        <v>9.18</v>
      </c>
      <c r="J2" s="13">
        <v>9.56</v>
      </c>
      <c r="K2" s="10" t="s">
        <v>37</v>
      </c>
      <c r="L2" s="14">
        <f>VLOOKUP(A2,Total_de_acoes!A:B,2,0)</f>
        <v>515117391</v>
      </c>
      <c r="M2" s="15">
        <f t="shared" ref="M2:M82" si="1">D2/100</f>
        <v>0.052</v>
      </c>
      <c r="N2" s="16">
        <f t="shared" ref="N2:N82" si="2">C2/(M2+1)</f>
        <v>9.030418251</v>
      </c>
      <c r="O2" s="16">
        <f t="shared" ref="O2:O82" si="3">(C2-N2)*L2</f>
        <v>241889725.4</v>
      </c>
      <c r="P2" s="15" t="str">
        <f t="shared" ref="P2:P82" si="4">IF(O2&gt;0,"Subiu",IF(O2&lt;0,"Desceu","Estável"))</f>
        <v>Subiu</v>
      </c>
      <c r="Q2" s="15" t="str">
        <f>VLOOKUP(A2,Ticker!A:B,2,0)</f>
        <v>Usiminas</v>
      </c>
      <c r="R2" s="15" t="str">
        <f>VLOOKUP(Q2,ChatGPT!A:C,2,0)</f>
        <v>Siderurgia</v>
      </c>
      <c r="S2" s="15">
        <f>VLOOKUP(Q2,ChatGPT!A:C,3,0)</f>
        <v>59</v>
      </c>
      <c r="T2" s="15" t="str">
        <f t="shared" ref="T2:T82" si="5">IF(S2&gt;100,"Maior que 100",IF(S2&lt;50,"Menor que 50","Entre 50 e 100"))</f>
        <v>Entre 50 e 100</v>
      </c>
      <c r="U2" s="15">
        <f t="shared" ref="U2:U82" si="6">E2/100</f>
        <v>0.1176</v>
      </c>
      <c r="V2" s="16">
        <f t="shared" ref="V2:V82" si="7">C2/(1+U2)</f>
        <v>8.50035791</v>
      </c>
      <c r="W2" s="16">
        <f t="shared" ref="W2:W82" si="8">(C2-V2)*L2</f>
        <v>514933025.4</v>
      </c>
      <c r="X2" s="15" t="str">
        <f t="shared" ref="X2:X82" si="9">IF(W2&gt;0,"Subiu",IF(W2&lt;0,"Desceu","Estável"))</f>
        <v>Subiu</v>
      </c>
      <c r="Y2" s="15">
        <f t="shared" ref="Y2:Y82" si="10">F2/100</f>
        <v>0.0226</v>
      </c>
      <c r="Z2" s="16">
        <f t="shared" ref="Z2:Z82" si="11">$C2/(1+Y2)</f>
        <v>9.290044983</v>
      </c>
      <c r="AA2" s="16">
        <f t="shared" ref="AA2:AA82" si="12">($C2-Z2)*$L2</f>
        <v>108151480.4</v>
      </c>
      <c r="AB2" s="15" t="str">
        <f t="shared" ref="AB2:AB82" si="13">IF(AA2&gt;0,"Subiu",IF(AA2&lt;0,"Desceu","Estável"))</f>
        <v>Subiu</v>
      </c>
      <c r="AC2" s="15">
        <f t="shared" ref="AC2:AC82" si="14">G2/100</f>
        <v>0.0226</v>
      </c>
      <c r="AD2" s="16">
        <f t="shared" ref="AD2:AD82" si="15">$C2/(1+AC2)</f>
        <v>9.290044983</v>
      </c>
      <c r="AE2" s="16">
        <f t="shared" ref="AE2:AE82" si="16">($C2-AD2)*$L2</f>
        <v>108151480.4</v>
      </c>
      <c r="AF2" s="15" t="str">
        <f t="shared" ref="AF2:AF82" si="17">IF(AE2&gt;0,"Subiu",IF(AE2&lt;0,"Desceu","Estável"))</f>
        <v>Subiu</v>
      </c>
      <c r="AG2" s="17">
        <f t="shared" ref="AG2:AG82" si="18">H2/100</f>
        <v>0.1597</v>
      </c>
      <c r="AH2" s="18">
        <f t="shared" ref="AH2:AH82" si="19">$C2/(1+AG2)</f>
        <v>8.191773735</v>
      </c>
      <c r="AI2" s="18">
        <f t="shared" ref="AI2:AI82" si="20">($C2-AH2)*$L2</f>
        <v>673890100.7</v>
      </c>
      <c r="AJ2" s="19" t="str">
        <f t="shared" ref="AJ2:AJ82" si="21">IF(AI2&gt;0,"Subiu",IF(AI2&lt;0,"Desceu","Estável"))</f>
        <v>Subiu</v>
      </c>
    </row>
    <row r="3">
      <c r="A3" s="20" t="s">
        <v>38</v>
      </c>
      <c r="B3" s="21">
        <v>45317.0</v>
      </c>
      <c r="C3" s="22">
        <v>6.82</v>
      </c>
      <c r="D3" s="23">
        <v>2.4</v>
      </c>
      <c r="E3" s="23">
        <v>2.4</v>
      </c>
      <c r="F3" s="23">
        <v>-12.11</v>
      </c>
      <c r="G3" s="23">
        <v>-12.11</v>
      </c>
      <c r="H3" s="23">
        <v>50.56</v>
      </c>
      <c r="I3" s="23">
        <v>6.66</v>
      </c>
      <c r="J3" s="23">
        <v>6.86</v>
      </c>
      <c r="K3" s="20" t="s">
        <v>39</v>
      </c>
      <c r="L3" s="14">
        <f>VLOOKUP(A3,Total_de_acoes!A:B,2,0)</f>
        <v>1110559345</v>
      </c>
      <c r="M3" s="15">
        <f t="shared" si="1"/>
        <v>0.024</v>
      </c>
      <c r="N3" s="16">
        <f t="shared" si="2"/>
        <v>6.66015625</v>
      </c>
      <c r="O3" s="16">
        <f t="shared" si="3"/>
        <v>177515970.3</v>
      </c>
      <c r="P3" s="15" t="str">
        <f t="shared" si="4"/>
        <v>Subiu</v>
      </c>
      <c r="Q3" s="15" t="str">
        <f>VLOOKUP(A3,Ticker!A:B,2,0)</f>
        <v>CSN Mineração</v>
      </c>
      <c r="R3" s="15" t="str">
        <f>VLOOKUP(Q3,ChatGPT!A:C,2,0)</f>
        <v>Mineração</v>
      </c>
      <c r="S3" s="15">
        <f>VLOOKUP(Q3,ChatGPT!A:C,3,0)</f>
        <v>77</v>
      </c>
      <c r="T3" s="15" t="str">
        <f t="shared" si="5"/>
        <v>Entre 50 e 100</v>
      </c>
      <c r="U3" s="15">
        <f t="shared" si="6"/>
        <v>0.024</v>
      </c>
      <c r="V3" s="16">
        <f t="shared" si="7"/>
        <v>6.66015625</v>
      </c>
      <c r="W3" s="16">
        <f t="shared" si="8"/>
        <v>177515970.3</v>
      </c>
      <c r="X3" s="15" t="str">
        <f t="shared" si="9"/>
        <v>Subiu</v>
      </c>
      <c r="Y3" s="15">
        <f t="shared" si="10"/>
        <v>-0.1211</v>
      </c>
      <c r="Z3" s="16">
        <f t="shared" si="11"/>
        <v>7.759699625</v>
      </c>
      <c r="AA3" s="16">
        <f t="shared" si="12"/>
        <v>-1043592200</v>
      </c>
      <c r="AB3" s="15" t="str">
        <f t="shared" si="13"/>
        <v>Desceu</v>
      </c>
      <c r="AC3" s="15">
        <f t="shared" si="14"/>
        <v>-0.1211</v>
      </c>
      <c r="AD3" s="16">
        <f t="shared" si="15"/>
        <v>7.759699625</v>
      </c>
      <c r="AE3" s="16">
        <f t="shared" si="16"/>
        <v>-1043592200</v>
      </c>
      <c r="AF3" s="15" t="str">
        <f t="shared" si="17"/>
        <v>Desceu</v>
      </c>
      <c r="AG3" s="17">
        <f t="shared" si="18"/>
        <v>0.5056</v>
      </c>
      <c r="AH3" s="24">
        <f t="shared" si="19"/>
        <v>4.529755579</v>
      </c>
      <c r="AI3" s="24">
        <f t="shared" si="20"/>
        <v>2543452344</v>
      </c>
      <c r="AJ3" s="25" t="str">
        <f t="shared" si="21"/>
        <v>Subiu</v>
      </c>
    </row>
    <row r="4">
      <c r="A4" s="10" t="s">
        <v>40</v>
      </c>
      <c r="B4" s="11">
        <v>45317.0</v>
      </c>
      <c r="C4" s="12">
        <v>41.96</v>
      </c>
      <c r="D4" s="13">
        <v>2.19</v>
      </c>
      <c r="E4" s="13">
        <v>7.73</v>
      </c>
      <c r="F4" s="13">
        <v>7.64</v>
      </c>
      <c r="G4" s="13">
        <v>7.64</v>
      </c>
      <c r="H4" s="13">
        <v>77.55</v>
      </c>
      <c r="I4" s="13">
        <v>40.81</v>
      </c>
      <c r="J4" s="13">
        <v>42.34</v>
      </c>
      <c r="K4" s="10" t="s">
        <v>41</v>
      </c>
      <c r="L4" s="14">
        <f>VLOOKUP(A4,Total_de_acoes!A:B,2,0)</f>
        <v>2379877655</v>
      </c>
      <c r="M4" s="15">
        <f t="shared" si="1"/>
        <v>0.0219</v>
      </c>
      <c r="N4" s="16">
        <f t="shared" si="2"/>
        <v>41.06076916</v>
      </c>
      <c r="O4" s="16">
        <f t="shared" si="3"/>
        <v>2140059394</v>
      </c>
      <c r="P4" s="15" t="str">
        <f t="shared" si="4"/>
        <v>Subiu</v>
      </c>
      <c r="Q4" s="15" t="str">
        <f>VLOOKUP(A4,Ticker!A:B,2,0)</f>
        <v>Petrobras</v>
      </c>
      <c r="R4" s="15" t="str">
        <f>VLOOKUP(Q4,ChatGPT!A:C,2,0)</f>
        <v>Petróleo e Gás</v>
      </c>
      <c r="S4" s="15">
        <f>VLOOKUP(Q4,ChatGPT!A:C,3,0)</f>
        <v>69</v>
      </c>
      <c r="T4" s="15" t="str">
        <f t="shared" si="5"/>
        <v>Entre 50 e 100</v>
      </c>
      <c r="U4" s="15">
        <f t="shared" si="6"/>
        <v>0.0773</v>
      </c>
      <c r="V4" s="16">
        <f t="shared" si="7"/>
        <v>38.94922491</v>
      </c>
      <c r="W4" s="16">
        <f t="shared" si="8"/>
        <v>7165276351</v>
      </c>
      <c r="X4" s="15" t="str">
        <f t="shared" si="9"/>
        <v>Subiu</v>
      </c>
      <c r="Y4" s="15">
        <f t="shared" si="10"/>
        <v>0.0764</v>
      </c>
      <c r="Z4" s="16">
        <f t="shared" si="11"/>
        <v>38.98179116</v>
      </c>
      <c r="AA4" s="16">
        <f t="shared" si="12"/>
        <v>7087772680</v>
      </c>
      <c r="AB4" s="15" t="str">
        <f t="shared" si="13"/>
        <v>Subiu</v>
      </c>
      <c r="AC4" s="15">
        <f t="shared" si="14"/>
        <v>0.0764</v>
      </c>
      <c r="AD4" s="16">
        <f t="shared" si="15"/>
        <v>38.98179116</v>
      </c>
      <c r="AE4" s="16">
        <f t="shared" si="16"/>
        <v>7087772680</v>
      </c>
      <c r="AF4" s="15" t="str">
        <f t="shared" si="17"/>
        <v>Subiu</v>
      </c>
      <c r="AG4" s="17">
        <f t="shared" si="18"/>
        <v>0.7755</v>
      </c>
      <c r="AH4" s="18">
        <f t="shared" si="19"/>
        <v>23.6327795</v>
      </c>
      <c r="AI4" s="18">
        <f t="shared" si="20"/>
        <v>43616542549</v>
      </c>
      <c r="AJ4" s="19" t="str">
        <f t="shared" si="21"/>
        <v>Subiu</v>
      </c>
    </row>
    <row r="5">
      <c r="A5" s="20" t="s">
        <v>42</v>
      </c>
      <c r="B5" s="21">
        <v>45317.0</v>
      </c>
      <c r="C5" s="22">
        <v>52.91</v>
      </c>
      <c r="D5" s="23">
        <v>2.04</v>
      </c>
      <c r="E5" s="23">
        <v>2.14</v>
      </c>
      <c r="F5" s="23">
        <v>-4.89</v>
      </c>
      <c r="G5" s="23">
        <v>-4.89</v>
      </c>
      <c r="H5" s="23">
        <v>18.85</v>
      </c>
      <c r="I5" s="23">
        <v>51.89</v>
      </c>
      <c r="J5" s="23">
        <v>53.17</v>
      </c>
      <c r="K5" s="20" t="s">
        <v>43</v>
      </c>
      <c r="L5" s="14">
        <f>VLOOKUP(A5,Total_de_acoes!A:B,2,0)</f>
        <v>683452836</v>
      </c>
      <c r="M5" s="15">
        <f t="shared" si="1"/>
        <v>0.0204</v>
      </c>
      <c r="N5" s="16">
        <f t="shared" si="2"/>
        <v>51.85221482</v>
      </c>
      <c r="O5" s="16">
        <f t="shared" si="3"/>
        <v>722946282.7</v>
      </c>
      <c r="P5" s="15" t="str">
        <f t="shared" si="4"/>
        <v>Subiu</v>
      </c>
      <c r="Q5" s="15" t="str">
        <f>VLOOKUP(A5,Ticker!A:B,2,0)</f>
        <v>Suzano</v>
      </c>
      <c r="R5" s="15" t="str">
        <f>VLOOKUP(Q5,ChatGPT!A:C,2,0)</f>
        <v>Papel e Celulose</v>
      </c>
      <c r="S5" s="15">
        <f>VLOOKUP(Q5,ChatGPT!A:C,3,0)</f>
        <v>97</v>
      </c>
      <c r="T5" s="15" t="str">
        <f t="shared" si="5"/>
        <v>Entre 50 e 100</v>
      </c>
      <c r="U5" s="15">
        <f t="shared" si="6"/>
        <v>0.0214</v>
      </c>
      <c r="V5" s="16">
        <f t="shared" si="7"/>
        <v>51.80144899</v>
      </c>
      <c r="W5" s="16">
        <f t="shared" si="8"/>
        <v>757642330.6</v>
      </c>
      <c r="X5" s="15" t="str">
        <f t="shared" si="9"/>
        <v>Subiu</v>
      </c>
      <c r="Y5" s="15">
        <f t="shared" si="10"/>
        <v>-0.0489</v>
      </c>
      <c r="Z5" s="16">
        <f t="shared" si="11"/>
        <v>55.63032278</v>
      </c>
      <c r="AA5" s="16">
        <f t="shared" si="12"/>
        <v>-1859212322</v>
      </c>
      <c r="AB5" s="15" t="str">
        <f t="shared" si="13"/>
        <v>Desceu</v>
      </c>
      <c r="AC5" s="15">
        <f t="shared" si="14"/>
        <v>-0.0489</v>
      </c>
      <c r="AD5" s="16">
        <f t="shared" si="15"/>
        <v>55.63032278</v>
      </c>
      <c r="AE5" s="16">
        <f t="shared" si="16"/>
        <v>-1859212322</v>
      </c>
      <c r="AF5" s="15" t="str">
        <f t="shared" si="17"/>
        <v>Desceu</v>
      </c>
      <c r="AG5" s="17">
        <f t="shared" si="18"/>
        <v>0.1885</v>
      </c>
      <c r="AH5" s="24">
        <f t="shared" si="19"/>
        <v>44.51830038</v>
      </c>
      <c r="AI5" s="24">
        <f t="shared" si="20"/>
        <v>5735330905</v>
      </c>
      <c r="AJ5" s="25" t="str">
        <f t="shared" si="21"/>
        <v>Subiu</v>
      </c>
    </row>
    <row r="6">
      <c r="A6" s="10" t="s">
        <v>44</v>
      </c>
      <c r="B6" s="11">
        <v>45317.0</v>
      </c>
      <c r="C6" s="12">
        <v>37.1</v>
      </c>
      <c r="D6" s="13">
        <v>2.03</v>
      </c>
      <c r="E6" s="13">
        <v>2.49</v>
      </c>
      <c r="F6" s="13">
        <v>-3.66</v>
      </c>
      <c r="G6" s="13">
        <v>-3.66</v>
      </c>
      <c r="H6" s="13">
        <v>20.7</v>
      </c>
      <c r="I6" s="13">
        <v>36.37</v>
      </c>
      <c r="J6" s="13">
        <v>37.32</v>
      </c>
      <c r="K6" s="10" t="s">
        <v>45</v>
      </c>
      <c r="L6" s="14">
        <f>VLOOKUP(A6,Total_de_acoes!A:B,2,0)</f>
        <v>187732538</v>
      </c>
      <c r="M6" s="15">
        <f t="shared" si="1"/>
        <v>0.0203</v>
      </c>
      <c r="N6" s="16">
        <f t="shared" si="2"/>
        <v>36.36185436</v>
      </c>
      <c r="O6" s="16">
        <f t="shared" si="3"/>
        <v>138573955.1</v>
      </c>
      <c r="P6" s="15" t="str">
        <f t="shared" si="4"/>
        <v>Subiu</v>
      </c>
      <c r="Q6" s="15" t="str">
        <f>VLOOKUP(A6,Ticker!A:B,2,0)</f>
        <v>CPFL Energia</v>
      </c>
      <c r="R6" s="15" t="str">
        <f>VLOOKUP(Q6,ChatGPT!A:C,2,0)</f>
        <v>Energia</v>
      </c>
      <c r="S6" s="15">
        <f>VLOOKUP(Q6,ChatGPT!A:C,3,0)</f>
        <v>109</v>
      </c>
      <c r="T6" s="15" t="str">
        <f t="shared" si="5"/>
        <v>Maior que 100</v>
      </c>
      <c r="U6" s="15">
        <f t="shared" si="6"/>
        <v>0.0249</v>
      </c>
      <c r="V6" s="16">
        <f t="shared" si="7"/>
        <v>36.19865353</v>
      </c>
      <c r="W6" s="16">
        <f t="shared" si="8"/>
        <v>169212061</v>
      </c>
      <c r="X6" s="15" t="str">
        <f t="shared" si="9"/>
        <v>Subiu</v>
      </c>
      <c r="Y6" s="15">
        <f t="shared" si="10"/>
        <v>-0.0366</v>
      </c>
      <c r="Z6" s="16">
        <f t="shared" si="11"/>
        <v>38.50944571</v>
      </c>
      <c r="AA6" s="16">
        <f t="shared" si="12"/>
        <v>-264598820.9</v>
      </c>
      <c r="AB6" s="15" t="str">
        <f t="shared" si="13"/>
        <v>Desceu</v>
      </c>
      <c r="AC6" s="15">
        <f t="shared" si="14"/>
        <v>-0.0366</v>
      </c>
      <c r="AD6" s="16">
        <f t="shared" si="15"/>
        <v>38.50944571</v>
      </c>
      <c r="AE6" s="16">
        <f t="shared" si="16"/>
        <v>-264598820.9</v>
      </c>
      <c r="AF6" s="15" t="str">
        <f t="shared" si="17"/>
        <v>Desceu</v>
      </c>
      <c r="AG6" s="17">
        <f t="shared" si="18"/>
        <v>0.207</v>
      </c>
      <c r="AH6" s="18">
        <f t="shared" si="19"/>
        <v>30.73736537</v>
      </c>
      <c r="AI6" s="18">
        <f t="shared" si="20"/>
        <v>1194473548</v>
      </c>
      <c r="AJ6" s="19" t="str">
        <f t="shared" si="21"/>
        <v>Subiu</v>
      </c>
    </row>
    <row r="7">
      <c r="A7" s="20" t="s">
        <v>46</v>
      </c>
      <c r="B7" s="21">
        <v>45317.0</v>
      </c>
      <c r="C7" s="22">
        <v>45.69</v>
      </c>
      <c r="D7" s="23">
        <v>1.98</v>
      </c>
      <c r="E7" s="23">
        <v>2.42</v>
      </c>
      <c r="F7" s="23">
        <v>-0.78</v>
      </c>
      <c r="G7" s="23">
        <v>-0.78</v>
      </c>
      <c r="H7" s="23">
        <v>8.08</v>
      </c>
      <c r="I7" s="23">
        <v>44.25</v>
      </c>
      <c r="J7" s="23">
        <v>45.69</v>
      </c>
      <c r="K7" s="20" t="s">
        <v>47</v>
      </c>
      <c r="L7" s="14">
        <f>VLOOKUP(A7,Total_de_acoes!A:B,2,0)</f>
        <v>800010734</v>
      </c>
      <c r="M7" s="15">
        <f t="shared" si="1"/>
        <v>0.0198</v>
      </c>
      <c r="N7" s="16">
        <f t="shared" si="2"/>
        <v>44.80290253</v>
      </c>
      <c r="O7" s="16">
        <f t="shared" si="3"/>
        <v>709687498.2</v>
      </c>
      <c r="P7" s="15" t="str">
        <f t="shared" si="4"/>
        <v>Subiu</v>
      </c>
      <c r="Q7" s="15" t="str">
        <f>VLOOKUP(A7,Ticker!A:B,2,0)</f>
        <v>PetroRio</v>
      </c>
      <c r="R7" s="15" t="str">
        <f>VLOOKUP(Q7,ChatGPT!A:C,2,0)</f>
        <v>Petróleo e Gás</v>
      </c>
      <c r="S7" s="15">
        <f>VLOOKUP(Q7,ChatGPT!A:C,3,0)</f>
        <v>11</v>
      </c>
      <c r="T7" s="15" t="str">
        <f t="shared" si="5"/>
        <v>Menor que 50</v>
      </c>
      <c r="U7" s="15">
        <f t="shared" si="6"/>
        <v>0.0242</v>
      </c>
      <c r="V7" s="16">
        <f t="shared" si="7"/>
        <v>44.61042765</v>
      </c>
      <c r="W7" s="16">
        <f t="shared" si="8"/>
        <v>863669467.5</v>
      </c>
      <c r="X7" s="15" t="str">
        <f t="shared" si="9"/>
        <v>Subiu</v>
      </c>
      <c r="Y7" s="15">
        <f t="shared" si="10"/>
        <v>-0.0078</v>
      </c>
      <c r="Z7" s="16">
        <f t="shared" si="11"/>
        <v>46.04918363</v>
      </c>
      <c r="AA7" s="16">
        <f t="shared" si="12"/>
        <v>-287350761.3</v>
      </c>
      <c r="AB7" s="15" t="str">
        <f t="shared" si="13"/>
        <v>Desceu</v>
      </c>
      <c r="AC7" s="15">
        <f t="shared" si="14"/>
        <v>-0.0078</v>
      </c>
      <c r="AD7" s="16">
        <f t="shared" si="15"/>
        <v>46.04918363</v>
      </c>
      <c r="AE7" s="16">
        <f t="shared" si="16"/>
        <v>-287350761.3</v>
      </c>
      <c r="AF7" s="15" t="str">
        <f t="shared" si="17"/>
        <v>Desceu</v>
      </c>
      <c r="AG7" s="17">
        <f t="shared" si="18"/>
        <v>0.0808</v>
      </c>
      <c r="AH7" s="24">
        <f t="shared" si="19"/>
        <v>42.2742413</v>
      </c>
      <c r="AI7" s="24">
        <f t="shared" si="20"/>
        <v>2732643623</v>
      </c>
      <c r="AJ7" s="25" t="str">
        <f t="shared" si="21"/>
        <v>Subiu</v>
      </c>
    </row>
    <row r="8">
      <c r="A8" s="10" t="s">
        <v>48</v>
      </c>
      <c r="B8" s="11">
        <v>45317.0</v>
      </c>
      <c r="C8" s="12">
        <v>39.96</v>
      </c>
      <c r="D8" s="13">
        <v>1.73</v>
      </c>
      <c r="E8" s="13">
        <v>6.47</v>
      </c>
      <c r="F8" s="13">
        <v>7.3</v>
      </c>
      <c r="G8" s="13">
        <v>7.3</v>
      </c>
      <c r="H8" s="13">
        <v>95.01</v>
      </c>
      <c r="I8" s="13">
        <v>38.91</v>
      </c>
      <c r="J8" s="13">
        <v>40.09</v>
      </c>
      <c r="K8" s="10" t="s">
        <v>49</v>
      </c>
      <c r="L8" s="14">
        <f>VLOOKUP(A8,Total_de_acoes!A:B,2,0)</f>
        <v>4566445852</v>
      </c>
      <c r="M8" s="15">
        <f t="shared" si="1"/>
        <v>0.0173</v>
      </c>
      <c r="N8" s="16">
        <f t="shared" si="2"/>
        <v>39.28044825</v>
      </c>
      <c r="O8" s="16">
        <f t="shared" si="3"/>
        <v>3103136291</v>
      </c>
      <c r="P8" s="15" t="str">
        <f t="shared" si="4"/>
        <v>Subiu</v>
      </c>
      <c r="Q8" s="15" t="str">
        <f>VLOOKUP(A8,Ticker!A:B,2,0)</f>
        <v>Petrobras</v>
      </c>
      <c r="R8" s="15" t="str">
        <f>VLOOKUP(Q8,ChatGPT!A:C,2,0)</f>
        <v>Petróleo e Gás</v>
      </c>
      <c r="S8" s="15">
        <f>VLOOKUP(Q8,ChatGPT!A:C,3,0)</f>
        <v>69</v>
      </c>
      <c r="T8" s="15" t="str">
        <f t="shared" si="5"/>
        <v>Entre 50 e 100</v>
      </c>
      <c r="U8" s="15">
        <f t="shared" si="6"/>
        <v>0.0647</v>
      </c>
      <c r="V8" s="16">
        <f t="shared" si="7"/>
        <v>37.53169907</v>
      </c>
      <c r="W8" s="16">
        <f t="shared" si="8"/>
        <v>11088704708</v>
      </c>
      <c r="X8" s="15" t="str">
        <f t="shared" si="9"/>
        <v>Subiu</v>
      </c>
      <c r="Y8" s="15">
        <f t="shared" si="10"/>
        <v>0.073</v>
      </c>
      <c r="Z8" s="16">
        <f t="shared" si="11"/>
        <v>37.24137931</v>
      </c>
      <c r="AA8" s="16">
        <f t="shared" si="12"/>
        <v>12414434171</v>
      </c>
      <c r="AB8" s="15" t="str">
        <f t="shared" si="13"/>
        <v>Subiu</v>
      </c>
      <c r="AC8" s="15">
        <f t="shared" si="14"/>
        <v>0.073</v>
      </c>
      <c r="AD8" s="16">
        <f t="shared" si="15"/>
        <v>37.24137931</v>
      </c>
      <c r="AE8" s="16">
        <f t="shared" si="16"/>
        <v>12414434171</v>
      </c>
      <c r="AF8" s="15" t="str">
        <f t="shared" si="17"/>
        <v>Subiu</v>
      </c>
      <c r="AG8" s="17">
        <f t="shared" si="18"/>
        <v>0.9501</v>
      </c>
      <c r="AH8" s="18">
        <f t="shared" si="19"/>
        <v>20.49125686</v>
      </c>
      <c r="AI8" s="18">
        <f t="shared" si="20"/>
        <v>88902961362</v>
      </c>
      <c r="AJ8" s="19" t="str">
        <f t="shared" si="21"/>
        <v>Subiu</v>
      </c>
    </row>
    <row r="9">
      <c r="A9" s="20" t="s">
        <v>50</v>
      </c>
      <c r="B9" s="21">
        <v>45317.0</v>
      </c>
      <c r="C9" s="22">
        <v>69.5</v>
      </c>
      <c r="D9" s="23">
        <v>1.66</v>
      </c>
      <c r="E9" s="23">
        <v>2.06</v>
      </c>
      <c r="F9" s="23">
        <v>-9.97</v>
      </c>
      <c r="G9" s="23">
        <v>-9.97</v>
      </c>
      <c r="H9" s="23">
        <v>-23.49</v>
      </c>
      <c r="I9" s="23">
        <v>67.5</v>
      </c>
      <c r="J9" s="23">
        <v>69.81</v>
      </c>
      <c r="K9" s="20" t="s">
        <v>51</v>
      </c>
      <c r="L9" s="14">
        <f>VLOOKUP(A9,Total_de_acoes!A:B,2,0)</f>
        <v>4196924316</v>
      </c>
      <c r="M9" s="15">
        <f t="shared" si="1"/>
        <v>0.0166</v>
      </c>
      <c r="N9" s="16">
        <f t="shared" si="2"/>
        <v>68.3651387</v>
      </c>
      <c r="O9" s="16">
        <f t="shared" si="3"/>
        <v>4762926995</v>
      </c>
      <c r="P9" s="15" t="str">
        <f t="shared" si="4"/>
        <v>Subiu</v>
      </c>
      <c r="Q9" s="15" t="str">
        <f>VLOOKUP(A9,Ticker!A:B,2,0)</f>
        <v>Vale</v>
      </c>
      <c r="R9" s="15" t="str">
        <f>VLOOKUP(Q9,ChatGPT!A:C,2,0)</f>
        <v>Mineração</v>
      </c>
      <c r="S9" s="15">
        <f>VLOOKUP(Q9,ChatGPT!A:C,3,0)</f>
        <v>79</v>
      </c>
      <c r="T9" s="15" t="str">
        <f t="shared" si="5"/>
        <v>Entre 50 e 100</v>
      </c>
      <c r="U9" s="15">
        <f t="shared" si="6"/>
        <v>0.0206</v>
      </c>
      <c r="V9" s="16">
        <f t="shared" si="7"/>
        <v>68.09719773</v>
      </c>
      <c r="W9" s="16">
        <f t="shared" si="8"/>
        <v>5887454971</v>
      </c>
      <c r="X9" s="15" t="str">
        <f t="shared" si="9"/>
        <v>Subiu</v>
      </c>
      <c r="Y9" s="15">
        <f t="shared" si="10"/>
        <v>-0.0997</v>
      </c>
      <c r="Z9" s="16">
        <f t="shared" si="11"/>
        <v>77.19649006</v>
      </c>
      <c r="AA9" s="16">
        <f t="shared" si="12"/>
        <v>-32301586276</v>
      </c>
      <c r="AB9" s="15" t="str">
        <f t="shared" si="13"/>
        <v>Desceu</v>
      </c>
      <c r="AC9" s="15">
        <f t="shared" si="14"/>
        <v>-0.0997</v>
      </c>
      <c r="AD9" s="16">
        <f t="shared" si="15"/>
        <v>77.19649006</v>
      </c>
      <c r="AE9" s="16">
        <f t="shared" si="16"/>
        <v>-32301586276</v>
      </c>
      <c r="AF9" s="15" t="str">
        <f t="shared" si="17"/>
        <v>Desceu</v>
      </c>
      <c r="AG9" s="17">
        <f t="shared" si="18"/>
        <v>-0.2349</v>
      </c>
      <c r="AH9" s="24">
        <f t="shared" si="19"/>
        <v>90.83779898</v>
      </c>
      <c r="AI9" s="24">
        <f t="shared" si="20"/>
        <v>-89553127391</v>
      </c>
      <c r="AJ9" s="25" t="str">
        <f t="shared" si="21"/>
        <v>Desceu</v>
      </c>
    </row>
    <row r="10">
      <c r="A10" s="10" t="s">
        <v>52</v>
      </c>
      <c r="B10" s="11">
        <v>45317.0</v>
      </c>
      <c r="C10" s="12">
        <v>28.19</v>
      </c>
      <c r="D10" s="13">
        <v>1.58</v>
      </c>
      <c r="E10" s="13">
        <v>2.03</v>
      </c>
      <c r="F10" s="13">
        <v>-0.81</v>
      </c>
      <c r="G10" s="13">
        <v>-0.81</v>
      </c>
      <c r="H10" s="13">
        <v>24.02</v>
      </c>
      <c r="I10" s="13">
        <v>27.71</v>
      </c>
      <c r="J10" s="13">
        <v>28.36</v>
      </c>
      <c r="K10" s="10" t="s">
        <v>53</v>
      </c>
      <c r="L10" s="14">
        <f>VLOOKUP(A10,Total_de_acoes!A:B,2,0)</f>
        <v>268505432</v>
      </c>
      <c r="M10" s="15">
        <f t="shared" si="1"/>
        <v>0.0158</v>
      </c>
      <c r="N10" s="16">
        <f t="shared" si="2"/>
        <v>27.75152589</v>
      </c>
      <c r="O10" s="16">
        <f t="shared" si="3"/>
        <v>117732680.1</v>
      </c>
      <c r="P10" s="15" t="str">
        <f t="shared" si="4"/>
        <v>Subiu</v>
      </c>
      <c r="Q10" s="15" t="str">
        <f>VLOOKUP(A10,Ticker!A:B,2,0)</f>
        <v>Multiplan</v>
      </c>
      <c r="R10" s="15" t="str">
        <f>VLOOKUP(Q10,ChatGPT!A:C,2,0)</f>
        <v>Shopping Centers</v>
      </c>
      <c r="S10" s="15">
        <f>VLOOKUP(Q10,ChatGPT!A:C,3,0)</f>
        <v>47</v>
      </c>
      <c r="T10" s="15" t="str">
        <f t="shared" si="5"/>
        <v>Menor que 50</v>
      </c>
      <c r="U10" s="15">
        <f t="shared" si="6"/>
        <v>0.0203</v>
      </c>
      <c r="V10" s="16">
        <f t="shared" si="7"/>
        <v>27.62912869</v>
      </c>
      <c r="W10" s="16">
        <f t="shared" si="8"/>
        <v>150596994</v>
      </c>
      <c r="X10" s="15" t="str">
        <f t="shared" si="9"/>
        <v>Subiu</v>
      </c>
      <c r="Y10" s="15">
        <f t="shared" si="10"/>
        <v>-0.0081</v>
      </c>
      <c r="Z10" s="16">
        <f t="shared" si="11"/>
        <v>28.42020365</v>
      </c>
      <c r="AA10" s="16">
        <f t="shared" si="12"/>
        <v>-61810930.37</v>
      </c>
      <c r="AB10" s="15" t="str">
        <f t="shared" si="13"/>
        <v>Desceu</v>
      </c>
      <c r="AC10" s="15">
        <f t="shared" si="14"/>
        <v>-0.0081</v>
      </c>
      <c r="AD10" s="16">
        <f t="shared" si="15"/>
        <v>28.42020365</v>
      </c>
      <c r="AE10" s="16">
        <f t="shared" si="16"/>
        <v>-61810930.37</v>
      </c>
      <c r="AF10" s="15" t="str">
        <f t="shared" si="17"/>
        <v>Desceu</v>
      </c>
      <c r="AG10" s="17">
        <f t="shared" si="18"/>
        <v>0.2402</v>
      </c>
      <c r="AH10" s="18">
        <f t="shared" si="19"/>
        <v>22.73020481</v>
      </c>
      <c r="AI10" s="18">
        <f t="shared" si="20"/>
        <v>1465984667</v>
      </c>
      <c r="AJ10" s="19" t="str">
        <f t="shared" si="21"/>
        <v>Subiu</v>
      </c>
    </row>
    <row r="11">
      <c r="A11" s="20" t="s">
        <v>54</v>
      </c>
      <c r="B11" s="21">
        <v>45317.0</v>
      </c>
      <c r="C11" s="22">
        <v>32.81</v>
      </c>
      <c r="D11" s="23">
        <v>1.48</v>
      </c>
      <c r="E11" s="23">
        <v>-0.39</v>
      </c>
      <c r="F11" s="23">
        <v>-3.36</v>
      </c>
      <c r="G11" s="23">
        <v>-3.36</v>
      </c>
      <c r="H11" s="23">
        <v>34.25</v>
      </c>
      <c r="I11" s="23">
        <v>32.35</v>
      </c>
      <c r="J11" s="23">
        <v>32.91</v>
      </c>
      <c r="K11" s="20" t="s">
        <v>55</v>
      </c>
      <c r="L11" s="14">
        <f>VLOOKUP(A11,Total_de_acoes!A:B,2,0)</f>
        <v>4801593832</v>
      </c>
      <c r="M11" s="15">
        <f t="shared" si="1"/>
        <v>0.0148</v>
      </c>
      <c r="N11" s="16">
        <f t="shared" si="2"/>
        <v>32.33149389</v>
      </c>
      <c r="O11" s="16">
        <f t="shared" si="3"/>
        <v>2297591984</v>
      </c>
      <c r="P11" s="15" t="str">
        <f t="shared" si="4"/>
        <v>Subiu</v>
      </c>
      <c r="Q11" s="15" t="str">
        <f>VLOOKUP(A11,Ticker!A:B,2,0)</f>
        <v>Itaú Unibanco</v>
      </c>
      <c r="R11" s="15" t="str">
        <f>VLOOKUP(Q11,ChatGPT!A:C,2,0)</f>
        <v>Serviços Financeiros</v>
      </c>
      <c r="S11" s="15">
        <f>VLOOKUP(Q11,ChatGPT!A:C,3,0)</f>
        <v>13</v>
      </c>
      <c r="T11" s="15" t="str">
        <f t="shared" si="5"/>
        <v>Menor que 50</v>
      </c>
      <c r="U11" s="15">
        <f t="shared" si="6"/>
        <v>-0.0039</v>
      </c>
      <c r="V11" s="16">
        <f t="shared" si="7"/>
        <v>32.93845999</v>
      </c>
      <c r="W11" s="16">
        <f t="shared" si="8"/>
        <v>-616812714.7</v>
      </c>
      <c r="X11" s="15" t="str">
        <f t="shared" si="9"/>
        <v>Desceu</v>
      </c>
      <c r="Y11" s="15">
        <f t="shared" si="10"/>
        <v>-0.0336</v>
      </c>
      <c r="Z11" s="16">
        <f t="shared" si="11"/>
        <v>33.95074503</v>
      </c>
      <c r="AA11" s="16">
        <f t="shared" si="12"/>
        <v>-5477394315</v>
      </c>
      <c r="AB11" s="15" t="str">
        <f t="shared" si="13"/>
        <v>Desceu</v>
      </c>
      <c r="AC11" s="15">
        <f t="shared" si="14"/>
        <v>-0.0336</v>
      </c>
      <c r="AD11" s="16">
        <f t="shared" si="15"/>
        <v>33.95074503</v>
      </c>
      <c r="AE11" s="16">
        <f t="shared" si="16"/>
        <v>-5477394315</v>
      </c>
      <c r="AF11" s="15" t="str">
        <f t="shared" si="17"/>
        <v>Desceu</v>
      </c>
      <c r="AG11" s="17">
        <f t="shared" si="18"/>
        <v>0.3425</v>
      </c>
      <c r="AH11" s="24">
        <f t="shared" si="19"/>
        <v>24.43947858</v>
      </c>
      <c r="AI11" s="24">
        <f t="shared" si="20"/>
        <v>40191843998</v>
      </c>
      <c r="AJ11" s="25" t="str">
        <f t="shared" si="21"/>
        <v>Subiu</v>
      </c>
    </row>
    <row r="12">
      <c r="A12" s="10" t="s">
        <v>56</v>
      </c>
      <c r="B12" s="11">
        <v>45317.0</v>
      </c>
      <c r="C12" s="12">
        <v>27.56</v>
      </c>
      <c r="D12" s="13">
        <v>1.43</v>
      </c>
      <c r="E12" s="13">
        <v>3.41</v>
      </c>
      <c r="F12" s="13">
        <v>-4.17</v>
      </c>
      <c r="G12" s="13">
        <v>-4.17</v>
      </c>
      <c r="H12" s="13">
        <v>-6.01</v>
      </c>
      <c r="I12" s="13">
        <v>26.9</v>
      </c>
      <c r="J12" s="13">
        <v>27.91</v>
      </c>
      <c r="K12" s="10" t="s">
        <v>57</v>
      </c>
      <c r="L12" s="14">
        <f>VLOOKUP(A12,Total_de_acoes!A:B,2,0)</f>
        <v>1168230366</v>
      </c>
      <c r="M12" s="15">
        <f t="shared" si="1"/>
        <v>0.0143</v>
      </c>
      <c r="N12" s="16">
        <f t="shared" si="2"/>
        <v>27.17144829</v>
      </c>
      <c r="O12" s="16">
        <f t="shared" si="3"/>
        <v>453917907</v>
      </c>
      <c r="P12" s="15" t="str">
        <f t="shared" si="4"/>
        <v>Subiu</v>
      </c>
      <c r="Q12" s="15" t="str">
        <f>VLOOKUP(A12,Ticker!A:B,2,0)</f>
        <v>Rede D'Or</v>
      </c>
      <c r="R12" s="15" t="str">
        <f>VLOOKUP(Q12,ChatGPT!A:C,2,0)</f>
        <v>Saúde</v>
      </c>
      <c r="S12" s="15">
        <f>VLOOKUP(Q12,ChatGPT!A:C,3,0)</f>
        <v>48</v>
      </c>
      <c r="T12" s="15" t="str">
        <f t="shared" si="5"/>
        <v>Menor que 50</v>
      </c>
      <c r="U12" s="15">
        <f t="shared" si="6"/>
        <v>0.0341</v>
      </c>
      <c r="V12" s="16">
        <f t="shared" si="7"/>
        <v>26.65119428</v>
      </c>
      <c r="W12" s="16">
        <f t="shared" si="8"/>
        <v>1061694444</v>
      </c>
      <c r="X12" s="15" t="str">
        <f t="shared" si="9"/>
        <v>Subiu</v>
      </c>
      <c r="Y12" s="15">
        <f t="shared" si="10"/>
        <v>-0.0417</v>
      </c>
      <c r="Z12" s="16">
        <f t="shared" si="11"/>
        <v>28.75926119</v>
      </c>
      <c r="AA12" s="16">
        <f t="shared" si="12"/>
        <v>-1401013341</v>
      </c>
      <c r="AB12" s="15" t="str">
        <f t="shared" si="13"/>
        <v>Desceu</v>
      </c>
      <c r="AC12" s="15">
        <f t="shared" si="14"/>
        <v>-0.0417</v>
      </c>
      <c r="AD12" s="16">
        <f t="shared" si="15"/>
        <v>28.75926119</v>
      </c>
      <c r="AE12" s="16">
        <f t="shared" si="16"/>
        <v>-1401013341</v>
      </c>
      <c r="AF12" s="15" t="str">
        <f t="shared" si="17"/>
        <v>Desceu</v>
      </c>
      <c r="AG12" s="17">
        <f t="shared" si="18"/>
        <v>-0.0601</v>
      </c>
      <c r="AH12" s="18">
        <f t="shared" si="19"/>
        <v>29.32226833</v>
      </c>
      <c r="AI12" s="18">
        <f t="shared" si="20"/>
        <v>-2058735372</v>
      </c>
      <c r="AJ12" s="19" t="str">
        <f t="shared" si="21"/>
        <v>Desceu</v>
      </c>
    </row>
    <row r="13">
      <c r="A13" s="20" t="s">
        <v>58</v>
      </c>
      <c r="B13" s="21">
        <v>45317.0</v>
      </c>
      <c r="C13" s="22">
        <v>18.55</v>
      </c>
      <c r="D13" s="23">
        <v>1.42</v>
      </c>
      <c r="E13" s="23">
        <v>5.1</v>
      </c>
      <c r="F13" s="23">
        <v>-15.14</v>
      </c>
      <c r="G13" s="23">
        <v>-15.14</v>
      </c>
      <c r="H13" s="23">
        <v>-18.39</v>
      </c>
      <c r="I13" s="23">
        <v>18.29</v>
      </c>
      <c r="J13" s="23">
        <v>18.73</v>
      </c>
      <c r="K13" s="20" t="s">
        <v>59</v>
      </c>
      <c r="L13" s="14">
        <f>VLOOKUP(A13,Total_de_acoes!A:B,2,0)</f>
        <v>265877867</v>
      </c>
      <c r="M13" s="15">
        <f t="shared" si="1"/>
        <v>0.0142</v>
      </c>
      <c r="N13" s="16">
        <f t="shared" si="2"/>
        <v>18.29027805</v>
      </c>
      <c r="O13" s="16">
        <f t="shared" si="3"/>
        <v>69054317.64</v>
      </c>
      <c r="P13" s="15" t="str">
        <f t="shared" si="4"/>
        <v>Subiu</v>
      </c>
      <c r="Q13" s="15" t="str">
        <f>VLOOKUP(A13,Ticker!A:B,2,0)</f>
        <v>Braskem</v>
      </c>
      <c r="R13" s="15" t="str">
        <f>VLOOKUP(Q13,ChatGPT!A:C,2,0)</f>
        <v>Química</v>
      </c>
      <c r="S13" s="15">
        <f>VLOOKUP(Q13,ChatGPT!A:C,3,0)</f>
        <v>21</v>
      </c>
      <c r="T13" s="15" t="str">
        <f t="shared" si="5"/>
        <v>Menor que 50</v>
      </c>
      <c r="U13" s="15">
        <f t="shared" si="6"/>
        <v>0.051</v>
      </c>
      <c r="V13" s="16">
        <f t="shared" si="7"/>
        <v>17.64985728</v>
      </c>
      <c r="W13" s="16">
        <f t="shared" si="8"/>
        <v>239328026.7</v>
      </c>
      <c r="X13" s="15" t="str">
        <f t="shared" si="9"/>
        <v>Subiu</v>
      </c>
      <c r="Y13" s="15">
        <f t="shared" si="10"/>
        <v>-0.1514</v>
      </c>
      <c r="Z13" s="16">
        <f t="shared" si="11"/>
        <v>21.85953335</v>
      </c>
      <c r="AA13" s="16">
        <f t="shared" si="12"/>
        <v>-879931667.6</v>
      </c>
      <c r="AB13" s="15" t="str">
        <f t="shared" si="13"/>
        <v>Desceu</v>
      </c>
      <c r="AC13" s="15">
        <f t="shared" si="14"/>
        <v>-0.1514</v>
      </c>
      <c r="AD13" s="16">
        <f t="shared" si="15"/>
        <v>21.85953335</v>
      </c>
      <c r="AE13" s="16">
        <f t="shared" si="16"/>
        <v>-879931667.6</v>
      </c>
      <c r="AF13" s="15" t="str">
        <f t="shared" si="17"/>
        <v>Desceu</v>
      </c>
      <c r="AG13" s="17">
        <f t="shared" si="18"/>
        <v>-0.1839</v>
      </c>
      <c r="AH13" s="24">
        <f t="shared" si="19"/>
        <v>22.73005759</v>
      </c>
      <c r="AI13" s="24">
        <f t="shared" si="20"/>
        <v>-1111384796</v>
      </c>
      <c r="AJ13" s="25" t="str">
        <f t="shared" si="21"/>
        <v>Desceu</v>
      </c>
    </row>
    <row r="14">
      <c r="A14" s="10" t="s">
        <v>60</v>
      </c>
      <c r="B14" s="11">
        <v>45317.0</v>
      </c>
      <c r="C14" s="12">
        <v>14.27</v>
      </c>
      <c r="D14" s="13">
        <v>1.42</v>
      </c>
      <c r="E14" s="13">
        <v>8.85</v>
      </c>
      <c r="F14" s="13">
        <v>-10.87</v>
      </c>
      <c r="G14" s="13">
        <v>-10.87</v>
      </c>
      <c r="H14" s="13">
        <v>18.52</v>
      </c>
      <c r="I14" s="13">
        <v>13.8</v>
      </c>
      <c r="J14" s="13">
        <v>14.36</v>
      </c>
      <c r="K14" s="10" t="s">
        <v>61</v>
      </c>
      <c r="L14" s="14">
        <f>VLOOKUP(A14,Total_de_acoes!A:B,2,0)</f>
        <v>327593725</v>
      </c>
      <c r="M14" s="15">
        <f t="shared" si="1"/>
        <v>0.0142</v>
      </c>
      <c r="N14" s="16">
        <f t="shared" si="2"/>
        <v>14.07020312</v>
      </c>
      <c r="O14" s="16">
        <f t="shared" si="3"/>
        <v>65452205.55</v>
      </c>
      <c r="P14" s="15" t="str">
        <f t="shared" si="4"/>
        <v>Subiu</v>
      </c>
      <c r="Q14" s="15" t="str">
        <f>VLOOKUP(A14,Ticker!A:B,2,0)</f>
        <v>Azul</v>
      </c>
      <c r="R14" s="15" t="str">
        <f>VLOOKUP(Q14,ChatGPT!A:C,2,0)</f>
        <v>Transporte Aéreo</v>
      </c>
      <c r="S14" s="15">
        <f>VLOOKUP(Q14,ChatGPT!A:C,3,0)</f>
        <v>14</v>
      </c>
      <c r="T14" s="15" t="str">
        <f t="shared" si="5"/>
        <v>Menor que 50</v>
      </c>
      <c r="U14" s="15">
        <f t="shared" si="6"/>
        <v>0.0885</v>
      </c>
      <c r="V14" s="16">
        <f t="shared" si="7"/>
        <v>13.10978411</v>
      </c>
      <c r="W14" s="16">
        <f t="shared" si="8"/>
        <v>380079446.3</v>
      </c>
      <c r="X14" s="15" t="str">
        <f t="shared" si="9"/>
        <v>Subiu</v>
      </c>
      <c r="Y14" s="15">
        <f t="shared" si="10"/>
        <v>-0.1087</v>
      </c>
      <c r="Z14" s="16">
        <f t="shared" si="11"/>
        <v>16.010322</v>
      </c>
      <c r="AA14" s="16">
        <f t="shared" si="12"/>
        <v>-570118567.2</v>
      </c>
      <c r="AB14" s="15" t="str">
        <f t="shared" si="13"/>
        <v>Desceu</v>
      </c>
      <c r="AC14" s="15">
        <f t="shared" si="14"/>
        <v>-0.1087</v>
      </c>
      <c r="AD14" s="16">
        <f t="shared" si="15"/>
        <v>16.010322</v>
      </c>
      <c r="AE14" s="16">
        <f t="shared" si="16"/>
        <v>-570118567.2</v>
      </c>
      <c r="AF14" s="15" t="str">
        <f t="shared" si="17"/>
        <v>Desceu</v>
      </c>
      <c r="AG14" s="17">
        <f t="shared" si="18"/>
        <v>0.1852</v>
      </c>
      <c r="AH14" s="18">
        <f t="shared" si="19"/>
        <v>12.040162</v>
      </c>
      <c r="AI14" s="18">
        <f t="shared" si="20"/>
        <v>730480937.2</v>
      </c>
      <c r="AJ14" s="19" t="str">
        <f t="shared" si="21"/>
        <v>Subiu</v>
      </c>
    </row>
    <row r="15">
      <c r="A15" s="20" t="s">
        <v>62</v>
      </c>
      <c r="B15" s="21">
        <v>45317.0</v>
      </c>
      <c r="C15" s="22">
        <v>28.75</v>
      </c>
      <c r="D15" s="23">
        <v>1.41</v>
      </c>
      <c r="E15" s="23">
        <v>-2.71</v>
      </c>
      <c r="F15" s="23">
        <v>9.4</v>
      </c>
      <c r="G15" s="23">
        <v>9.4</v>
      </c>
      <c r="H15" s="23">
        <v>-37.7</v>
      </c>
      <c r="I15" s="23">
        <v>28.0</v>
      </c>
      <c r="J15" s="23">
        <v>28.75</v>
      </c>
      <c r="K15" s="20" t="s">
        <v>63</v>
      </c>
      <c r="L15" s="14">
        <f>VLOOKUP(A15,Total_de_acoes!A:B,2,0)</f>
        <v>235665566</v>
      </c>
      <c r="M15" s="15">
        <f t="shared" si="1"/>
        <v>0.0141</v>
      </c>
      <c r="N15" s="16">
        <f t="shared" si="2"/>
        <v>28.35026132</v>
      </c>
      <c r="O15" s="16">
        <f t="shared" si="3"/>
        <v>94204643.35</v>
      </c>
      <c r="P15" s="15" t="str">
        <f t="shared" si="4"/>
        <v>Subiu</v>
      </c>
      <c r="Q15" s="15" t="str">
        <f>VLOOKUP(A15,Ticker!A:B,2,0)</f>
        <v>3R Petroleum</v>
      </c>
      <c r="R15" s="15" t="str">
        <f>VLOOKUP(Q15,ChatGPT!A:C,2,0)</f>
        <v>Petróleo e Gás</v>
      </c>
      <c r="S15" s="15">
        <f>VLOOKUP(Q15,ChatGPT!A:C,3,0)</f>
        <v>6</v>
      </c>
      <c r="T15" s="15" t="str">
        <f t="shared" si="5"/>
        <v>Menor que 50</v>
      </c>
      <c r="U15" s="15">
        <f t="shared" si="6"/>
        <v>-0.0271</v>
      </c>
      <c r="V15" s="16">
        <f t="shared" si="7"/>
        <v>29.55082742</v>
      </c>
      <c r="W15" s="16">
        <f t="shared" si="8"/>
        <v>-188727447.9</v>
      </c>
      <c r="X15" s="15" t="str">
        <f t="shared" si="9"/>
        <v>Desceu</v>
      </c>
      <c r="Y15" s="15">
        <f t="shared" si="10"/>
        <v>0.094</v>
      </c>
      <c r="Z15" s="16">
        <f t="shared" si="11"/>
        <v>26.2797075</v>
      </c>
      <c r="AA15" s="16">
        <f t="shared" si="12"/>
        <v>582162881.3</v>
      </c>
      <c r="AB15" s="15" t="str">
        <f t="shared" si="13"/>
        <v>Subiu</v>
      </c>
      <c r="AC15" s="15">
        <f t="shared" si="14"/>
        <v>0.094</v>
      </c>
      <c r="AD15" s="16">
        <f t="shared" si="15"/>
        <v>26.2797075</v>
      </c>
      <c r="AE15" s="16">
        <f t="shared" si="16"/>
        <v>582162881.3</v>
      </c>
      <c r="AF15" s="15" t="str">
        <f t="shared" si="17"/>
        <v>Subiu</v>
      </c>
      <c r="AG15" s="17">
        <f t="shared" si="18"/>
        <v>-0.377</v>
      </c>
      <c r="AH15" s="24">
        <f t="shared" si="19"/>
        <v>46.14767255</v>
      </c>
      <c r="AI15" s="24">
        <f t="shared" si="20"/>
        <v>-4100032349</v>
      </c>
      <c r="AJ15" s="25" t="str">
        <f t="shared" si="21"/>
        <v>Desceu</v>
      </c>
    </row>
    <row r="16">
      <c r="A16" s="10" t="s">
        <v>64</v>
      </c>
      <c r="B16" s="11">
        <v>45317.0</v>
      </c>
      <c r="C16" s="12">
        <v>35.32</v>
      </c>
      <c r="D16" s="13">
        <v>1.34</v>
      </c>
      <c r="E16" s="13">
        <v>2.76</v>
      </c>
      <c r="F16" s="13">
        <v>-1.12</v>
      </c>
      <c r="G16" s="13">
        <v>-1.12</v>
      </c>
      <c r="H16" s="13">
        <v>28.01</v>
      </c>
      <c r="I16" s="13">
        <v>34.85</v>
      </c>
      <c r="J16" s="13">
        <v>35.76</v>
      </c>
      <c r="K16" s="10" t="s">
        <v>65</v>
      </c>
      <c r="L16" s="14">
        <f>VLOOKUP(A16,Total_de_acoes!A:B,2,0)</f>
        <v>1095587251</v>
      </c>
      <c r="M16" s="15">
        <f t="shared" si="1"/>
        <v>0.0134</v>
      </c>
      <c r="N16" s="16">
        <f t="shared" si="2"/>
        <v>34.8529702</v>
      </c>
      <c r="O16" s="16">
        <f t="shared" si="3"/>
        <v>511671895.5</v>
      </c>
      <c r="P16" s="15" t="str">
        <f t="shared" si="4"/>
        <v>Subiu</v>
      </c>
      <c r="Q16" s="15" t="str">
        <f>VLOOKUP(A16,Ticker!A:B,2,0)</f>
        <v>Equatorial Energia</v>
      </c>
      <c r="R16" s="15" t="str">
        <f>VLOOKUP(Q16,ChatGPT!A:C,2,0)</f>
        <v>Energia</v>
      </c>
      <c r="S16" s="15">
        <f>VLOOKUP(Q16,ChatGPT!A:C,3,0)</f>
        <v>25</v>
      </c>
      <c r="T16" s="15" t="str">
        <f t="shared" si="5"/>
        <v>Menor que 50</v>
      </c>
      <c r="U16" s="15">
        <f t="shared" si="6"/>
        <v>0.0276</v>
      </c>
      <c r="V16" s="16">
        <f t="shared" si="7"/>
        <v>34.37135072</v>
      </c>
      <c r="W16" s="16">
        <f t="shared" si="8"/>
        <v>1039328057</v>
      </c>
      <c r="X16" s="15" t="str">
        <f t="shared" si="9"/>
        <v>Subiu</v>
      </c>
      <c r="Y16" s="15">
        <f t="shared" si="10"/>
        <v>-0.0112</v>
      </c>
      <c r="Z16" s="16">
        <f t="shared" si="11"/>
        <v>35.72006472</v>
      </c>
      <c r="AA16" s="16">
        <f t="shared" si="12"/>
        <v>-438305812.2</v>
      </c>
      <c r="AB16" s="15" t="str">
        <f t="shared" si="13"/>
        <v>Desceu</v>
      </c>
      <c r="AC16" s="15">
        <f t="shared" si="14"/>
        <v>-0.0112</v>
      </c>
      <c r="AD16" s="16">
        <f t="shared" si="15"/>
        <v>35.72006472</v>
      </c>
      <c r="AE16" s="16">
        <f t="shared" si="16"/>
        <v>-438305812.2</v>
      </c>
      <c r="AF16" s="15" t="str">
        <f t="shared" si="17"/>
        <v>Desceu</v>
      </c>
      <c r="AG16" s="17">
        <f t="shared" si="18"/>
        <v>0.2801</v>
      </c>
      <c r="AH16" s="18">
        <f t="shared" si="19"/>
        <v>27.59159441</v>
      </c>
      <c r="AI16" s="18">
        <f t="shared" si="20"/>
        <v>8467142639</v>
      </c>
      <c r="AJ16" s="19" t="str">
        <f t="shared" si="21"/>
        <v>Subiu</v>
      </c>
    </row>
    <row r="17">
      <c r="A17" s="20" t="s">
        <v>66</v>
      </c>
      <c r="B17" s="21">
        <v>45317.0</v>
      </c>
      <c r="C17" s="22">
        <v>18.16</v>
      </c>
      <c r="D17" s="23">
        <v>1.33</v>
      </c>
      <c r="E17" s="23">
        <v>4.79</v>
      </c>
      <c r="F17" s="23">
        <v>-7.63</v>
      </c>
      <c r="G17" s="23">
        <v>-7.63</v>
      </c>
      <c r="H17" s="23">
        <v>12.45</v>
      </c>
      <c r="I17" s="23">
        <v>18.0</v>
      </c>
      <c r="J17" s="23">
        <v>18.49</v>
      </c>
      <c r="K17" s="20" t="s">
        <v>67</v>
      </c>
      <c r="L17" s="14">
        <f>VLOOKUP(A17,Total_de_acoes!A:B,2,0)</f>
        <v>600865451</v>
      </c>
      <c r="M17" s="15">
        <f t="shared" si="1"/>
        <v>0.0133</v>
      </c>
      <c r="N17" s="16">
        <f t="shared" si="2"/>
        <v>17.92164216</v>
      </c>
      <c r="O17" s="16">
        <f t="shared" si="3"/>
        <v>143220991.5</v>
      </c>
      <c r="P17" s="15" t="str">
        <f t="shared" si="4"/>
        <v>Subiu</v>
      </c>
      <c r="Q17" s="15" t="str">
        <f>VLOOKUP(A17,Ticker!A:B,2,0)</f>
        <v>Siderúrgica Nacional</v>
      </c>
      <c r="R17" s="15" t="str">
        <f>VLOOKUP(Q17,ChatGPT!A:C,2,0)</f>
        <v>Siderurgia</v>
      </c>
      <c r="S17" s="15">
        <f>VLOOKUP(Q17,ChatGPT!A:C,3,0)</f>
        <v>81</v>
      </c>
      <c r="T17" s="15" t="str">
        <f t="shared" si="5"/>
        <v>Entre 50 e 100</v>
      </c>
      <c r="U17" s="15">
        <f t="shared" si="6"/>
        <v>0.0479</v>
      </c>
      <c r="V17" s="16">
        <f t="shared" si="7"/>
        <v>17.32989789</v>
      </c>
      <c r="W17" s="16">
        <f t="shared" si="8"/>
        <v>498779678.1</v>
      </c>
      <c r="X17" s="15" t="str">
        <f t="shared" si="9"/>
        <v>Subiu</v>
      </c>
      <c r="Y17" s="15">
        <f t="shared" si="10"/>
        <v>-0.0763</v>
      </c>
      <c r="Z17" s="16">
        <f t="shared" si="11"/>
        <v>19.66006279</v>
      </c>
      <c r="AA17" s="16">
        <f t="shared" si="12"/>
        <v>-901335905.4</v>
      </c>
      <c r="AB17" s="15" t="str">
        <f t="shared" si="13"/>
        <v>Desceu</v>
      </c>
      <c r="AC17" s="15">
        <f t="shared" si="14"/>
        <v>-0.0763</v>
      </c>
      <c r="AD17" s="16">
        <f t="shared" si="15"/>
        <v>19.66006279</v>
      </c>
      <c r="AE17" s="16">
        <f t="shared" si="16"/>
        <v>-901335905.4</v>
      </c>
      <c r="AF17" s="15" t="str">
        <f t="shared" si="17"/>
        <v>Desceu</v>
      </c>
      <c r="AG17" s="17">
        <f t="shared" si="18"/>
        <v>0.1245</v>
      </c>
      <c r="AH17" s="24">
        <f t="shared" si="19"/>
        <v>16.14939973</v>
      </c>
      <c r="AI17" s="24">
        <f t="shared" si="20"/>
        <v>1208100236</v>
      </c>
      <c r="AJ17" s="25" t="str">
        <f t="shared" si="21"/>
        <v>Subiu</v>
      </c>
    </row>
    <row r="18">
      <c r="A18" s="10" t="s">
        <v>68</v>
      </c>
      <c r="B18" s="11">
        <v>45317.0</v>
      </c>
      <c r="C18" s="12">
        <v>19.77</v>
      </c>
      <c r="D18" s="13">
        <v>1.28</v>
      </c>
      <c r="E18" s="13">
        <v>-5.9</v>
      </c>
      <c r="F18" s="13">
        <v>-11.82</v>
      </c>
      <c r="G18" s="13">
        <v>-11.82</v>
      </c>
      <c r="H18" s="13">
        <v>108.45</v>
      </c>
      <c r="I18" s="13">
        <v>18.99</v>
      </c>
      <c r="J18" s="13">
        <v>19.78</v>
      </c>
      <c r="K18" s="10" t="s">
        <v>69</v>
      </c>
      <c r="L18" s="14">
        <f>VLOOKUP(A18,Total_de_acoes!A:B,2,0)</f>
        <v>289347914</v>
      </c>
      <c r="M18" s="15">
        <f t="shared" si="1"/>
        <v>0.0128</v>
      </c>
      <c r="N18" s="16">
        <f t="shared" si="2"/>
        <v>19.52014218</v>
      </c>
      <c r="O18" s="16">
        <f t="shared" si="3"/>
        <v>72295838.99</v>
      </c>
      <c r="P18" s="15" t="str">
        <f t="shared" si="4"/>
        <v>Subiu</v>
      </c>
      <c r="Q18" s="15" t="str">
        <f>VLOOKUP(A18,Ticker!A:B,2,0)</f>
        <v>YDUQS</v>
      </c>
      <c r="R18" s="15" t="str">
        <f>VLOOKUP(Q18,ChatGPT!A:C,2,0)</f>
        <v>Educação</v>
      </c>
      <c r="S18" s="15">
        <f>VLOOKUP(Q18,ChatGPT!A:C,3,0)</f>
        <v>73</v>
      </c>
      <c r="T18" s="15" t="str">
        <f t="shared" si="5"/>
        <v>Entre 50 e 100</v>
      </c>
      <c r="U18" s="15">
        <f t="shared" si="6"/>
        <v>-0.059</v>
      </c>
      <c r="V18" s="16">
        <f t="shared" si="7"/>
        <v>21.00956429</v>
      </c>
      <c r="W18" s="16">
        <f t="shared" si="8"/>
        <v>-358665342.5</v>
      </c>
      <c r="X18" s="15" t="str">
        <f t="shared" si="9"/>
        <v>Desceu</v>
      </c>
      <c r="Y18" s="15">
        <f t="shared" si="10"/>
        <v>-0.1182</v>
      </c>
      <c r="Z18" s="16">
        <f t="shared" si="11"/>
        <v>22.4200499</v>
      </c>
      <c r="AA18" s="16">
        <f t="shared" si="12"/>
        <v>-766786410</v>
      </c>
      <c r="AB18" s="15" t="str">
        <f t="shared" si="13"/>
        <v>Desceu</v>
      </c>
      <c r="AC18" s="15">
        <f t="shared" si="14"/>
        <v>-0.1182</v>
      </c>
      <c r="AD18" s="16">
        <f t="shared" si="15"/>
        <v>22.4200499</v>
      </c>
      <c r="AE18" s="16">
        <f t="shared" si="16"/>
        <v>-766786410</v>
      </c>
      <c r="AF18" s="15" t="str">
        <f t="shared" si="17"/>
        <v>Desceu</v>
      </c>
      <c r="AG18" s="17">
        <f t="shared" si="18"/>
        <v>1.0845</v>
      </c>
      <c r="AH18" s="18">
        <f t="shared" si="19"/>
        <v>9.484288798</v>
      </c>
      <c r="AI18" s="18">
        <f t="shared" si="20"/>
        <v>2976149080</v>
      </c>
      <c r="AJ18" s="19" t="str">
        <f t="shared" si="21"/>
        <v>Subiu</v>
      </c>
    </row>
    <row r="19">
      <c r="A19" s="20" t="s">
        <v>70</v>
      </c>
      <c r="B19" s="21">
        <v>45317.0</v>
      </c>
      <c r="C19" s="22">
        <v>28.31</v>
      </c>
      <c r="D19" s="23">
        <v>1.28</v>
      </c>
      <c r="E19" s="23">
        <v>2.35</v>
      </c>
      <c r="F19" s="23">
        <v>6.79</v>
      </c>
      <c r="G19" s="23">
        <v>6.79</v>
      </c>
      <c r="H19" s="23">
        <v>119.82</v>
      </c>
      <c r="I19" s="23">
        <v>27.84</v>
      </c>
      <c r="J19" s="23">
        <v>28.39</v>
      </c>
      <c r="K19" s="20" t="s">
        <v>71</v>
      </c>
      <c r="L19" s="14">
        <f>VLOOKUP(A19,Total_de_acoes!A:B,2,0)</f>
        <v>1086411192</v>
      </c>
      <c r="M19" s="15">
        <f t="shared" si="1"/>
        <v>0.0128</v>
      </c>
      <c r="N19" s="16">
        <f t="shared" si="2"/>
        <v>27.95221169</v>
      </c>
      <c r="O19" s="16">
        <f t="shared" si="3"/>
        <v>388705224</v>
      </c>
      <c r="P19" s="15" t="str">
        <f t="shared" si="4"/>
        <v>Subiu</v>
      </c>
      <c r="Q19" s="15" t="str">
        <f>VLOOKUP(A19,Ticker!A:B,2,0)</f>
        <v>Ultrapar</v>
      </c>
      <c r="R19" s="15" t="str">
        <f>VLOOKUP(Q19,ChatGPT!A:C,2,0)</f>
        <v>Combustíveis</v>
      </c>
      <c r="S19" s="15">
        <f>VLOOKUP(Q19,ChatGPT!A:C,3,0)</f>
        <v>84</v>
      </c>
      <c r="T19" s="15" t="str">
        <f t="shared" si="5"/>
        <v>Entre 50 e 100</v>
      </c>
      <c r="U19" s="15">
        <f t="shared" si="6"/>
        <v>0.0235</v>
      </c>
      <c r="V19" s="16">
        <f t="shared" si="7"/>
        <v>27.65999023</v>
      </c>
      <c r="W19" s="16">
        <f t="shared" si="8"/>
        <v>706177889.5</v>
      </c>
      <c r="X19" s="15" t="str">
        <f t="shared" si="9"/>
        <v>Subiu</v>
      </c>
      <c r="Y19" s="15">
        <f t="shared" si="10"/>
        <v>0.0679</v>
      </c>
      <c r="Z19" s="16">
        <f t="shared" si="11"/>
        <v>26.50997284</v>
      </c>
      <c r="AA19" s="16">
        <f t="shared" si="12"/>
        <v>1955569648</v>
      </c>
      <c r="AB19" s="15" t="str">
        <f t="shared" si="13"/>
        <v>Subiu</v>
      </c>
      <c r="AC19" s="15">
        <f t="shared" si="14"/>
        <v>0.0679</v>
      </c>
      <c r="AD19" s="16">
        <f t="shared" si="15"/>
        <v>26.50997284</v>
      </c>
      <c r="AE19" s="16">
        <f t="shared" si="16"/>
        <v>1955569648</v>
      </c>
      <c r="AF19" s="15" t="str">
        <f t="shared" si="17"/>
        <v>Subiu</v>
      </c>
      <c r="AG19" s="17">
        <f t="shared" si="18"/>
        <v>1.1982</v>
      </c>
      <c r="AH19" s="24">
        <f t="shared" si="19"/>
        <v>12.87871895</v>
      </c>
      <c r="AI19" s="24">
        <f t="shared" si="20"/>
        <v>16764716438</v>
      </c>
      <c r="AJ19" s="25" t="str">
        <f t="shared" si="21"/>
        <v>Subiu</v>
      </c>
    </row>
    <row r="20">
      <c r="A20" s="10" t="s">
        <v>72</v>
      </c>
      <c r="B20" s="11">
        <v>45317.0</v>
      </c>
      <c r="C20" s="12">
        <v>8.08</v>
      </c>
      <c r="D20" s="13">
        <v>1.25</v>
      </c>
      <c r="E20" s="13">
        <v>1.38</v>
      </c>
      <c r="F20" s="13">
        <v>-28.05</v>
      </c>
      <c r="G20" s="13">
        <v>-28.05</v>
      </c>
      <c r="H20" s="13">
        <v>14.12</v>
      </c>
      <c r="I20" s="13">
        <v>7.93</v>
      </c>
      <c r="J20" s="13">
        <v>8.23</v>
      </c>
      <c r="K20" s="10" t="s">
        <v>73</v>
      </c>
      <c r="L20" s="14">
        <f>VLOOKUP(A20,Total_de_acoes!A:B,2,0)</f>
        <v>376187582</v>
      </c>
      <c r="M20" s="15">
        <f t="shared" si="1"/>
        <v>0.0125</v>
      </c>
      <c r="N20" s="16">
        <f t="shared" si="2"/>
        <v>7.980246914</v>
      </c>
      <c r="O20" s="16">
        <f t="shared" si="3"/>
        <v>37525872.38</v>
      </c>
      <c r="P20" s="15" t="str">
        <f t="shared" si="4"/>
        <v>Subiu</v>
      </c>
      <c r="Q20" s="15" t="str">
        <f>VLOOKUP(A20,Ticker!A:B,2,0)</f>
        <v>MRV</v>
      </c>
      <c r="R20" s="15" t="str">
        <f>VLOOKUP(Q20,ChatGPT!A:C,2,0)</f>
        <v>Construção Civil</v>
      </c>
      <c r="S20" s="15">
        <f>VLOOKUP(Q20,ChatGPT!A:C,3,0)</f>
        <v>42</v>
      </c>
      <c r="T20" s="15" t="str">
        <f t="shared" si="5"/>
        <v>Menor que 50</v>
      </c>
      <c r="U20" s="15">
        <f t="shared" si="6"/>
        <v>0.0138</v>
      </c>
      <c r="V20" s="16">
        <f t="shared" si="7"/>
        <v>7.970013809</v>
      </c>
      <c r="W20" s="16">
        <f t="shared" si="8"/>
        <v>41375439.08</v>
      </c>
      <c r="X20" s="15" t="str">
        <f t="shared" si="9"/>
        <v>Subiu</v>
      </c>
      <c r="Y20" s="15">
        <f t="shared" si="10"/>
        <v>-0.2805</v>
      </c>
      <c r="Z20" s="16">
        <f t="shared" si="11"/>
        <v>11.23002085</v>
      </c>
      <c r="AA20" s="16">
        <f t="shared" si="12"/>
        <v>-1184998726</v>
      </c>
      <c r="AB20" s="15" t="str">
        <f t="shared" si="13"/>
        <v>Desceu</v>
      </c>
      <c r="AC20" s="15">
        <f t="shared" si="14"/>
        <v>-0.2805</v>
      </c>
      <c r="AD20" s="16">
        <f t="shared" si="15"/>
        <v>11.23002085</v>
      </c>
      <c r="AE20" s="16">
        <f t="shared" si="16"/>
        <v>-1184998726</v>
      </c>
      <c r="AF20" s="15" t="str">
        <f t="shared" si="17"/>
        <v>Desceu</v>
      </c>
      <c r="AG20" s="17">
        <f t="shared" si="18"/>
        <v>0.1412</v>
      </c>
      <c r="AH20" s="18">
        <f t="shared" si="19"/>
        <v>7.080266386</v>
      </c>
      <c r="AI20" s="18">
        <f t="shared" si="20"/>
        <v>376087370.8</v>
      </c>
      <c r="AJ20" s="19" t="str">
        <f t="shared" si="21"/>
        <v>Subiu</v>
      </c>
    </row>
    <row r="21">
      <c r="A21" s="20" t="s">
        <v>74</v>
      </c>
      <c r="B21" s="21">
        <v>45317.0</v>
      </c>
      <c r="C21" s="22">
        <v>57.91</v>
      </c>
      <c r="D21" s="23">
        <v>1.15</v>
      </c>
      <c r="E21" s="23">
        <v>-1.03</v>
      </c>
      <c r="F21" s="23">
        <v>-10.26</v>
      </c>
      <c r="G21" s="23">
        <v>-10.26</v>
      </c>
      <c r="H21" s="23">
        <v>-28.97</v>
      </c>
      <c r="I21" s="23">
        <v>56.22</v>
      </c>
      <c r="J21" s="23">
        <v>59.29</v>
      </c>
      <c r="K21" s="20" t="s">
        <v>75</v>
      </c>
      <c r="L21" s="14">
        <f>VLOOKUP(A21,Total_de_acoes!A:B,2,0)</f>
        <v>62305891</v>
      </c>
      <c r="M21" s="15">
        <f t="shared" si="1"/>
        <v>0.0115</v>
      </c>
      <c r="N21" s="16">
        <f t="shared" si="2"/>
        <v>57.25160652</v>
      </c>
      <c r="O21" s="16">
        <f t="shared" si="3"/>
        <v>41021792.09</v>
      </c>
      <c r="P21" s="15" t="str">
        <f t="shared" si="4"/>
        <v>Subiu</v>
      </c>
      <c r="Q21" s="15" t="str">
        <f>VLOOKUP(A21,Ticker!A:B,2,0)</f>
        <v>Arezzo</v>
      </c>
      <c r="R21" s="15" t="str">
        <f>VLOOKUP(Q21,ChatGPT!A:C,2,0)</f>
        <v>Moda</v>
      </c>
      <c r="S21" s="15">
        <f>VLOOKUP(Q21,ChatGPT!A:C,3,0)</f>
        <v>50</v>
      </c>
      <c r="T21" s="15" t="str">
        <f t="shared" si="5"/>
        <v>Entre 50 e 100</v>
      </c>
      <c r="U21" s="15">
        <f t="shared" si="6"/>
        <v>-0.0103</v>
      </c>
      <c r="V21" s="16">
        <f t="shared" si="7"/>
        <v>58.51268061</v>
      </c>
      <c r="W21" s="16">
        <f t="shared" si="8"/>
        <v>-37550552.41</v>
      </c>
      <c r="X21" s="15" t="str">
        <f t="shared" si="9"/>
        <v>Desceu</v>
      </c>
      <c r="Y21" s="15">
        <f t="shared" si="10"/>
        <v>-0.1026</v>
      </c>
      <c r="Z21" s="16">
        <f t="shared" si="11"/>
        <v>64.53086695</v>
      </c>
      <c r="AA21" s="16">
        <f t="shared" si="12"/>
        <v>-412519014.4</v>
      </c>
      <c r="AB21" s="15" t="str">
        <f t="shared" si="13"/>
        <v>Desceu</v>
      </c>
      <c r="AC21" s="15">
        <f t="shared" si="14"/>
        <v>-0.1026</v>
      </c>
      <c r="AD21" s="16">
        <f t="shared" si="15"/>
        <v>64.53086695</v>
      </c>
      <c r="AE21" s="16">
        <f t="shared" si="16"/>
        <v>-412519014.4</v>
      </c>
      <c r="AF21" s="15" t="str">
        <f t="shared" si="17"/>
        <v>Desceu</v>
      </c>
      <c r="AG21" s="17">
        <f t="shared" si="18"/>
        <v>-0.2897</v>
      </c>
      <c r="AH21" s="24">
        <f t="shared" si="19"/>
        <v>81.52893144</v>
      </c>
      <c r="AI21" s="24">
        <f t="shared" si="20"/>
        <v>-1471598568</v>
      </c>
      <c r="AJ21" s="25" t="str">
        <f t="shared" si="21"/>
        <v>Desceu</v>
      </c>
    </row>
    <row r="22">
      <c r="A22" s="10" t="s">
        <v>76</v>
      </c>
      <c r="B22" s="11">
        <v>45317.0</v>
      </c>
      <c r="C22" s="12">
        <v>15.52</v>
      </c>
      <c r="D22" s="13">
        <v>1.04</v>
      </c>
      <c r="E22" s="13">
        <v>-0.77</v>
      </c>
      <c r="F22" s="13">
        <v>-9.08</v>
      </c>
      <c r="G22" s="13">
        <v>-9.08</v>
      </c>
      <c r="H22" s="13">
        <v>16.11</v>
      </c>
      <c r="I22" s="13">
        <v>15.35</v>
      </c>
      <c r="J22" s="13">
        <v>15.62</v>
      </c>
      <c r="K22" s="10" t="s">
        <v>77</v>
      </c>
      <c r="L22" s="14">
        <f>VLOOKUP(A22,Total_de_acoes!A:B,2,0)</f>
        <v>5146576868</v>
      </c>
      <c r="M22" s="15">
        <f t="shared" si="1"/>
        <v>0.0104</v>
      </c>
      <c r="N22" s="16">
        <f t="shared" si="2"/>
        <v>15.36025337</v>
      </c>
      <c r="O22" s="16">
        <f t="shared" si="3"/>
        <v>822148336.4</v>
      </c>
      <c r="P22" s="15" t="str">
        <f t="shared" si="4"/>
        <v>Subiu</v>
      </c>
      <c r="Q22" s="15" t="str">
        <f>VLOOKUP(A22,Ticker!A:B,2,0)</f>
        <v>Banco Bradesco</v>
      </c>
      <c r="R22" s="15" t="str">
        <f>VLOOKUP(Q22,ChatGPT!A:C,2,0)</f>
        <v>Serviços Financeiros</v>
      </c>
      <c r="S22" s="15">
        <f>VLOOKUP(Q22,ChatGPT!A:C,3,0)</f>
        <v>79</v>
      </c>
      <c r="T22" s="15" t="str">
        <f t="shared" si="5"/>
        <v>Entre 50 e 100</v>
      </c>
      <c r="U22" s="15">
        <f t="shared" si="6"/>
        <v>-0.0077</v>
      </c>
      <c r="V22" s="16">
        <f t="shared" si="7"/>
        <v>15.64043132</v>
      </c>
      <c r="W22" s="16">
        <f t="shared" si="8"/>
        <v>-619809051.7</v>
      </c>
      <c r="X22" s="15" t="str">
        <f t="shared" si="9"/>
        <v>Desceu</v>
      </c>
      <c r="Y22" s="15">
        <f t="shared" si="10"/>
        <v>-0.0908</v>
      </c>
      <c r="Z22" s="16">
        <f t="shared" si="11"/>
        <v>17.06995161</v>
      </c>
      <c r="AA22" s="16">
        <f t="shared" si="12"/>
        <v>-7976945081</v>
      </c>
      <c r="AB22" s="15" t="str">
        <f t="shared" si="13"/>
        <v>Desceu</v>
      </c>
      <c r="AC22" s="15">
        <f t="shared" si="14"/>
        <v>-0.0908</v>
      </c>
      <c r="AD22" s="16">
        <f t="shared" si="15"/>
        <v>17.06995161</v>
      </c>
      <c r="AE22" s="16">
        <f t="shared" si="16"/>
        <v>-7976945081</v>
      </c>
      <c r="AF22" s="15" t="str">
        <f t="shared" si="17"/>
        <v>Desceu</v>
      </c>
      <c r="AG22" s="17">
        <f t="shared" si="18"/>
        <v>0.1611</v>
      </c>
      <c r="AH22" s="18">
        <f t="shared" si="19"/>
        <v>13.36663509</v>
      </c>
      <c r="AI22" s="18">
        <f t="shared" si="20"/>
        <v>11082458047</v>
      </c>
      <c r="AJ22" s="19" t="str">
        <f t="shared" si="21"/>
        <v>Subiu</v>
      </c>
    </row>
    <row r="23">
      <c r="A23" s="20" t="s">
        <v>78</v>
      </c>
      <c r="B23" s="21">
        <v>45317.0</v>
      </c>
      <c r="C23" s="22">
        <v>7.19</v>
      </c>
      <c r="D23" s="23">
        <v>0.98</v>
      </c>
      <c r="E23" s="23">
        <v>6.05</v>
      </c>
      <c r="F23" s="23">
        <v>-3.75</v>
      </c>
      <c r="G23" s="23">
        <v>-3.75</v>
      </c>
      <c r="H23" s="23">
        <v>-48.31</v>
      </c>
      <c r="I23" s="23">
        <v>7.11</v>
      </c>
      <c r="J23" s="23">
        <v>7.24</v>
      </c>
      <c r="K23" s="20" t="s">
        <v>79</v>
      </c>
      <c r="L23" s="14">
        <f>VLOOKUP(A23,Total_de_acoes!A:B,2,0)</f>
        <v>261036182</v>
      </c>
      <c r="M23" s="15">
        <f t="shared" si="1"/>
        <v>0.0098</v>
      </c>
      <c r="N23" s="16">
        <f t="shared" si="2"/>
        <v>7.120221826</v>
      </c>
      <c r="O23" s="16">
        <f t="shared" si="3"/>
        <v>18214628.1</v>
      </c>
      <c r="P23" s="15" t="str">
        <f t="shared" si="4"/>
        <v>Subiu</v>
      </c>
      <c r="Q23" s="15" t="str">
        <f>VLOOKUP(A23,Ticker!A:B,2,0)</f>
        <v>Minerva</v>
      </c>
      <c r="R23" s="15" t="str">
        <f>VLOOKUP(Q23,ChatGPT!A:C,2,0)</f>
        <v>Alimentos</v>
      </c>
      <c r="S23" s="15">
        <f>VLOOKUP(Q23,ChatGPT!A:C,3,0)</f>
        <v>30</v>
      </c>
      <c r="T23" s="15" t="str">
        <f t="shared" si="5"/>
        <v>Menor que 50</v>
      </c>
      <c r="U23" s="15">
        <f t="shared" si="6"/>
        <v>0.0605</v>
      </c>
      <c r="V23" s="16">
        <f t="shared" si="7"/>
        <v>6.779820839</v>
      </c>
      <c r="W23" s="16">
        <f t="shared" si="8"/>
        <v>107071602.1</v>
      </c>
      <c r="X23" s="15" t="str">
        <f t="shared" si="9"/>
        <v>Subiu</v>
      </c>
      <c r="Y23" s="15">
        <f t="shared" si="10"/>
        <v>-0.0375</v>
      </c>
      <c r="Z23" s="16">
        <f t="shared" si="11"/>
        <v>7.47012987</v>
      </c>
      <c r="AA23" s="16">
        <f t="shared" si="12"/>
        <v>-73124031.76</v>
      </c>
      <c r="AB23" s="15" t="str">
        <f t="shared" si="13"/>
        <v>Desceu</v>
      </c>
      <c r="AC23" s="15">
        <f t="shared" si="14"/>
        <v>-0.0375</v>
      </c>
      <c r="AD23" s="16">
        <f t="shared" si="15"/>
        <v>7.47012987</v>
      </c>
      <c r="AE23" s="16">
        <f t="shared" si="16"/>
        <v>-73124031.76</v>
      </c>
      <c r="AF23" s="15" t="str">
        <f t="shared" si="17"/>
        <v>Desceu</v>
      </c>
      <c r="AG23" s="17">
        <f t="shared" si="18"/>
        <v>-0.4831</v>
      </c>
      <c r="AH23" s="24">
        <f t="shared" si="19"/>
        <v>13.90984717</v>
      </c>
      <c r="AI23" s="24">
        <f t="shared" si="20"/>
        <v>-1754123248</v>
      </c>
      <c r="AJ23" s="25" t="str">
        <f t="shared" si="21"/>
        <v>Desceu</v>
      </c>
    </row>
    <row r="24">
      <c r="A24" s="10" t="s">
        <v>80</v>
      </c>
      <c r="B24" s="11">
        <v>45317.0</v>
      </c>
      <c r="C24" s="12">
        <v>4.14</v>
      </c>
      <c r="D24" s="13">
        <v>0.97</v>
      </c>
      <c r="E24" s="13">
        <v>-6.33</v>
      </c>
      <c r="F24" s="13">
        <v>1.97</v>
      </c>
      <c r="G24" s="13">
        <v>1.97</v>
      </c>
      <c r="H24" s="13">
        <v>-51.18</v>
      </c>
      <c r="I24" s="13">
        <v>4.08</v>
      </c>
      <c r="J24" s="13">
        <v>4.2</v>
      </c>
      <c r="K24" s="10" t="s">
        <v>81</v>
      </c>
      <c r="L24" s="14">
        <f>VLOOKUP(A24,Total_de_acoes!A:B,2,0)</f>
        <v>159430826</v>
      </c>
      <c r="M24" s="15">
        <f t="shared" si="1"/>
        <v>0.0097</v>
      </c>
      <c r="N24" s="16">
        <f t="shared" si="2"/>
        <v>4.10022779</v>
      </c>
      <c r="O24" s="16">
        <f t="shared" si="3"/>
        <v>6340916.223</v>
      </c>
      <c r="P24" s="15" t="str">
        <f t="shared" si="4"/>
        <v>Subiu</v>
      </c>
      <c r="Q24" s="15" t="str">
        <f>VLOOKUP(A24,Ticker!A:B,2,0)</f>
        <v>Grupo Pão de Açúcar</v>
      </c>
      <c r="R24" s="15" t="str">
        <f>VLOOKUP(Q24,ChatGPT!A:C,2,0)</f>
        <v>Varejo Alimentício</v>
      </c>
      <c r="S24" s="15">
        <f>VLOOKUP(Q24,ChatGPT!A:C,3,0)</f>
        <v>73</v>
      </c>
      <c r="T24" s="15" t="str">
        <f t="shared" si="5"/>
        <v>Entre 50 e 100</v>
      </c>
      <c r="U24" s="15">
        <f t="shared" si="6"/>
        <v>-0.0633</v>
      </c>
      <c r="V24" s="16">
        <f t="shared" si="7"/>
        <v>4.419771538</v>
      </c>
      <c r="W24" s="16">
        <f t="shared" si="8"/>
        <v>-44604207.46</v>
      </c>
      <c r="X24" s="15" t="str">
        <f t="shared" si="9"/>
        <v>Desceu</v>
      </c>
      <c r="Y24" s="15">
        <f t="shared" si="10"/>
        <v>0.0197</v>
      </c>
      <c r="Z24" s="16">
        <f t="shared" si="11"/>
        <v>4.060017652</v>
      </c>
      <c r="AA24" s="16">
        <f t="shared" si="12"/>
        <v>12751651.77</v>
      </c>
      <c r="AB24" s="15" t="str">
        <f t="shared" si="13"/>
        <v>Subiu</v>
      </c>
      <c r="AC24" s="15">
        <f t="shared" si="14"/>
        <v>0.0197</v>
      </c>
      <c r="AD24" s="16">
        <f t="shared" si="15"/>
        <v>4.060017652</v>
      </c>
      <c r="AE24" s="16">
        <f t="shared" si="16"/>
        <v>12751651.77</v>
      </c>
      <c r="AF24" s="15" t="str">
        <f t="shared" si="17"/>
        <v>Subiu</v>
      </c>
      <c r="AG24" s="17">
        <f t="shared" si="18"/>
        <v>-0.5118</v>
      </c>
      <c r="AH24" s="18">
        <f t="shared" si="19"/>
        <v>8.480131094</v>
      </c>
      <c r="AI24" s="18">
        <f t="shared" si="20"/>
        <v>-691950685.2</v>
      </c>
      <c r="AJ24" s="19" t="str">
        <f t="shared" si="21"/>
        <v>Desceu</v>
      </c>
    </row>
    <row r="25">
      <c r="A25" s="20" t="s">
        <v>82</v>
      </c>
      <c r="B25" s="21">
        <v>45317.0</v>
      </c>
      <c r="C25" s="22">
        <v>14.61</v>
      </c>
      <c r="D25" s="23">
        <v>0.96</v>
      </c>
      <c r="E25" s="23">
        <v>12.38</v>
      </c>
      <c r="F25" s="23">
        <v>5.79</v>
      </c>
      <c r="G25" s="23">
        <v>5.79</v>
      </c>
      <c r="H25" s="23">
        <v>78.17</v>
      </c>
      <c r="I25" s="23">
        <v>14.46</v>
      </c>
      <c r="J25" s="23">
        <v>14.93</v>
      </c>
      <c r="K25" s="20" t="s">
        <v>83</v>
      </c>
      <c r="L25" s="14">
        <f>VLOOKUP(A25,Total_de_acoes!A:B,2,0)</f>
        <v>1677525446</v>
      </c>
      <c r="M25" s="15">
        <f t="shared" si="1"/>
        <v>0.0096</v>
      </c>
      <c r="N25" s="16">
        <f t="shared" si="2"/>
        <v>14.47107765</v>
      </c>
      <c r="O25" s="16">
        <f t="shared" si="3"/>
        <v>233045769.6</v>
      </c>
      <c r="P25" s="15" t="str">
        <f t="shared" si="4"/>
        <v>Subiu</v>
      </c>
      <c r="Q25" s="15" t="str">
        <f>VLOOKUP(A25,Ticker!A:B,2,0)</f>
        <v>BRF</v>
      </c>
      <c r="R25" s="15" t="str">
        <f>VLOOKUP(Q25,ChatGPT!A:C,2,0)</f>
        <v>Alimentos</v>
      </c>
      <c r="S25" s="15">
        <f>VLOOKUP(Q25,ChatGPT!A:C,3,0)</f>
        <v>82</v>
      </c>
      <c r="T25" s="15" t="str">
        <f t="shared" si="5"/>
        <v>Entre 50 e 100</v>
      </c>
      <c r="U25" s="15">
        <f t="shared" si="6"/>
        <v>0.1238</v>
      </c>
      <c r="V25" s="16">
        <f t="shared" si="7"/>
        <v>13.0005339</v>
      </c>
      <c r="W25" s="16">
        <f t="shared" si="8"/>
        <v>2699920332</v>
      </c>
      <c r="X25" s="15" t="str">
        <f t="shared" si="9"/>
        <v>Subiu</v>
      </c>
      <c r="Y25" s="15">
        <f t="shared" si="10"/>
        <v>0.0579</v>
      </c>
      <c r="Z25" s="16">
        <f t="shared" si="11"/>
        <v>13.81037905</v>
      </c>
      <c r="AA25" s="16">
        <f t="shared" si="12"/>
        <v>1341384486</v>
      </c>
      <c r="AB25" s="15" t="str">
        <f t="shared" si="13"/>
        <v>Subiu</v>
      </c>
      <c r="AC25" s="15">
        <f t="shared" si="14"/>
        <v>0.0579</v>
      </c>
      <c r="AD25" s="16">
        <f t="shared" si="15"/>
        <v>13.81037905</v>
      </c>
      <c r="AE25" s="16">
        <f t="shared" si="16"/>
        <v>1341384486</v>
      </c>
      <c r="AF25" s="15" t="str">
        <f t="shared" si="17"/>
        <v>Subiu</v>
      </c>
      <c r="AG25" s="17">
        <f t="shared" si="18"/>
        <v>0.7817</v>
      </c>
      <c r="AH25" s="24">
        <f t="shared" si="19"/>
        <v>8.200033676</v>
      </c>
      <c r="AI25" s="24">
        <f t="shared" si="20"/>
        <v>10752881617</v>
      </c>
      <c r="AJ25" s="25" t="str">
        <f t="shared" si="21"/>
        <v>Subiu</v>
      </c>
    </row>
    <row r="26">
      <c r="A26" s="10" t="s">
        <v>84</v>
      </c>
      <c r="B26" s="11">
        <v>45317.0</v>
      </c>
      <c r="C26" s="12">
        <v>51.2</v>
      </c>
      <c r="D26" s="13">
        <v>0.88</v>
      </c>
      <c r="E26" s="13">
        <v>1.09</v>
      </c>
      <c r="F26" s="13">
        <v>-4.19</v>
      </c>
      <c r="G26" s="13">
        <v>-4.19</v>
      </c>
      <c r="H26" s="13">
        <v>32.78</v>
      </c>
      <c r="I26" s="13">
        <v>50.62</v>
      </c>
      <c r="J26" s="13">
        <v>51.26</v>
      </c>
      <c r="K26" s="10" t="s">
        <v>85</v>
      </c>
      <c r="L26" s="14">
        <f>VLOOKUP(A26,Total_de_acoes!A:B,2,0)</f>
        <v>423091712</v>
      </c>
      <c r="M26" s="15">
        <f t="shared" si="1"/>
        <v>0.0088</v>
      </c>
      <c r="N26" s="16">
        <f t="shared" si="2"/>
        <v>50.75337034</v>
      </c>
      <c r="O26" s="16">
        <f t="shared" si="3"/>
        <v>188965307.1</v>
      </c>
      <c r="P26" s="15" t="str">
        <f t="shared" si="4"/>
        <v>Subiu</v>
      </c>
      <c r="Q26" s="15" t="str">
        <f>VLOOKUP(A26,Ticker!A:B,2,0)</f>
        <v>Vivo</v>
      </c>
      <c r="R26" s="15" t="str">
        <f>VLOOKUP(Q26,ChatGPT!A:C,2,0)</f>
        <v>Telecomunicações</v>
      </c>
      <c r="S26" s="15">
        <f>VLOOKUP(Q26,ChatGPT!A:C,3,0)</f>
        <v>23</v>
      </c>
      <c r="T26" s="15" t="str">
        <f t="shared" si="5"/>
        <v>Menor que 50</v>
      </c>
      <c r="U26" s="15">
        <f t="shared" si="6"/>
        <v>0.0109</v>
      </c>
      <c r="V26" s="16">
        <f t="shared" si="7"/>
        <v>50.64793748</v>
      </c>
      <c r="W26" s="16">
        <f t="shared" si="8"/>
        <v>233573076.1</v>
      </c>
      <c r="X26" s="15" t="str">
        <f t="shared" si="9"/>
        <v>Subiu</v>
      </c>
      <c r="Y26" s="15">
        <f t="shared" si="10"/>
        <v>-0.0419</v>
      </c>
      <c r="Z26" s="16">
        <f t="shared" si="11"/>
        <v>53.43909822</v>
      </c>
      <c r="AA26" s="16">
        <f t="shared" si="12"/>
        <v>-947343897.2</v>
      </c>
      <c r="AB26" s="15" t="str">
        <f t="shared" si="13"/>
        <v>Desceu</v>
      </c>
      <c r="AC26" s="15">
        <f t="shared" si="14"/>
        <v>-0.0419</v>
      </c>
      <c r="AD26" s="16">
        <f t="shared" si="15"/>
        <v>53.43909822</v>
      </c>
      <c r="AE26" s="16">
        <f t="shared" si="16"/>
        <v>-947343897.2</v>
      </c>
      <c r="AF26" s="15" t="str">
        <f t="shared" si="17"/>
        <v>Desceu</v>
      </c>
      <c r="AG26" s="17">
        <f t="shared" si="18"/>
        <v>0.3278</v>
      </c>
      <c r="AH26" s="18">
        <f t="shared" si="19"/>
        <v>38.5600241</v>
      </c>
      <c r="AI26" s="18">
        <f t="shared" si="20"/>
        <v>5347869043</v>
      </c>
      <c r="AJ26" s="19" t="str">
        <f t="shared" si="21"/>
        <v>Subiu</v>
      </c>
    </row>
    <row r="27">
      <c r="A27" s="20" t="s">
        <v>86</v>
      </c>
      <c r="B27" s="21">
        <v>45317.0</v>
      </c>
      <c r="C27" s="22">
        <v>22.64</v>
      </c>
      <c r="D27" s="23">
        <v>0.84</v>
      </c>
      <c r="E27" s="23">
        <v>1.07</v>
      </c>
      <c r="F27" s="23">
        <v>-1.35</v>
      </c>
      <c r="G27" s="23">
        <v>-1.35</v>
      </c>
      <c r="H27" s="23">
        <v>20.93</v>
      </c>
      <c r="I27" s="23">
        <v>22.32</v>
      </c>
      <c r="J27" s="23">
        <v>22.83</v>
      </c>
      <c r="K27" s="20" t="s">
        <v>87</v>
      </c>
      <c r="L27" s="14">
        <f>VLOOKUP(A27,Total_de_acoes!A:B,2,0)</f>
        <v>1218352541</v>
      </c>
      <c r="M27" s="15">
        <f t="shared" si="1"/>
        <v>0.0084</v>
      </c>
      <c r="N27" s="16">
        <f t="shared" si="2"/>
        <v>22.45140817</v>
      </c>
      <c r="O27" s="16">
        <f t="shared" si="3"/>
        <v>229771333.6</v>
      </c>
      <c r="P27" s="15" t="str">
        <f t="shared" si="4"/>
        <v>Subiu</v>
      </c>
      <c r="Q27" s="15" t="str">
        <f>VLOOKUP(A27,Ticker!A:B,2,0)</f>
        <v>Rumo</v>
      </c>
      <c r="R27" s="15" t="str">
        <f>VLOOKUP(Q27,ChatGPT!A:C,2,0)</f>
        <v>Logística</v>
      </c>
      <c r="S27" s="15">
        <f>VLOOKUP(Q27,ChatGPT!A:C,3,0)</f>
        <v>6</v>
      </c>
      <c r="T27" s="15" t="str">
        <f t="shared" si="5"/>
        <v>Menor que 50</v>
      </c>
      <c r="U27" s="15">
        <f t="shared" si="6"/>
        <v>0.0107</v>
      </c>
      <c r="V27" s="16">
        <f t="shared" si="7"/>
        <v>22.40031661</v>
      </c>
      <c r="W27" s="16">
        <f t="shared" si="8"/>
        <v>292018864.5</v>
      </c>
      <c r="X27" s="15" t="str">
        <f t="shared" si="9"/>
        <v>Subiu</v>
      </c>
      <c r="Y27" s="15">
        <f t="shared" si="10"/>
        <v>-0.0135</v>
      </c>
      <c r="Z27" s="16">
        <f t="shared" si="11"/>
        <v>22.94982261</v>
      </c>
      <c r="AA27" s="16">
        <f t="shared" si="12"/>
        <v>-377473158.3</v>
      </c>
      <c r="AB27" s="15" t="str">
        <f t="shared" si="13"/>
        <v>Desceu</v>
      </c>
      <c r="AC27" s="15">
        <f t="shared" si="14"/>
        <v>-0.0135</v>
      </c>
      <c r="AD27" s="16">
        <f t="shared" si="15"/>
        <v>22.94982261</v>
      </c>
      <c r="AE27" s="16">
        <f t="shared" si="16"/>
        <v>-377473158.3</v>
      </c>
      <c r="AF27" s="15" t="str">
        <f t="shared" si="17"/>
        <v>Desceu</v>
      </c>
      <c r="AG27" s="17">
        <f t="shared" si="18"/>
        <v>0.2093</v>
      </c>
      <c r="AH27" s="24">
        <f t="shared" si="19"/>
        <v>18.72157446</v>
      </c>
      <c r="AI27" s="24">
        <f t="shared" si="20"/>
        <v>4774023708</v>
      </c>
      <c r="AJ27" s="25" t="str">
        <f t="shared" si="21"/>
        <v>Subiu</v>
      </c>
    </row>
    <row r="28">
      <c r="A28" s="10" t="s">
        <v>88</v>
      </c>
      <c r="B28" s="11">
        <v>45317.0</v>
      </c>
      <c r="C28" s="12">
        <v>4.9</v>
      </c>
      <c r="D28" s="13">
        <v>0.82</v>
      </c>
      <c r="E28" s="13">
        <v>9.38</v>
      </c>
      <c r="F28" s="13">
        <v>5.83</v>
      </c>
      <c r="G28" s="13">
        <v>5.83</v>
      </c>
      <c r="H28" s="13">
        <v>-2.19</v>
      </c>
      <c r="I28" s="13">
        <v>4.82</v>
      </c>
      <c r="J28" s="13">
        <v>4.97</v>
      </c>
      <c r="K28" s="10" t="s">
        <v>89</v>
      </c>
      <c r="L28" s="14">
        <f>VLOOKUP(A28,Total_de_acoes!A:B,2,0)</f>
        <v>1095462329</v>
      </c>
      <c r="M28" s="15">
        <f t="shared" si="1"/>
        <v>0.0082</v>
      </c>
      <c r="N28" s="16">
        <f t="shared" si="2"/>
        <v>4.860146796</v>
      </c>
      <c r="O28" s="16">
        <f t="shared" si="3"/>
        <v>43657683.38</v>
      </c>
      <c r="P28" s="15" t="str">
        <f t="shared" si="4"/>
        <v>Subiu</v>
      </c>
      <c r="Q28" s="15" t="str">
        <f>VLOOKUP(A28,Ticker!A:B,2,0)</f>
        <v>Cielo</v>
      </c>
      <c r="R28" s="15" t="str">
        <f>VLOOKUP(Q28,ChatGPT!A:C,2,0)</f>
        <v>Serviços Financeiros</v>
      </c>
      <c r="S28" s="15">
        <f>VLOOKUP(Q28,ChatGPT!A:C,3,0)</f>
        <v>25</v>
      </c>
      <c r="T28" s="15" t="str">
        <f t="shared" si="5"/>
        <v>Menor que 50</v>
      </c>
      <c r="U28" s="15">
        <f t="shared" si="6"/>
        <v>0.0938</v>
      </c>
      <c r="V28" s="16">
        <f t="shared" si="7"/>
        <v>4.479795209</v>
      </c>
      <c r="W28" s="16">
        <f t="shared" si="8"/>
        <v>460318518.6</v>
      </c>
      <c r="X28" s="15" t="str">
        <f t="shared" si="9"/>
        <v>Subiu</v>
      </c>
      <c r="Y28" s="15">
        <f t="shared" si="10"/>
        <v>0.0583</v>
      </c>
      <c r="Z28" s="16">
        <f t="shared" si="11"/>
        <v>4.630067089</v>
      </c>
      <c r="AA28" s="16">
        <f t="shared" si="12"/>
        <v>295701335.7</v>
      </c>
      <c r="AB28" s="15" t="str">
        <f t="shared" si="13"/>
        <v>Subiu</v>
      </c>
      <c r="AC28" s="15">
        <f t="shared" si="14"/>
        <v>0.0583</v>
      </c>
      <c r="AD28" s="16">
        <f t="shared" si="15"/>
        <v>4.630067089</v>
      </c>
      <c r="AE28" s="16">
        <f t="shared" si="16"/>
        <v>295701335.7</v>
      </c>
      <c r="AF28" s="15" t="str">
        <f t="shared" si="17"/>
        <v>Subiu</v>
      </c>
      <c r="AG28" s="17">
        <f t="shared" si="18"/>
        <v>-0.0219</v>
      </c>
      <c r="AH28" s="18">
        <f t="shared" si="19"/>
        <v>5.009712708</v>
      </c>
      <c r="AI28" s="18">
        <f t="shared" si="20"/>
        <v>-120186139</v>
      </c>
      <c r="AJ28" s="19" t="str">
        <f t="shared" si="21"/>
        <v>Desceu</v>
      </c>
    </row>
    <row r="29">
      <c r="A29" s="20" t="s">
        <v>90</v>
      </c>
      <c r="B29" s="21">
        <v>45317.0</v>
      </c>
      <c r="C29" s="22">
        <v>7.81</v>
      </c>
      <c r="D29" s="23">
        <v>0.77</v>
      </c>
      <c r="E29" s="23">
        <v>3.17</v>
      </c>
      <c r="F29" s="23">
        <v>-3.22</v>
      </c>
      <c r="G29" s="23">
        <v>-3.22</v>
      </c>
      <c r="H29" s="23">
        <v>9.94</v>
      </c>
      <c r="I29" s="23">
        <v>7.7</v>
      </c>
      <c r="J29" s="23">
        <v>7.85</v>
      </c>
      <c r="K29" s="20" t="s">
        <v>91</v>
      </c>
      <c r="L29" s="14">
        <f>VLOOKUP(A29,Total_de_acoes!A:B,2,0)</f>
        <v>302768240</v>
      </c>
      <c r="M29" s="15">
        <f t="shared" si="1"/>
        <v>0.0077</v>
      </c>
      <c r="N29" s="16">
        <f t="shared" si="2"/>
        <v>7.750322517</v>
      </c>
      <c r="O29" s="16">
        <f t="shared" si="3"/>
        <v>18068446.61</v>
      </c>
      <c r="P29" s="15" t="str">
        <f t="shared" si="4"/>
        <v>Subiu</v>
      </c>
      <c r="Q29" s="15" t="str">
        <f>VLOOKUP(A29,Ticker!A:B,2,0)</f>
        <v>Dexco</v>
      </c>
      <c r="R29" s="15" t="str">
        <f>VLOOKUP(Q29,ChatGPT!A:C,2,0)</f>
        <v>Mineração</v>
      </c>
      <c r="S29" s="15">
        <f>VLOOKUP(Q29,ChatGPT!A:C,3,0)</f>
        <v>12</v>
      </c>
      <c r="T29" s="15" t="str">
        <f t="shared" si="5"/>
        <v>Menor que 50</v>
      </c>
      <c r="U29" s="15">
        <f t="shared" si="6"/>
        <v>0.0317</v>
      </c>
      <c r="V29" s="16">
        <f t="shared" si="7"/>
        <v>7.570030047</v>
      </c>
      <c r="W29" s="16">
        <f t="shared" si="8"/>
        <v>72655280.17</v>
      </c>
      <c r="X29" s="15" t="str">
        <f t="shared" si="9"/>
        <v>Subiu</v>
      </c>
      <c r="Y29" s="15">
        <f t="shared" si="10"/>
        <v>-0.0322</v>
      </c>
      <c r="Z29" s="16">
        <f t="shared" si="11"/>
        <v>8.069849142</v>
      </c>
      <c r="AA29" s="16">
        <f t="shared" si="12"/>
        <v>-78674067.51</v>
      </c>
      <c r="AB29" s="15" t="str">
        <f t="shared" si="13"/>
        <v>Desceu</v>
      </c>
      <c r="AC29" s="15">
        <f t="shared" si="14"/>
        <v>-0.0322</v>
      </c>
      <c r="AD29" s="16">
        <f t="shared" si="15"/>
        <v>8.069849142</v>
      </c>
      <c r="AE29" s="16">
        <f t="shared" si="16"/>
        <v>-78674067.51</v>
      </c>
      <c r="AF29" s="15" t="str">
        <f t="shared" si="17"/>
        <v>Desceu</v>
      </c>
      <c r="AG29" s="17">
        <f t="shared" si="18"/>
        <v>0.0994</v>
      </c>
      <c r="AH29" s="24">
        <f t="shared" si="19"/>
        <v>7.103874841</v>
      </c>
      <c r="AI29" s="24">
        <f t="shared" si="20"/>
        <v>213792271.7</v>
      </c>
      <c r="AJ29" s="25" t="str">
        <f t="shared" si="21"/>
        <v>Subiu</v>
      </c>
    </row>
    <row r="30">
      <c r="A30" s="10" t="s">
        <v>92</v>
      </c>
      <c r="B30" s="11">
        <v>45317.0</v>
      </c>
      <c r="C30" s="12">
        <v>17.52</v>
      </c>
      <c r="D30" s="13">
        <v>0.74</v>
      </c>
      <c r="E30" s="13">
        <v>-0.57</v>
      </c>
      <c r="F30" s="13">
        <v>-2.29</v>
      </c>
      <c r="G30" s="13">
        <v>-2.29</v>
      </c>
      <c r="H30" s="13">
        <v>56.87</v>
      </c>
      <c r="I30" s="13">
        <v>17.36</v>
      </c>
      <c r="J30" s="13">
        <v>17.58</v>
      </c>
      <c r="K30" s="10" t="s">
        <v>93</v>
      </c>
      <c r="L30" s="14">
        <f>VLOOKUP(A30,Total_de_acoes!A:B,2,0)</f>
        <v>807896814</v>
      </c>
      <c r="M30" s="15">
        <f t="shared" si="1"/>
        <v>0.0074</v>
      </c>
      <c r="N30" s="16">
        <f t="shared" si="2"/>
        <v>17.39130435</v>
      </c>
      <c r="O30" s="16">
        <f t="shared" si="3"/>
        <v>103972807.4</v>
      </c>
      <c r="P30" s="15" t="str">
        <f t="shared" si="4"/>
        <v>Subiu</v>
      </c>
      <c r="Q30" s="15" t="str">
        <f>VLOOKUP(A30,Ticker!A:B,2,0)</f>
        <v>TIM</v>
      </c>
      <c r="R30" s="15" t="str">
        <f>VLOOKUP(Q30,ChatGPT!A:C,2,0)</f>
        <v>Telecomunicações</v>
      </c>
      <c r="S30" s="15">
        <f>VLOOKUP(Q30,ChatGPT!A:C,3,0)</f>
        <v>29</v>
      </c>
      <c r="T30" s="15" t="str">
        <f t="shared" si="5"/>
        <v>Menor que 50</v>
      </c>
      <c r="U30" s="15">
        <f t="shared" si="6"/>
        <v>-0.0057</v>
      </c>
      <c r="V30" s="16">
        <f t="shared" si="7"/>
        <v>17.62043649</v>
      </c>
      <c r="W30" s="16">
        <f t="shared" si="8"/>
        <v>-81142318.65</v>
      </c>
      <c r="X30" s="15" t="str">
        <f t="shared" si="9"/>
        <v>Desceu</v>
      </c>
      <c r="Y30" s="15">
        <f t="shared" si="10"/>
        <v>-0.0229</v>
      </c>
      <c r="Z30" s="16">
        <f t="shared" si="11"/>
        <v>17.93061099</v>
      </c>
      <c r="AA30" s="16">
        <f t="shared" si="12"/>
        <v>-331731312</v>
      </c>
      <c r="AB30" s="15" t="str">
        <f t="shared" si="13"/>
        <v>Desceu</v>
      </c>
      <c r="AC30" s="15">
        <f t="shared" si="14"/>
        <v>-0.0229</v>
      </c>
      <c r="AD30" s="16">
        <f t="shared" si="15"/>
        <v>17.93061099</v>
      </c>
      <c r="AE30" s="16">
        <f t="shared" si="16"/>
        <v>-331731312</v>
      </c>
      <c r="AF30" s="15" t="str">
        <f t="shared" si="17"/>
        <v>Desceu</v>
      </c>
      <c r="AG30" s="17">
        <f t="shared" si="18"/>
        <v>0.5687</v>
      </c>
      <c r="AH30" s="18">
        <f t="shared" si="19"/>
        <v>11.16848346</v>
      </c>
      <c r="AI30" s="18">
        <f t="shared" si="20"/>
        <v>5131369979</v>
      </c>
      <c r="AJ30" s="19" t="str">
        <f t="shared" si="21"/>
        <v>Subiu</v>
      </c>
    </row>
    <row r="31">
      <c r="A31" s="20" t="s">
        <v>94</v>
      </c>
      <c r="B31" s="21">
        <v>45317.0</v>
      </c>
      <c r="C31" s="22">
        <v>23.22</v>
      </c>
      <c r="D31" s="23">
        <v>0.73</v>
      </c>
      <c r="E31" s="23">
        <v>1.93</v>
      </c>
      <c r="F31" s="23">
        <v>-9.51</v>
      </c>
      <c r="G31" s="23">
        <v>-9.51</v>
      </c>
      <c r="H31" s="23">
        <v>-20.4</v>
      </c>
      <c r="I31" s="23">
        <v>22.69</v>
      </c>
      <c r="J31" s="23">
        <v>23.28</v>
      </c>
      <c r="K31" s="20" t="s">
        <v>95</v>
      </c>
      <c r="L31" s="14">
        <f>VLOOKUP(A31,Total_de_acoes!A:B,2,0)</f>
        <v>251003438</v>
      </c>
      <c r="M31" s="15">
        <f t="shared" si="1"/>
        <v>0.0073</v>
      </c>
      <c r="N31" s="16">
        <f t="shared" si="2"/>
        <v>23.05172243</v>
      </c>
      <c r="O31" s="16">
        <f t="shared" si="3"/>
        <v>42238249.54</v>
      </c>
      <c r="P31" s="15" t="str">
        <f t="shared" si="4"/>
        <v>Subiu</v>
      </c>
      <c r="Q31" s="15" t="str">
        <f>VLOOKUP(A31,Ticker!A:B,2,0)</f>
        <v>Bradespar</v>
      </c>
      <c r="R31" s="15" t="str">
        <f>VLOOKUP(Q31,ChatGPT!A:C,2,0)</f>
        <v>Investimentos</v>
      </c>
      <c r="S31" s="15">
        <f>VLOOKUP(Q31,ChatGPT!A:C,3,0)</f>
        <v>20</v>
      </c>
      <c r="T31" s="15" t="str">
        <f t="shared" si="5"/>
        <v>Menor que 50</v>
      </c>
      <c r="U31" s="15">
        <f t="shared" si="6"/>
        <v>0.0193</v>
      </c>
      <c r="V31" s="16">
        <f t="shared" si="7"/>
        <v>22.78033945</v>
      </c>
      <c r="W31" s="16">
        <f t="shared" si="8"/>
        <v>110356309.9</v>
      </c>
      <c r="X31" s="15" t="str">
        <f t="shared" si="9"/>
        <v>Subiu</v>
      </c>
      <c r="Y31" s="15">
        <f t="shared" si="10"/>
        <v>-0.0951</v>
      </c>
      <c r="Z31" s="16">
        <f t="shared" si="11"/>
        <v>25.66029396</v>
      </c>
      <c r="AA31" s="16">
        <f t="shared" si="12"/>
        <v>-612522172.5</v>
      </c>
      <c r="AB31" s="15" t="str">
        <f t="shared" si="13"/>
        <v>Desceu</v>
      </c>
      <c r="AC31" s="15">
        <f t="shared" si="14"/>
        <v>-0.0951</v>
      </c>
      <c r="AD31" s="16">
        <f t="shared" si="15"/>
        <v>25.66029396</v>
      </c>
      <c r="AE31" s="16">
        <f t="shared" si="16"/>
        <v>-612522172.5</v>
      </c>
      <c r="AF31" s="15" t="str">
        <f t="shared" si="17"/>
        <v>Desceu</v>
      </c>
      <c r="AG31" s="17">
        <f t="shared" si="18"/>
        <v>-0.204</v>
      </c>
      <c r="AH31" s="24">
        <f t="shared" si="19"/>
        <v>29.17085427</v>
      </c>
      <c r="AI31" s="24">
        <f t="shared" si="20"/>
        <v>-1493684881</v>
      </c>
      <c r="AJ31" s="25" t="str">
        <f t="shared" si="21"/>
        <v>Desceu</v>
      </c>
    </row>
    <row r="32">
      <c r="A32" s="10" t="s">
        <v>96</v>
      </c>
      <c r="B32" s="11">
        <v>45317.0</v>
      </c>
      <c r="C32" s="12">
        <v>5.55</v>
      </c>
      <c r="D32" s="13">
        <v>0.72</v>
      </c>
      <c r="E32" s="13">
        <v>-3.65</v>
      </c>
      <c r="F32" s="13">
        <v>-7.65</v>
      </c>
      <c r="G32" s="13">
        <v>-7.65</v>
      </c>
      <c r="H32" s="13">
        <v>-14.03</v>
      </c>
      <c r="I32" s="13">
        <v>5.46</v>
      </c>
      <c r="J32" s="13">
        <v>5.6</v>
      </c>
      <c r="K32" s="10" t="s">
        <v>97</v>
      </c>
      <c r="L32" s="14">
        <f>VLOOKUP(A32,Total_de_acoes!A:B,2,0)</f>
        <v>393173139</v>
      </c>
      <c r="M32" s="15">
        <f t="shared" si="1"/>
        <v>0.0072</v>
      </c>
      <c r="N32" s="16">
        <f t="shared" si="2"/>
        <v>5.510325655</v>
      </c>
      <c r="O32" s="16">
        <f t="shared" si="3"/>
        <v>15598886.65</v>
      </c>
      <c r="P32" s="15" t="str">
        <f t="shared" si="4"/>
        <v>Subiu</v>
      </c>
      <c r="Q32" s="15" t="str">
        <f>VLOOKUP(A32,Ticker!A:B,2,0)</f>
        <v>Locaweb</v>
      </c>
      <c r="R32" s="15" t="str">
        <f>VLOOKUP(Q32,ChatGPT!A:C,2,0)</f>
        <v>Tecnologia</v>
      </c>
      <c r="S32" s="15">
        <f>VLOOKUP(Q32,ChatGPT!A:C,3,0)</f>
        <v>24</v>
      </c>
      <c r="T32" s="15" t="str">
        <f t="shared" si="5"/>
        <v>Menor que 50</v>
      </c>
      <c r="U32" s="15">
        <f t="shared" si="6"/>
        <v>-0.0365</v>
      </c>
      <c r="V32" s="16">
        <f t="shared" si="7"/>
        <v>5.760249092</v>
      </c>
      <c r="W32" s="16">
        <f t="shared" si="8"/>
        <v>-82664295.42</v>
      </c>
      <c r="X32" s="15" t="str">
        <f t="shared" si="9"/>
        <v>Desceu</v>
      </c>
      <c r="Y32" s="15">
        <f t="shared" si="10"/>
        <v>-0.0765</v>
      </c>
      <c r="Z32" s="16">
        <f t="shared" si="11"/>
        <v>6.009745533</v>
      </c>
      <c r="AA32" s="16">
        <f t="shared" si="12"/>
        <v>-180759594.5</v>
      </c>
      <c r="AB32" s="15" t="str">
        <f t="shared" si="13"/>
        <v>Desceu</v>
      </c>
      <c r="AC32" s="15">
        <f t="shared" si="14"/>
        <v>-0.0765</v>
      </c>
      <c r="AD32" s="16">
        <f t="shared" si="15"/>
        <v>6.009745533</v>
      </c>
      <c r="AE32" s="16">
        <f t="shared" si="16"/>
        <v>-180759594.5</v>
      </c>
      <c r="AF32" s="15" t="str">
        <f t="shared" si="17"/>
        <v>Desceu</v>
      </c>
      <c r="AG32" s="17">
        <f t="shared" si="18"/>
        <v>-0.1403</v>
      </c>
      <c r="AH32" s="18">
        <f t="shared" si="19"/>
        <v>6.455740375</v>
      </c>
      <c r="AI32" s="18">
        <f t="shared" si="20"/>
        <v>-356112786.2</v>
      </c>
      <c r="AJ32" s="19" t="str">
        <f t="shared" si="21"/>
        <v>Desceu</v>
      </c>
    </row>
    <row r="33">
      <c r="A33" s="20" t="s">
        <v>98</v>
      </c>
      <c r="B33" s="21">
        <v>45317.0</v>
      </c>
      <c r="C33" s="22">
        <v>23.83</v>
      </c>
      <c r="D33" s="23">
        <v>0.71</v>
      </c>
      <c r="E33" s="23">
        <v>1.49</v>
      </c>
      <c r="F33" s="23">
        <v>9.71</v>
      </c>
      <c r="G33" s="23">
        <v>9.71</v>
      </c>
      <c r="H33" s="23">
        <v>-26.61</v>
      </c>
      <c r="I33" s="23">
        <v>23.36</v>
      </c>
      <c r="J33" s="23">
        <v>23.99</v>
      </c>
      <c r="K33" s="20" t="s">
        <v>99</v>
      </c>
      <c r="L33" s="14">
        <f>VLOOKUP(A33,Total_de_acoes!A:B,2,0)</f>
        <v>275005663</v>
      </c>
      <c r="M33" s="15">
        <f t="shared" si="1"/>
        <v>0.0071</v>
      </c>
      <c r="N33" s="16">
        <f t="shared" si="2"/>
        <v>23.6619998</v>
      </c>
      <c r="O33" s="16">
        <f t="shared" si="3"/>
        <v>46201006</v>
      </c>
      <c r="P33" s="15" t="str">
        <f t="shared" si="4"/>
        <v>Subiu</v>
      </c>
      <c r="Q33" s="15" t="str">
        <f>VLOOKUP(A33,Ticker!A:B,2,0)</f>
        <v>PetroRecôncavo</v>
      </c>
      <c r="R33" s="15" t="str">
        <f>VLOOKUP(Q33,ChatGPT!A:C,2,0)</f>
        <v>Petróleo e Gás</v>
      </c>
      <c r="S33" s="15">
        <f>VLOOKUP(Q33,ChatGPT!A:C,3,0)</f>
        <v>9</v>
      </c>
      <c r="T33" s="15" t="str">
        <f t="shared" si="5"/>
        <v>Menor que 50</v>
      </c>
      <c r="U33" s="15">
        <f t="shared" si="6"/>
        <v>0.0149</v>
      </c>
      <c r="V33" s="16">
        <f t="shared" si="7"/>
        <v>23.48014583</v>
      </c>
      <c r="W33" s="16">
        <f t="shared" si="8"/>
        <v>96211878.75</v>
      </c>
      <c r="X33" s="15" t="str">
        <f t="shared" si="9"/>
        <v>Subiu</v>
      </c>
      <c r="Y33" s="15">
        <f t="shared" si="10"/>
        <v>0.0971</v>
      </c>
      <c r="Z33" s="16">
        <f t="shared" si="11"/>
        <v>21.72090056</v>
      </c>
      <c r="AA33" s="16">
        <f t="shared" si="12"/>
        <v>580014290.9</v>
      </c>
      <c r="AB33" s="15" t="str">
        <f t="shared" si="13"/>
        <v>Subiu</v>
      </c>
      <c r="AC33" s="15">
        <f t="shared" si="14"/>
        <v>0.0971</v>
      </c>
      <c r="AD33" s="16">
        <f t="shared" si="15"/>
        <v>21.72090056</v>
      </c>
      <c r="AE33" s="16">
        <f t="shared" si="16"/>
        <v>580014290.9</v>
      </c>
      <c r="AF33" s="15" t="str">
        <f t="shared" si="17"/>
        <v>Subiu</v>
      </c>
      <c r="AG33" s="17">
        <f t="shared" si="18"/>
        <v>-0.2661</v>
      </c>
      <c r="AH33" s="24">
        <f t="shared" si="19"/>
        <v>32.47036381</v>
      </c>
      <c r="AI33" s="24">
        <f t="shared" si="20"/>
        <v>-2376148978</v>
      </c>
      <c r="AJ33" s="25" t="str">
        <f t="shared" si="21"/>
        <v>Desceu</v>
      </c>
    </row>
    <row r="34">
      <c r="A34" s="10" t="s">
        <v>100</v>
      </c>
      <c r="B34" s="11">
        <v>45317.0</v>
      </c>
      <c r="C34" s="12">
        <v>10.01</v>
      </c>
      <c r="D34" s="13">
        <v>0.7</v>
      </c>
      <c r="E34" s="13">
        <v>-0.3</v>
      </c>
      <c r="F34" s="13">
        <v>-3.47</v>
      </c>
      <c r="G34" s="13">
        <v>-3.47</v>
      </c>
      <c r="H34" s="13">
        <v>29.0</v>
      </c>
      <c r="I34" s="13">
        <v>9.93</v>
      </c>
      <c r="J34" s="13">
        <v>10.06</v>
      </c>
      <c r="K34" s="10" t="s">
        <v>101</v>
      </c>
      <c r="L34" s="14">
        <f>VLOOKUP(A34,Total_de_acoes!A:B,2,0)</f>
        <v>5372783971</v>
      </c>
      <c r="M34" s="15">
        <f t="shared" si="1"/>
        <v>0.007</v>
      </c>
      <c r="N34" s="16">
        <f t="shared" si="2"/>
        <v>9.94041708</v>
      </c>
      <c r="O34" s="16">
        <f t="shared" si="3"/>
        <v>373853994.9</v>
      </c>
      <c r="P34" s="15" t="str">
        <f t="shared" si="4"/>
        <v>Subiu</v>
      </c>
      <c r="Q34" s="15" t="str">
        <f>VLOOKUP(A34,Ticker!A:B,2,0)</f>
        <v>Itaúsa</v>
      </c>
      <c r="R34" s="15" t="str">
        <f>VLOOKUP(Q34,ChatGPT!A:C,2,0)</f>
        <v>Holding</v>
      </c>
      <c r="S34" s="15">
        <f>VLOOKUP(Q34,ChatGPT!A:C,3,0)</f>
        <v>56</v>
      </c>
      <c r="T34" s="15" t="str">
        <f t="shared" si="5"/>
        <v>Entre 50 e 100</v>
      </c>
      <c r="U34" s="15">
        <f t="shared" si="6"/>
        <v>-0.003</v>
      </c>
      <c r="V34" s="16">
        <f t="shared" si="7"/>
        <v>10.04012036</v>
      </c>
      <c r="W34" s="16">
        <f t="shared" si="8"/>
        <v>-161830193.2</v>
      </c>
      <c r="X34" s="15" t="str">
        <f t="shared" si="9"/>
        <v>Desceu</v>
      </c>
      <c r="Y34" s="15">
        <f t="shared" si="10"/>
        <v>-0.0347</v>
      </c>
      <c r="Z34" s="16">
        <f t="shared" si="11"/>
        <v>10.36983321</v>
      </c>
      <c r="AA34" s="16">
        <f t="shared" si="12"/>
        <v>-1933306116</v>
      </c>
      <c r="AB34" s="15" t="str">
        <f t="shared" si="13"/>
        <v>Desceu</v>
      </c>
      <c r="AC34" s="15">
        <f t="shared" si="14"/>
        <v>-0.0347</v>
      </c>
      <c r="AD34" s="16">
        <f t="shared" si="15"/>
        <v>10.36983321</v>
      </c>
      <c r="AE34" s="16">
        <f t="shared" si="16"/>
        <v>-1933306116</v>
      </c>
      <c r="AF34" s="15" t="str">
        <f t="shared" si="17"/>
        <v>Desceu</v>
      </c>
      <c r="AG34" s="17">
        <f t="shared" si="18"/>
        <v>0.29</v>
      </c>
      <c r="AH34" s="18">
        <f t="shared" si="19"/>
        <v>7.759689922</v>
      </c>
      <c r="AI34" s="18">
        <f t="shared" si="20"/>
        <v>12090429914</v>
      </c>
      <c r="AJ34" s="19" t="str">
        <f t="shared" si="21"/>
        <v>Subiu</v>
      </c>
    </row>
    <row r="35">
      <c r="A35" s="20" t="s">
        <v>102</v>
      </c>
      <c r="B35" s="21">
        <v>45317.0</v>
      </c>
      <c r="C35" s="22">
        <v>56.97</v>
      </c>
      <c r="D35" s="23">
        <v>0.68</v>
      </c>
      <c r="E35" s="23">
        <v>1.88</v>
      </c>
      <c r="F35" s="23">
        <v>2.85</v>
      </c>
      <c r="G35" s="23">
        <v>2.85</v>
      </c>
      <c r="H35" s="23">
        <v>52.87</v>
      </c>
      <c r="I35" s="23">
        <v>56.55</v>
      </c>
      <c r="J35" s="23">
        <v>56.99</v>
      </c>
      <c r="K35" s="20" t="s">
        <v>103</v>
      </c>
      <c r="L35" s="14">
        <f>VLOOKUP(A35,Total_de_acoes!A:B,2,0)</f>
        <v>1420949112</v>
      </c>
      <c r="M35" s="15">
        <f t="shared" si="1"/>
        <v>0.0068</v>
      </c>
      <c r="N35" s="16">
        <f t="shared" si="2"/>
        <v>56.5852205</v>
      </c>
      <c r="O35" s="16">
        <f t="shared" si="3"/>
        <v>546752088</v>
      </c>
      <c r="P35" s="15" t="str">
        <f t="shared" si="4"/>
        <v>Subiu</v>
      </c>
      <c r="Q35" s="15" t="str">
        <f>VLOOKUP(A35,Ticker!A:B,2,0)</f>
        <v>Banco do Brasil</v>
      </c>
      <c r="R35" s="15" t="str">
        <f>VLOOKUP(Q35,ChatGPT!A:C,2,0)</f>
        <v>Serviços Financeiros</v>
      </c>
      <c r="S35" s="15">
        <f>VLOOKUP(Q35,ChatGPT!A:C,3,0)</f>
        <v>219</v>
      </c>
      <c r="T35" s="15" t="str">
        <f t="shared" si="5"/>
        <v>Maior que 100</v>
      </c>
      <c r="U35" s="15">
        <f t="shared" si="6"/>
        <v>0.0188</v>
      </c>
      <c r="V35" s="16">
        <f t="shared" si="7"/>
        <v>55.91872792</v>
      </c>
      <c r="W35" s="16">
        <f t="shared" si="8"/>
        <v>1493804135</v>
      </c>
      <c r="X35" s="15" t="str">
        <f t="shared" si="9"/>
        <v>Subiu</v>
      </c>
      <c r="Y35" s="15">
        <f t="shared" si="10"/>
        <v>0.0285</v>
      </c>
      <c r="Z35" s="16">
        <f t="shared" si="11"/>
        <v>55.39134662</v>
      </c>
      <c r="AA35" s="16">
        <f t="shared" si="12"/>
        <v>2243186117</v>
      </c>
      <c r="AB35" s="15" t="str">
        <f t="shared" si="13"/>
        <v>Subiu</v>
      </c>
      <c r="AC35" s="15">
        <f t="shared" si="14"/>
        <v>0.0285</v>
      </c>
      <c r="AD35" s="16">
        <f t="shared" si="15"/>
        <v>55.39134662</v>
      </c>
      <c r="AE35" s="16">
        <f t="shared" si="16"/>
        <v>2243186117</v>
      </c>
      <c r="AF35" s="15" t="str">
        <f t="shared" si="17"/>
        <v>Subiu</v>
      </c>
      <c r="AG35" s="17">
        <f t="shared" si="18"/>
        <v>0.5287</v>
      </c>
      <c r="AH35" s="24">
        <f t="shared" si="19"/>
        <v>37.26695885</v>
      </c>
      <c r="AI35" s="24">
        <f t="shared" si="20"/>
        <v>27997018820</v>
      </c>
      <c r="AJ35" s="25" t="str">
        <f t="shared" si="21"/>
        <v>Subiu</v>
      </c>
    </row>
    <row r="36">
      <c r="A36" s="10" t="s">
        <v>104</v>
      </c>
      <c r="B36" s="11">
        <v>45317.0</v>
      </c>
      <c r="C36" s="12">
        <v>26.16</v>
      </c>
      <c r="D36" s="13">
        <v>0.61</v>
      </c>
      <c r="E36" s="13">
        <v>-2.75</v>
      </c>
      <c r="F36" s="13">
        <v>-11.02</v>
      </c>
      <c r="G36" s="13">
        <v>-11.02</v>
      </c>
      <c r="H36" s="13">
        <v>10.07</v>
      </c>
      <c r="I36" s="13">
        <v>25.87</v>
      </c>
      <c r="J36" s="13">
        <v>26.38</v>
      </c>
      <c r="K36" s="10" t="s">
        <v>105</v>
      </c>
      <c r="L36" s="14">
        <f>VLOOKUP(A36,Total_de_acoes!A:B,2,0)</f>
        <v>1275798515</v>
      </c>
      <c r="M36" s="15">
        <f t="shared" si="1"/>
        <v>0.0061</v>
      </c>
      <c r="N36" s="16">
        <f t="shared" si="2"/>
        <v>26.00139151</v>
      </c>
      <c r="O36" s="16">
        <f t="shared" si="3"/>
        <v>202352473.7</v>
      </c>
      <c r="P36" s="15" t="str">
        <f t="shared" si="4"/>
        <v>Subiu</v>
      </c>
      <c r="Q36" s="15" t="str">
        <f>VLOOKUP(A36,Ticker!A:B,2,0)</f>
        <v>RaiaDrogasil</v>
      </c>
      <c r="R36" s="15" t="str">
        <f>VLOOKUP(Q36,ChatGPT!A:C,2,0)</f>
        <v>Varejo Farmacêutico</v>
      </c>
      <c r="S36" s="15">
        <f>VLOOKUP(Q36,ChatGPT!A:C,3,0)</f>
        <v>117</v>
      </c>
      <c r="T36" s="15" t="str">
        <f t="shared" si="5"/>
        <v>Maior que 100</v>
      </c>
      <c r="U36" s="15">
        <f t="shared" si="6"/>
        <v>-0.0275</v>
      </c>
      <c r="V36" s="16">
        <f t="shared" si="7"/>
        <v>26.89974293</v>
      </c>
      <c r="W36" s="16">
        <f t="shared" si="8"/>
        <v>-943762932.3</v>
      </c>
      <c r="X36" s="15" t="str">
        <f t="shared" si="9"/>
        <v>Desceu</v>
      </c>
      <c r="Y36" s="15">
        <f t="shared" si="10"/>
        <v>-0.1102</v>
      </c>
      <c r="Z36" s="16">
        <f t="shared" si="11"/>
        <v>29.39986514</v>
      </c>
      <c r="AA36" s="16">
        <f t="shared" si="12"/>
        <v>-4133415132</v>
      </c>
      <c r="AB36" s="15" t="str">
        <f t="shared" si="13"/>
        <v>Desceu</v>
      </c>
      <c r="AC36" s="15">
        <f t="shared" si="14"/>
        <v>-0.1102</v>
      </c>
      <c r="AD36" s="16">
        <f t="shared" si="15"/>
        <v>29.39986514</v>
      </c>
      <c r="AE36" s="16">
        <f t="shared" si="16"/>
        <v>-4133415132</v>
      </c>
      <c r="AF36" s="15" t="str">
        <f t="shared" si="17"/>
        <v>Desceu</v>
      </c>
      <c r="AG36" s="17">
        <f t="shared" si="18"/>
        <v>0.1007</v>
      </c>
      <c r="AH36" s="18">
        <f t="shared" si="19"/>
        <v>23.76669392</v>
      </c>
      <c r="AI36" s="18">
        <f t="shared" si="20"/>
        <v>3053376340</v>
      </c>
      <c r="AJ36" s="19" t="str">
        <f t="shared" si="21"/>
        <v>Subiu</v>
      </c>
    </row>
    <row r="37">
      <c r="A37" s="20" t="s">
        <v>106</v>
      </c>
      <c r="B37" s="21">
        <v>45317.0</v>
      </c>
      <c r="C37" s="22">
        <v>10.08</v>
      </c>
      <c r="D37" s="23">
        <v>0.59</v>
      </c>
      <c r="E37" s="23">
        <v>3.28</v>
      </c>
      <c r="F37" s="23">
        <v>-7.18</v>
      </c>
      <c r="G37" s="23">
        <v>-7.18</v>
      </c>
      <c r="H37" s="23">
        <v>-21.14</v>
      </c>
      <c r="I37" s="23">
        <v>10.03</v>
      </c>
      <c r="J37" s="23">
        <v>10.14</v>
      </c>
      <c r="K37" s="20" t="s">
        <v>107</v>
      </c>
      <c r="L37" s="14">
        <f>VLOOKUP(A37,Total_de_acoes!A:B,2,0)</f>
        <v>660411219</v>
      </c>
      <c r="M37" s="15">
        <f t="shared" si="1"/>
        <v>0.0059</v>
      </c>
      <c r="N37" s="16">
        <f t="shared" si="2"/>
        <v>10.02087683</v>
      </c>
      <c r="O37" s="16">
        <f t="shared" si="3"/>
        <v>39045606.94</v>
      </c>
      <c r="P37" s="15" t="str">
        <f t="shared" si="4"/>
        <v>Subiu</v>
      </c>
      <c r="Q37" s="15" t="str">
        <f>VLOOKUP(A37,Ticker!A:B,2,0)</f>
        <v>Metalúrgica Gerdau</v>
      </c>
      <c r="R37" s="15" t="str">
        <f>VLOOKUP(Q37,ChatGPT!A:C,2,0)</f>
        <v>Siderurgia</v>
      </c>
      <c r="S37" s="15">
        <f>VLOOKUP(Q37,ChatGPT!A:C,3,0)</f>
        <v>121</v>
      </c>
      <c r="T37" s="15" t="str">
        <f t="shared" si="5"/>
        <v>Maior que 100</v>
      </c>
      <c r="U37" s="15">
        <f t="shared" si="6"/>
        <v>0.0328</v>
      </c>
      <c r="V37" s="16">
        <f t="shared" si="7"/>
        <v>9.759876065</v>
      </c>
      <c r="W37" s="16">
        <f t="shared" si="8"/>
        <v>211413438.1</v>
      </c>
      <c r="X37" s="15" t="str">
        <f t="shared" si="9"/>
        <v>Subiu</v>
      </c>
      <c r="Y37" s="15">
        <f t="shared" si="10"/>
        <v>-0.0718</v>
      </c>
      <c r="Z37" s="16">
        <f t="shared" si="11"/>
        <v>10.85972851</v>
      </c>
      <c r="AA37" s="16">
        <f t="shared" si="12"/>
        <v>-514941453.7</v>
      </c>
      <c r="AB37" s="15" t="str">
        <f t="shared" si="13"/>
        <v>Desceu</v>
      </c>
      <c r="AC37" s="15">
        <f t="shared" si="14"/>
        <v>-0.0718</v>
      </c>
      <c r="AD37" s="16">
        <f t="shared" si="15"/>
        <v>10.85972851</v>
      </c>
      <c r="AE37" s="16">
        <f t="shared" si="16"/>
        <v>-514941453.7</v>
      </c>
      <c r="AF37" s="15" t="str">
        <f t="shared" si="17"/>
        <v>Desceu</v>
      </c>
      <c r="AG37" s="17">
        <f t="shared" si="18"/>
        <v>-0.2114</v>
      </c>
      <c r="AH37" s="24">
        <f t="shared" si="19"/>
        <v>12.78214557</v>
      </c>
      <c r="AI37" s="24">
        <f t="shared" si="20"/>
        <v>-1784527253</v>
      </c>
      <c r="AJ37" s="25" t="str">
        <f t="shared" si="21"/>
        <v>Desceu</v>
      </c>
    </row>
    <row r="38">
      <c r="A38" s="10" t="s">
        <v>108</v>
      </c>
      <c r="B38" s="11">
        <v>45317.0</v>
      </c>
      <c r="C38" s="12">
        <v>18.57</v>
      </c>
      <c r="D38" s="13">
        <v>0.59</v>
      </c>
      <c r="E38" s="13">
        <v>2.65</v>
      </c>
      <c r="F38" s="13">
        <v>-4.08</v>
      </c>
      <c r="G38" s="13">
        <v>-4.08</v>
      </c>
      <c r="H38" s="13">
        <v>13.35</v>
      </c>
      <c r="I38" s="13">
        <v>18.3</v>
      </c>
      <c r="J38" s="13">
        <v>18.66</v>
      </c>
      <c r="K38" s="10" t="s">
        <v>109</v>
      </c>
      <c r="L38" s="14">
        <f>VLOOKUP(A38,Total_de_acoes!A:B,2,0)</f>
        <v>1168097881</v>
      </c>
      <c r="M38" s="15">
        <f t="shared" si="1"/>
        <v>0.0059</v>
      </c>
      <c r="N38" s="16">
        <f t="shared" si="2"/>
        <v>18.46107963</v>
      </c>
      <c r="O38" s="16">
        <f t="shared" si="3"/>
        <v>127229653.2</v>
      </c>
      <c r="P38" s="15" t="str">
        <f t="shared" si="4"/>
        <v>Subiu</v>
      </c>
      <c r="Q38" s="15" t="str">
        <f>VLOOKUP(A38,Ticker!A:B,2,0)</f>
        <v>Cosan</v>
      </c>
      <c r="R38" s="15" t="str">
        <f>VLOOKUP(Q38,ChatGPT!A:C,2,0)</f>
        <v>Energia</v>
      </c>
      <c r="S38" s="15">
        <f>VLOOKUP(Q38,ChatGPT!A:C,3,0)</f>
        <v>18</v>
      </c>
      <c r="T38" s="15" t="str">
        <f t="shared" si="5"/>
        <v>Menor que 50</v>
      </c>
      <c r="U38" s="15">
        <f t="shared" si="6"/>
        <v>0.0265</v>
      </c>
      <c r="V38" s="16">
        <f t="shared" si="7"/>
        <v>18.09059912</v>
      </c>
      <c r="W38" s="16">
        <f t="shared" si="8"/>
        <v>559987148.3</v>
      </c>
      <c r="X38" s="15" t="str">
        <f t="shared" si="9"/>
        <v>Subiu</v>
      </c>
      <c r="Y38" s="15">
        <f t="shared" si="10"/>
        <v>-0.0408</v>
      </c>
      <c r="Z38" s="16">
        <f t="shared" si="11"/>
        <v>19.35988324</v>
      </c>
      <c r="AA38" s="16">
        <f t="shared" si="12"/>
        <v>-922660934.2</v>
      </c>
      <c r="AB38" s="15" t="str">
        <f t="shared" si="13"/>
        <v>Desceu</v>
      </c>
      <c r="AC38" s="15">
        <f t="shared" si="14"/>
        <v>-0.0408</v>
      </c>
      <c r="AD38" s="16">
        <f t="shared" si="15"/>
        <v>19.35988324</v>
      </c>
      <c r="AE38" s="16">
        <f t="shared" si="16"/>
        <v>-922660934.2</v>
      </c>
      <c r="AF38" s="15" t="str">
        <f t="shared" si="17"/>
        <v>Desceu</v>
      </c>
      <c r="AG38" s="17">
        <f t="shared" si="18"/>
        <v>0.1335</v>
      </c>
      <c r="AH38" s="18">
        <f t="shared" si="19"/>
        <v>16.38288487</v>
      </c>
      <c r="AI38" s="18">
        <f t="shared" si="20"/>
        <v>2554764549</v>
      </c>
      <c r="AJ38" s="19" t="str">
        <f t="shared" si="21"/>
        <v>Subiu</v>
      </c>
    </row>
    <row r="39">
      <c r="A39" s="20" t="s">
        <v>110</v>
      </c>
      <c r="B39" s="21">
        <v>45317.0</v>
      </c>
      <c r="C39" s="22">
        <v>24.34</v>
      </c>
      <c r="D39" s="23">
        <v>0.57</v>
      </c>
      <c r="E39" s="23">
        <v>2.48</v>
      </c>
      <c r="F39" s="23">
        <v>-2.29</v>
      </c>
      <c r="G39" s="23">
        <v>-2.29</v>
      </c>
      <c r="H39" s="23">
        <v>17.29</v>
      </c>
      <c r="I39" s="23">
        <v>24.17</v>
      </c>
      <c r="J39" s="23">
        <v>24.56</v>
      </c>
      <c r="K39" s="20" t="s">
        <v>111</v>
      </c>
      <c r="L39" s="14">
        <f>VLOOKUP(A39,Total_de_acoes!A:B,2,0)</f>
        <v>1134986472</v>
      </c>
      <c r="M39" s="15">
        <f t="shared" si="1"/>
        <v>0.0057</v>
      </c>
      <c r="N39" s="16">
        <f t="shared" si="2"/>
        <v>24.20204832</v>
      </c>
      <c r="O39" s="16">
        <f t="shared" si="3"/>
        <v>156573285.4</v>
      </c>
      <c r="P39" s="15" t="str">
        <f t="shared" si="4"/>
        <v>Subiu</v>
      </c>
      <c r="Q39" s="15" t="str">
        <f>VLOOKUP(A39,Ticker!A:B,2,0)</f>
        <v>JBS</v>
      </c>
      <c r="R39" s="15" t="str">
        <f>VLOOKUP(Q39,ChatGPT!A:C,2,0)</f>
        <v>Alimentos</v>
      </c>
      <c r="S39" s="15">
        <f>VLOOKUP(Q39,ChatGPT!A:C,3,0)</f>
        <v>69</v>
      </c>
      <c r="T39" s="15" t="str">
        <f t="shared" si="5"/>
        <v>Entre 50 e 100</v>
      </c>
      <c r="U39" s="15">
        <f t="shared" si="6"/>
        <v>0.0248</v>
      </c>
      <c r="V39" s="16">
        <f t="shared" si="7"/>
        <v>23.7509758</v>
      </c>
      <c r="W39" s="16">
        <f t="shared" si="8"/>
        <v>668534498.5</v>
      </c>
      <c r="X39" s="15" t="str">
        <f t="shared" si="9"/>
        <v>Subiu</v>
      </c>
      <c r="Y39" s="15">
        <f t="shared" si="10"/>
        <v>-0.0229</v>
      </c>
      <c r="Z39" s="16">
        <f t="shared" si="11"/>
        <v>24.91044929</v>
      </c>
      <c r="AA39" s="16">
        <f t="shared" si="12"/>
        <v>-647452225.6</v>
      </c>
      <c r="AB39" s="15" t="str">
        <f t="shared" si="13"/>
        <v>Desceu</v>
      </c>
      <c r="AC39" s="15">
        <f t="shared" si="14"/>
        <v>-0.0229</v>
      </c>
      <c r="AD39" s="16">
        <f t="shared" si="15"/>
        <v>24.91044929</v>
      </c>
      <c r="AE39" s="16">
        <f t="shared" si="16"/>
        <v>-647452225.6</v>
      </c>
      <c r="AF39" s="15" t="str">
        <f t="shared" si="17"/>
        <v>Desceu</v>
      </c>
      <c r="AG39" s="17">
        <f t="shared" si="18"/>
        <v>0.1729</v>
      </c>
      <c r="AH39" s="24">
        <f t="shared" si="19"/>
        <v>20.75198227</v>
      </c>
      <c r="AI39" s="24">
        <f t="shared" si="20"/>
        <v>4072351589</v>
      </c>
      <c r="AJ39" s="25" t="str">
        <f t="shared" si="21"/>
        <v>Subiu</v>
      </c>
    </row>
    <row r="40">
      <c r="A40" s="10" t="s">
        <v>112</v>
      </c>
      <c r="B40" s="11">
        <v>45317.0</v>
      </c>
      <c r="C40" s="12">
        <v>2.08</v>
      </c>
      <c r="D40" s="13">
        <v>0.48</v>
      </c>
      <c r="E40" s="13">
        <v>2.46</v>
      </c>
      <c r="F40" s="13">
        <v>-3.7</v>
      </c>
      <c r="G40" s="13">
        <v>-3.7</v>
      </c>
      <c r="H40" s="13">
        <v>-51.4</v>
      </c>
      <c r="I40" s="13">
        <v>2.02</v>
      </c>
      <c r="J40" s="13">
        <v>2.1</v>
      </c>
      <c r="K40" s="10" t="s">
        <v>113</v>
      </c>
      <c r="L40" s="14">
        <f>VLOOKUP(A40,Total_de_acoes!A:B,2,0)</f>
        <v>2867627068</v>
      </c>
      <c r="M40" s="15">
        <f t="shared" si="1"/>
        <v>0.0048</v>
      </c>
      <c r="N40" s="16">
        <f t="shared" si="2"/>
        <v>2.070063694</v>
      </c>
      <c r="O40" s="16">
        <f t="shared" si="3"/>
        <v>28493619.27</v>
      </c>
      <c r="P40" s="15" t="str">
        <f t="shared" si="4"/>
        <v>Subiu</v>
      </c>
      <c r="Q40" s="15" t="str">
        <f>VLOOKUP(A40,Ticker!A:B,2,0)</f>
        <v>Magazine Luiza</v>
      </c>
      <c r="R40" s="15" t="str">
        <f>VLOOKUP(Q40,ChatGPT!A:C,2,0)</f>
        <v>Varejo</v>
      </c>
      <c r="S40" s="15">
        <f>VLOOKUP(Q40,ChatGPT!A:C,3,0)</f>
        <v>66</v>
      </c>
      <c r="T40" s="15" t="str">
        <f t="shared" si="5"/>
        <v>Entre 50 e 100</v>
      </c>
      <c r="U40" s="15">
        <f t="shared" si="6"/>
        <v>0.0246</v>
      </c>
      <c r="V40" s="16">
        <f t="shared" si="7"/>
        <v>2.030060511</v>
      </c>
      <c r="W40" s="16">
        <f t="shared" si="8"/>
        <v>143207829.2</v>
      </c>
      <c r="X40" s="15" t="str">
        <f t="shared" si="9"/>
        <v>Subiu</v>
      </c>
      <c r="Y40" s="15">
        <f t="shared" si="10"/>
        <v>-0.037</v>
      </c>
      <c r="Z40" s="16">
        <f t="shared" si="11"/>
        <v>2.159916926</v>
      </c>
      <c r="AA40" s="16">
        <f t="shared" si="12"/>
        <v>-229171941</v>
      </c>
      <c r="AB40" s="15" t="str">
        <f t="shared" si="13"/>
        <v>Desceu</v>
      </c>
      <c r="AC40" s="15">
        <f t="shared" si="14"/>
        <v>-0.037</v>
      </c>
      <c r="AD40" s="16">
        <f t="shared" si="15"/>
        <v>2.159916926</v>
      </c>
      <c r="AE40" s="16">
        <f t="shared" si="16"/>
        <v>-229171941</v>
      </c>
      <c r="AF40" s="15" t="str">
        <f t="shared" si="17"/>
        <v>Desceu</v>
      </c>
      <c r="AG40" s="17">
        <f t="shared" si="18"/>
        <v>-0.514</v>
      </c>
      <c r="AH40" s="18">
        <f t="shared" si="19"/>
        <v>4.279835391</v>
      </c>
      <c r="AI40" s="18">
        <f t="shared" si="20"/>
        <v>-6308307512</v>
      </c>
      <c r="AJ40" s="19" t="str">
        <f t="shared" si="21"/>
        <v>Desceu</v>
      </c>
    </row>
    <row r="41">
      <c r="A41" s="20" t="s">
        <v>114</v>
      </c>
      <c r="B41" s="21">
        <v>45317.0</v>
      </c>
      <c r="C41" s="22">
        <v>13.75</v>
      </c>
      <c r="D41" s="23">
        <v>0.36</v>
      </c>
      <c r="E41" s="23">
        <v>-0.72</v>
      </c>
      <c r="F41" s="23">
        <v>-9.95</v>
      </c>
      <c r="G41" s="23">
        <v>-9.95</v>
      </c>
      <c r="H41" s="23">
        <v>15.78</v>
      </c>
      <c r="I41" s="23">
        <v>13.67</v>
      </c>
      <c r="J41" s="23">
        <v>13.9</v>
      </c>
      <c r="K41" s="20" t="s">
        <v>115</v>
      </c>
      <c r="L41" s="14">
        <f>VLOOKUP(A41,Total_de_acoes!A:B,2,0)</f>
        <v>1500728902</v>
      </c>
      <c r="M41" s="15">
        <f t="shared" si="1"/>
        <v>0.0036</v>
      </c>
      <c r="N41" s="16">
        <f t="shared" si="2"/>
        <v>13.70067756</v>
      </c>
      <c r="O41" s="16">
        <f t="shared" si="3"/>
        <v>74019610.05</v>
      </c>
      <c r="P41" s="15" t="str">
        <f t="shared" si="4"/>
        <v>Subiu</v>
      </c>
      <c r="Q41" s="15" t="str">
        <f>VLOOKUP(A41,Ticker!A:B,2,0)</f>
        <v>Banco Bradesco</v>
      </c>
      <c r="R41" s="15" t="str">
        <f>VLOOKUP(Q41,ChatGPT!A:C,2,0)</f>
        <v>Serviços Financeiros</v>
      </c>
      <c r="S41" s="15">
        <f>VLOOKUP(Q41,ChatGPT!A:C,3,0)</f>
        <v>79</v>
      </c>
      <c r="T41" s="15" t="str">
        <f t="shared" si="5"/>
        <v>Entre 50 e 100</v>
      </c>
      <c r="U41" s="15">
        <f t="shared" si="6"/>
        <v>-0.0072</v>
      </c>
      <c r="V41" s="16">
        <f t="shared" si="7"/>
        <v>13.84971797</v>
      </c>
      <c r="W41" s="16">
        <f t="shared" si="8"/>
        <v>-149649638.7</v>
      </c>
      <c r="X41" s="15" t="str">
        <f t="shared" si="9"/>
        <v>Desceu</v>
      </c>
      <c r="Y41" s="15">
        <f t="shared" si="10"/>
        <v>-0.0995</v>
      </c>
      <c r="Z41" s="16">
        <f t="shared" si="11"/>
        <v>15.26929484</v>
      </c>
      <c r="AA41" s="16">
        <f t="shared" si="12"/>
        <v>-2280049671</v>
      </c>
      <c r="AB41" s="15" t="str">
        <f t="shared" si="13"/>
        <v>Desceu</v>
      </c>
      <c r="AC41" s="15">
        <f t="shared" si="14"/>
        <v>-0.0995</v>
      </c>
      <c r="AD41" s="16">
        <f t="shared" si="15"/>
        <v>15.26929484</v>
      </c>
      <c r="AE41" s="16">
        <f t="shared" si="16"/>
        <v>-2280049671</v>
      </c>
      <c r="AF41" s="15" t="str">
        <f t="shared" si="17"/>
        <v>Desceu</v>
      </c>
      <c r="AG41" s="17">
        <f t="shared" si="18"/>
        <v>0.1578</v>
      </c>
      <c r="AH41" s="24">
        <f t="shared" si="19"/>
        <v>11.87597167</v>
      </c>
      <c r="AI41" s="24">
        <f t="shared" si="20"/>
        <v>2812408477</v>
      </c>
      <c r="AJ41" s="25" t="str">
        <f t="shared" si="21"/>
        <v>Subiu</v>
      </c>
    </row>
    <row r="42">
      <c r="A42" s="10" t="s">
        <v>116</v>
      </c>
      <c r="B42" s="11">
        <v>45317.0</v>
      </c>
      <c r="C42" s="12">
        <v>21.84</v>
      </c>
      <c r="D42" s="13">
        <v>0.27</v>
      </c>
      <c r="E42" s="13">
        <v>3.65</v>
      </c>
      <c r="F42" s="13">
        <v>-8.08</v>
      </c>
      <c r="G42" s="13">
        <v>-8.08</v>
      </c>
      <c r="H42" s="13">
        <v>-26.1</v>
      </c>
      <c r="I42" s="13">
        <v>21.7</v>
      </c>
      <c r="J42" s="13">
        <v>21.94</v>
      </c>
      <c r="K42" s="10" t="s">
        <v>117</v>
      </c>
      <c r="L42" s="14">
        <f>VLOOKUP(A42,Total_de_acoes!A:B,2,0)</f>
        <v>1118525506</v>
      </c>
      <c r="M42" s="15">
        <f t="shared" si="1"/>
        <v>0.0027</v>
      </c>
      <c r="N42" s="16">
        <f t="shared" si="2"/>
        <v>21.78119078</v>
      </c>
      <c r="O42" s="16">
        <f t="shared" si="3"/>
        <v>65779607.1</v>
      </c>
      <c r="P42" s="15" t="str">
        <f t="shared" si="4"/>
        <v>Subiu</v>
      </c>
      <c r="Q42" s="15" t="str">
        <f>VLOOKUP(A42,Ticker!A:B,2,0)</f>
        <v>Gerdau</v>
      </c>
      <c r="R42" s="15" t="str">
        <f>VLOOKUP(Q42,ChatGPT!A:C,2,0)</f>
        <v>Siderurgia</v>
      </c>
      <c r="S42" s="15">
        <f>VLOOKUP(Q42,ChatGPT!A:C,3,0)</f>
        <v>120</v>
      </c>
      <c r="T42" s="15" t="str">
        <f t="shared" si="5"/>
        <v>Maior que 100</v>
      </c>
      <c r="U42" s="15">
        <f t="shared" si="6"/>
        <v>0.0365</v>
      </c>
      <c r="V42" s="16">
        <f t="shared" si="7"/>
        <v>21.07091172</v>
      </c>
      <c r="W42" s="16">
        <f t="shared" si="8"/>
        <v>860244855.1</v>
      </c>
      <c r="X42" s="15" t="str">
        <f t="shared" si="9"/>
        <v>Subiu</v>
      </c>
      <c r="Y42" s="15">
        <f t="shared" si="10"/>
        <v>-0.0808</v>
      </c>
      <c r="Z42" s="16">
        <f t="shared" si="11"/>
        <v>23.75979112</v>
      </c>
      <c r="AA42" s="16">
        <f t="shared" si="12"/>
        <v>-2147335337</v>
      </c>
      <c r="AB42" s="15" t="str">
        <f t="shared" si="13"/>
        <v>Desceu</v>
      </c>
      <c r="AC42" s="15">
        <f t="shared" si="14"/>
        <v>-0.0808</v>
      </c>
      <c r="AD42" s="16">
        <f t="shared" si="15"/>
        <v>23.75979112</v>
      </c>
      <c r="AE42" s="16">
        <f t="shared" si="16"/>
        <v>-2147335337</v>
      </c>
      <c r="AF42" s="15" t="str">
        <f t="shared" si="17"/>
        <v>Desceu</v>
      </c>
      <c r="AG42" s="17">
        <f t="shared" si="18"/>
        <v>-0.261</v>
      </c>
      <c r="AH42" s="18">
        <f t="shared" si="19"/>
        <v>29.55345061</v>
      </c>
      <c r="AI42" s="18">
        <f t="shared" si="20"/>
        <v>-8627691245</v>
      </c>
      <c r="AJ42" s="19" t="str">
        <f t="shared" si="21"/>
        <v>Desceu</v>
      </c>
    </row>
    <row r="43">
      <c r="A43" s="20" t="s">
        <v>118</v>
      </c>
      <c r="B43" s="21">
        <v>45317.0</v>
      </c>
      <c r="C43" s="22">
        <v>3.74</v>
      </c>
      <c r="D43" s="23">
        <v>0.26</v>
      </c>
      <c r="E43" s="23">
        <v>0.0</v>
      </c>
      <c r="F43" s="23">
        <v>-7.2</v>
      </c>
      <c r="G43" s="23">
        <v>-7.2</v>
      </c>
      <c r="H43" s="23">
        <v>15.46</v>
      </c>
      <c r="I43" s="23">
        <v>3.71</v>
      </c>
      <c r="J43" s="23">
        <v>3.78</v>
      </c>
      <c r="K43" s="20" t="s">
        <v>119</v>
      </c>
      <c r="L43" s="14">
        <f>VLOOKUP(A43,Total_de_acoes!A:B,2,0)</f>
        <v>1193047233</v>
      </c>
      <c r="M43" s="15">
        <f t="shared" si="1"/>
        <v>0.0026</v>
      </c>
      <c r="N43" s="16">
        <f t="shared" si="2"/>
        <v>3.730301217</v>
      </c>
      <c r="O43" s="16">
        <f t="shared" si="3"/>
        <v>11571106.42</v>
      </c>
      <c r="P43" s="15" t="str">
        <f t="shared" si="4"/>
        <v>Subiu</v>
      </c>
      <c r="Q43" s="15" t="str">
        <f>VLOOKUP(A43,Ticker!A:B,2,0)</f>
        <v>Raízen</v>
      </c>
      <c r="R43" s="15" t="str">
        <f>VLOOKUP(Q43,ChatGPT!A:C,2,0)</f>
        <v>Energia</v>
      </c>
      <c r="S43" s="15">
        <f>VLOOKUP(Q43,ChatGPT!A:C,3,0)</f>
        <v>9</v>
      </c>
      <c r="T43" s="15" t="str">
        <f t="shared" si="5"/>
        <v>Menor que 50</v>
      </c>
      <c r="U43" s="15">
        <f t="shared" si="6"/>
        <v>0</v>
      </c>
      <c r="V43" s="16">
        <f t="shared" si="7"/>
        <v>3.74</v>
      </c>
      <c r="W43" s="16">
        <f t="shared" si="8"/>
        <v>0</v>
      </c>
      <c r="X43" s="15" t="str">
        <f t="shared" si="9"/>
        <v>Estável</v>
      </c>
      <c r="Y43" s="15">
        <f t="shared" si="10"/>
        <v>-0.072</v>
      </c>
      <c r="Z43" s="16">
        <f t="shared" si="11"/>
        <v>4.030172414</v>
      </c>
      <c r="AA43" s="16">
        <f t="shared" si="12"/>
        <v>-346189395.4</v>
      </c>
      <c r="AB43" s="15" t="str">
        <f t="shared" si="13"/>
        <v>Desceu</v>
      </c>
      <c r="AC43" s="15">
        <f t="shared" si="14"/>
        <v>-0.072</v>
      </c>
      <c r="AD43" s="16">
        <f t="shared" si="15"/>
        <v>4.030172414</v>
      </c>
      <c r="AE43" s="16">
        <f t="shared" si="16"/>
        <v>-346189395.4</v>
      </c>
      <c r="AF43" s="15" t="str">
        <f t="shared" si="17"/>
        <v>Desceu</v>
      </c>
      <c r="AG43" s="17">
        <f t="shared" si="18"/>
        <v>0.1546</v>
      </c>
      <c r="AH43" s="24">
        <f t="shared" si="19"/>
        <v>3.239217045</v>
      </c>
      <c r="AI43" s="24">
        <f t="shared" si="20"/>
        <v>597457719</v>
      </c>
      <c r="AJ43" s="25" t="str">
        <f t="shared" si="21"/>
        <v>Subiu</v>
      </c>
    </row>
    <row r="44">
      <c r="A44" s="10" t="s">
        <v>120</v>
      </c>
      <c r="B44" s="11">
        <v>45317.0</v>
      </c>
      <c r="C44" s="12">
        <v>10.07</v>
      </c>
      <c r="D44" s="13">
        <v>0.19</v>
      </c>
      <c r="E44" s="13">
        <v>0.9</v>
      </c>
      <c r="F44" s="13">
        <v>-2.8</v>
      </c>
      <c r="G44" s="13">
        <v>-2.8</v>
      </c>
      <c r="H44" s="13">
        <v>32.08</v>
      </c>
      <c r="I44" s="13">
        <v>9.96</v>
      </c>
      <c r="J44" s="13">
        <v>10.13</v>
      </c>
      <c r="K44" s="10" t="s">
        <v>121</v>
      </c>
      <c r="L44" s="14">
        <f>VLOOKUP(A44,Total_de_acoes!A:B,2,0)</f>
        <v>1679335290</v>
      </c>
      <c r="M44" s="15">
        <f t="shared" si="1"/>
        <v>0.0019</v>
      </c>
      <c r="N44" s="16">
        <f t="shared" si="2"/>
        <v>10.05090328</v>
      </c>
      <c r="O44" s="16">
        <f t="shared" si="3"/>
        <v>32069789.5</v>
      </c>
      <c r="P44" s="15" t="str">
        <f t="shared" si="4"/>
        <v>Subiu</v>
      </c>
      <c r="Q44" s="15" t="str">
        <f>VLOOKUP(A44,Ticker!A:B,2,0)</f>
        <v>Copel</v>
      </c>
      <c r="R44" s="15" t="str">
        <f>VLOOKUP(Q44,ChatGPT!A:C,2,0)</f>
        <v>Energia</v>
      </c>
      <c r="S44" s="15">
        <f>VLOOKUP(Q44,ChatGPT!A:C,3,0)</f>
        <v>67</v>
      </c>
      <c r="T44" s="15" t="str">
        <f t="shared" si="5"/>
        <v>Entre 50 e 100</v>
      </c>
      <c r="U44" s="15">
        <f t="shared" si="6"/>
        <v>0.009</v>
      </c>
      <c r="V44" s="16">
        <f t="shared" si="7"/>
        <v>9.980178394</v>
      </c>
      <c r="W44" s="16">
        <f t="shared" si="8"/>
        <v>150840592</v>
      </c>
      <c r="X44" s="15" t="str">
        <f t="shared" si="9"/>
        <v>Subiu</v>
      </c>
      <c r="Y44" s="15">
        <f t="shared" si="10"/>
        <v>-0.028</v>
      </c>
      <c r="Z44" s="16">
        <f t="shared" si="11"/>
        <v>10.3600823</v>
      </c>
      <c r="AA44" s="16">
        <f t="shared" si="12"/>
        <v>-487145451</v>
      </c>
      <c r="AB44" s="15" t="str">
        <f t="shared" si="13"/>
        <v>Desceu</v>
      </c>
      <c r="AC44" s="15">
        <f t="shared" si="14"/>
        <v>-0.028</v>
      </c>
      <c r="AD44" s="16">
        <f t="shared" si="15"/>
        <v>10.3600823</v>
      </c>
      <c r="AE44" s="16">
        <f t="shared" si="16"/>
        <v>-487145451</v>
      </c>
      <c r="AF44" s="15" t="str">
        <f t="shared" si="17"/>
        <v>Desceu</v>
      </c>
      <c r="AG44" s="17">
        <f t="shared" si="18"/>
        <v>0.3208</v>
      </c>
      <c r="AH44" s="18">
        <f t="shared" si="19"/>
        <v>7.624167171</v>
      </c>
      <c r="AI44" s="18">
        <f t="shared" si="20"/>
        <v>4107373382</v>
      </c>
      <c r="AJ44" s="19" t="str">
        <f t="shared" si="21"/>
        <v>Subiu</v>
      </c>
    </row>
    <row r="45">
      <c r="A45" s="20" t="s">
        <v>122</v>
      </c>
      <c r="B45" s="21">
        <v>45317.0</v>
      </c>
      <c r="C45" s="22">
        <v>8.18</v>
      </c>
      <c r="D45" s="23">
        <v>0.12</v>
      </c>
      <c r="E45" s="23">
        <v>-3.76</v>
      </c>
      <c r="F45" s="23">
        <v>-18.77</v>
      </c>
      <c r="G45" s="23">
        <v>-18.77</v>
      </c>
      <c r="H45" s="23">
        <v>-40.74</v>
      </c>
      <c r="I45" s="23">
        <v>8.11</v>
      </c>
      <c r="J45" s="23">
        <v>8.27</v>
      </c>
      <c r="K45" s="20" t="s">
        <v>123</v>
      </c>
      <c r="L45" s="14">
        <f>VLOOKUP(A45,Total_de_acoes!A:B,2,0)</f>
        <v>421383330</v>
      </c>
      <c r="M45" s="15">
        <f t="shared" si="1"/>
        <v>0.0012</v>
      </c>
      <c r="N45" s="16">
        <f t="shared" si="2"/>
        <v>8.170195765</v>
      </c>
      <c r="O45" s="16">
        <f t="shared" si="3"/>
        <v>4131341.158</v>
      </c>
      <c r="P45" s="15" t="str">
        <f t="shared" si="4"/>
        <v>Subiu</v>
      </c>
      <c r="Q45" s="15" t="str">
        <f>VLOOKUP(A45,Ticker!A:B,2,0)</f>
        <v>Grupo Vamos</v>
      </c>
      <c r="R45" s="15" t="str">
        <f>VLOOKUP(Q45,ChatGPT!A:C,2,0)</f>
        <v>Logística</v>
      </c>
      <c r="S45" s="15">
        <f>VLOOKUP(Q45,ChatGPT!A:C,3,0)</f>
        <v>5</v>
      </c>
      <c r="T45" s="15" t="str">
        <f t="shared" si="5"/>
        <v>Menor que 50</v>
      </c>
      <c r="U45" s="15">
        <f t="shared" si="6"/>
        <v>-0.0376</v>
      </c>
      <c r="V45" s="16">
        <f t="shared" si="7"/>
        <v>8.499584372</v>
      </c>
      <c r="W45" s="16">
        <f t="shared" si="8"/>
        <v>-134667527.1</v>
      </c>
      <c r="X45" s="15" t="str">
        <f t="shared" si="9"/>
        <v>Desceu</v>
      </c>
      <c r="Y45" s="15">
        <f t="shared" si="10"/>
        <v>-0.1877</v>
      </c>
      <c r="Z45" s="16">
        <f t="shared" si="11"/>
        <v>10.07017112</v>
      </c>
      <c r="AA45" s="16">
        <f t="shared" si="12"/>
        <v>-796486600.4</v>
      </c>
      <c r="AB45" s="15" t="str">
        <f t="shared" si="13"/>
        <v>Desceu</v>
      </c>
      <c r="AC45" s="15">
        <f t="shared" si="14"/>
        <v>-0.1877</v>
      </c>
      <c r="AD45" s="16">
        <f t="shared" si="15"/>
        <v>10.07017112</v>
      </c>
      <c r="AE45" s="16">
        <f t="shared" si="16"/>
        <v>-796486600.4</v>
      </c>
      <c r="AF45" s="15" t="str">
        <f t="shared" si="17"/>
        <v>Desceu</v>
      </c>
      <c r="AG45" s="17">
        <f t="shared" si="18"/>
        <v>-0.4074</v>
      </c>
      <c r="AH45" s="24">
        <f t="shared" si="19"/>
        <v>13.80357746</v>
      </c>
      <c r="AI45" s="24">
        <f t="shared" si="20"/>
        <v>-2369681795</v>
      </c>
      <c r="AJ45" s="25" t="str">
        <f t="shared" si="21"/>
        <v>Desceu</v>
      </c>
    </row>
    <row r="46">
      <c r="A46" s="10" t="s">
        <v>124</v>
      </c>
      <c r="B46" s="11">
        <v>45317.0</v>
      </c>
      <c r="C46" s="12">
        <v>9.74</v>
      </c>
      <c r="D46" s="13">
        <v>0.0</v>
      </c>
      <c r="E46" s="13">
        <v>5.3</v>
      </c>
      <c r="F46" s="13">
        <v>0.41</v>
      </c>
      <c r="G46" s="13">
        <v>0.41</v>
      </c>
      <c r="H46" s="13">
        <v>17.99</v>
      </c>
      <c r="I46" s="13">
        <v>9.61</v>
      </c>
      <c r="J46" s="13">
        <v>9.86</v>
      </c>
      <c r="K46" s="10" t="s">
        <v>125</v>
      </c>
      <c r="L46" s="14">
        <f>VLOOKUP(A46,Total_de_acoes!A:B,2,0)</f>
        <v>331799687</v>
      </c>
      <c r="M46" s="15">
        <f t="shared" si="1"/>
        <v>0</v>
      </c>
      <c r="N46" s="16">
        <f t="shared" si="2"/>
        <v>9.74</v>
      </c>
      <c r="O46" s="16">
        <f t="shared" si="3"/>
        <v>0</v>
      </c>
      <c r="P46" s="15" t="str">
        <f t="shared" si="4"/>
        <v>Estável</v>
      </c>
      <c r="Q46" s="15" t="str">
        <f>VLOOKUP(A46,Ticker!A:B,2,0)</f>
        <v>Marfrig</v>
      </c>
      <c r="R46" s="15" t="str">
        <f>VLOOKUP(Q46,ChatGPT!A:C,2,0)</f>
        <v>Alimentos</v>
      </c>
      <c r="S46" s="15">
        <f>VLOOKUP(Q46,ChatGPT!A:C,3,0)</f>
        <v>36</v>
      </c>
      <c r="T46" s="15" t="str">
        <f t="shared" si="5"/>
        <v>Menor que 50</v>
      </c>
      <c r="U46" s="15">
        <f t="shared" si="6"/>
        <v>0.053</v>
      </c>
      <c r="V46" s="16">
        <f t="shared" si="7"/>
        <v>9.249762583</v>
      </c>
      <c r="W46" s="16">
        <f t="shared" si="8"/>
        <v>162660621.5</v>
      </c>
      <c r="X46" s="15" t="str">
        <f t="shared" si="9"/>
        <v>Subiu</v>
      </c>
      <c r="Y46" s="15">
        <f t="shared" si="10"/>
        <v>0.0041</v>
      </c>
      <c r="Z46" s="16">
        <f t="shared" si="11"/>
        <v>9.700229061</v>
      </c>
      <c r="AA46" s="16">
        <f t="shared" si="12"/>
        <v>13195985.16</v>
      </c>
      <c r="AB46" s="15" t="str">
        <f t="shared" si="13"/>
        <v>Subiu</v>
      </c>
      <c r="AC46" s="15">
        <f t="shared" si="14"/>
        <v>0.0041</v>
      </c>
      <c r="AD46" s="16">
        <f t="shared" si="15"/>
        <v>9.700229061</v>
      </c>
      <c r="AE46" s="16">
        <f t="shared" si="16"/>
        <v>13195985.16</v>
      </c>
      <c r="AF46" s="15" t="str">
        <f t="shared" si="17"/>
        <v>Subiu</v>
      </c>
      <c r="AG46" s="17">
        <f t="shared" si="18"/>
        <v>0.1799</v>
      </c>
      <c r="AH46" s="18">
        <f t="shared" si="19"/>
        <v>8.254936859</v>
      </c>
      <c r="AI46" s="18">
        <f t="shared" si="20"/>
        <v>492743485.3</v>
      </c>
      <c r="AJ46" s="19" t="str">
        <f t="shared" si="21"/>
        <v>Subiu</v>
      </c>
    </row>
    <row r="47">
      <c r="A47" s="20" t="s">
        <v>126</v>
      </c>
      <c r="B47" s="21">
        <v>45317.0</v>
      </c>
      <c r="C47" s="22">
        <v>13.2</v>
      </c>
      <c r="D47" s="23">
        <v>0.0</v>
      </c>
      <c r="E47" s="23">
        <v>-1.12</v>
      </c>
      <c r="F47" s="23">
        <v>-3.86</v>
      </c>
      <c r="G47" s="23">
        <v>-3.86</v>
      </c>
      <c r="H47" s="23">
        <v>0.3</v>
      </c>
      <c r="I47" s="23">
        <v>13.15</v>
      </c>
      <c r="J47" s="23">
        <v>13.29</v>
      </c>
      <c r="K47" s="20" t="s">
        <v>127</v>
      </c>
      <c r="L47" s="14">
        <f>VLOOKUP(A47,Total_de_acoes!A:B,2,0)</f>
        <v>4394245879</v>
      </c>
      <c r="M47" s="15">
        <f t="shared" si="1"/>
        <v>0</v>
      </c>
      <c r="N47" s="16">
        <f t="shared" si="2"/>
        <v>13.2</v>
      </c>
      <c r="O47" s="16">
        <f t="shared" si="3"/>
        <v>0</v>
      </c>
      <c r="P47" s="15" t="str">
        <f t="shared" si="4"/>
        <v>Estável</v>
      </c>
      <c r="Q47" s="15" t="str">
        <f>VLOOKUP(A47,Ticker!A:B,2,0)</f>
        <v>Ambev</v>
      </c>
      <c r="R47" s="15" t="str">
        <f>VLOOKUP(Q47,ChatGPT!A:C,2,0)</f>
        <v>Bebidas</v>
      </c>
      <c r="S47" s="15">
        <f>VLOOKUP(Q47,ChatGPT!A:C,3,0)</f>
        <v>32</v>
      </c>
      <c r="T47" s="15" t="str">
        <f t="shared" si="5"/>
        <v>Menor que 50</v>
      </c>
      <c r="U47" s="15">
        <f t="shared" si="6"/>
        <v>-0.0112</v>
      </c>
      <c r="V47" s="16">
        <f t="shared" si="7"/>
        <v>13.34951456</v>
      </c>
      <c r="W47" s="16">
        <f t="shared" si="8"/>
        <v>-657003752.8</v>
      </c>
      <c r="X47" s="15" t="str">
        <f t="shared" si="9"/>
        <v>Desceu</v>
      </c>
      <c r="Y47" s="15">
        <f t="shared" si="10"/>
        <v>-0.0386</v>
      </c>
      <c r="Z47" s="16">
        <f t="shared" si="11"/>
        <v>13.72997712</v>
      </c>
      <c r="AA47" s="16">
        <f t="shared" si="12"/>
        <v>-2328849761</v>
      </c>
      <c r="AB47" s="15" t="str">
        <f t="shared" si="13"/>
        <v>Desceu</v>
      </c>
      <c r="AC47" s="15">
        <f t="shared" si="14"/>
        <v>-0.0386</v>
      </c>
      <c r="AD47" s="16">
        <f t="shared" si="15"/>
        <v>13.72997712</v>
      </c>
      <c r="AE47" s="16">
        <f t="shared" si="16"/>
        <v>-2328849761</v>
      </c>
      <c r="AF47" s="15" t="str">
        <f t="shared" si="17"/>
        <v>Desceu</v>
      </c>
      <c r="AG47" s="17">
        <f t="shared" si="18"/>
        <v>0.003</v>
      </c>
      <c r="AH47" s="24">
        <f t="shared" si="19"/>
        <v>13.16051844</v>
      </c>
      <c r="AI47" s="24">
        <f t="shared" si="20"/>
        <v>173491661.8</v>
      </c>
      <c r="AJ47" s="25" t="str">
        <f t="shared" si="21"/>
        <v>Subiu</v>
      </c>
    </row>
    <row r="48">
      <c r="A48" s="10" t="s">
        <v>128</v>
      </c>
      <c r="B48" s="11">
        <v>45317.0</v>
      </c>
      <c r="C48" s="12">
        <v>33.73</v>
      </c>
      <c r="D48" s="13">
        <v>-0.02</v>
      </c>
      <c r="E48" s="13">
        <v>-2.37</v>
      </c>
      <c r="F48" s="13">
        <v>0.24</v>
      </c>
      <c r="G48" s="13">
        <v>0.24</v>
      </c>
      <c r="H48" s="13">
        <v>0.91</v>
      </c>
      <c r="I48" s="13">
        <v>33.73</v>
      </c>
      <c r="J48" s="13">
        <v>34.03</v>
      </c>
      <c r="K48" s="10" t="s">
        <v>129</v>
      </c>
      <c r="L48" s="14">
        <f>VLOOKUP(A48,Total_de_acoes!A:B,2,0)</f>
        <v>671750768</v>
      </c>
      <c r="M48" s="15">
        <f t="shared" si="1"/>
        <v>-0.0002</v>
      </c>
      <c r="N48" s="16">
        <f t="shared" si="2"/>
        <v>33.73674735</v>
      </c>
      <c r="O48" s="16">
        <f t="shared" si="3"/>
        <v>-4532537.188</v>
      </c>
      <c r="P48" s="15" t="str">
        <f t="shared" si="4"/>
        <v>Desceu</v>
      </c>
      <c r="Q48" s="15" t="str">
        <f>VLOOKUP(A48,Ticker!A:B,2,0)</f>
        <v>BB Seguridade</v>
      </c>
      <c r="R48" s="15" t="str">
        <f>VLOOKUP(Q48,ChatGPT!A:C,2,0)</f>
        <v>Seguros</v>
      </c>
      <c r="S48" s="15">
        <f>VLOOKUP(Q48,ChatGPT!A:C,3,0)</f>
        <v>9</v>
      </c>
      <c r="T48" s="15" t="str">
        <f t="shared" si="5"/>
        <v>Menor que 50</v>
      </c>
      <c r="U48" s="15">
        <f t="shared" si="6"/>
        <v>-0.0237</v>
      </c>
      <c r="V48" s="16">
        <f t="shared" si="7"/>
        <v>34.54880672</v>
      </c>
      <c r="W48" s="16">
        <f t="shared" si="8"/>
        <v>-550034042.5</v>
      </c>
      <c r="X48" s="15" t="str">
        <f t="shared" si="9"/>
        <v>Desceu</v>
      </c>
      <c r="Y48" s="15">
        <f t="shared" si="10"/>
        <v>0.0024</v>
      </c>
      <c r="Z48" s="16">
        <f t="shared" si="11"/>
        <v>33.64924182</v>
      </c>
      <c r="AA48" s="16">
        <f t="shared" si="12"/>
        <v>54249369.68</v>
      </c>
      <c r="AB48" s="15" t="str">
        <f t="shared" si="13"/>
        <v>Subiu</v>
      </c>
      <c r="AC48" s="15">
        <f t="shared" si="14"/>
        <v>0.0024</v>
      </c>
      <c r="AD48" s="16">
        <f t="shared" si="15"/>
        <v>33.64924182</v>
      </c>
      <c r="AE48" s="16">
        <f t="shared" si="16"/>
        <v>54249369.68</v>
      </c>
      <c r="AF48" s="15" t="str">
        <f t="shared" si="17"/>
        <v>Subiu</v>
      </c>
      <c r="AG48" s="17">
        <f t="shared" si="18"/>
        <v>0.0091</v>
      </c>
      <c r="AH48" s="18">
        <f t="shared" si="19"/>
        <v>33.42582499</v>
      </c>
      <c r="AI48" s="18">
        <f t="shared" si="20"/>
        <v>204329794.8</v>
      </c>
      <c r="AJ48" s="19" t="str">
        <f t="shared" si="21"/>
        <v>Subiu</v>
      </c>
    </row>
    <row r="49">
      <c r="A49" s="20" t="s">
        <v>130</v>
      </c>
      <c r="B49" s="21">
        <v>45317.0</v>
      </c>
      <c r="C49" s="22">
        <v>77.04</v>
      </c>
      <c r="D49" s="23">
        <v>-0.06</v>
      </c>
      <c r="E49" s="23">
        <v>1.37</v>
      </c>
      <c r="F49" s="23">
        <v>2.22</v>
      </c>
      <c r="G49" s="23">
        <v>2.22</v>
      </c>
      <c r="H49" s="23">
        <v>45.92</v>
      </c>
      <c r="I49" s="23">
        <v>76.52</v>
      </c>
      <c r="J49" s="23">
        <v>77.69</v>
      </c>
      <c r="K49" s="20" t="s">
        <v>131</v>
      </c>
      <c r="L49" s="14">
        <f>VLOOKUP(A49,Total_de_acoes!A:B,2,0)</f>
        <v>340001799</v>
      </c>
      <c r="M49" s="15">
        <f t="shared" si="1"/>
        <v>-0.0006</v>
      </c>
      <c r="N49" s="16">
        <f t="shared" si="2"/>
        <v>77.08625175</v>
      </c>
      <c r="O49" s="16">
        <f t="shared" si="3"/>
        <v>-15725678.56</v>
      </c>
      <c r="P49" s="15" t="str">
        <f t="shared" si="4"/>
        <v>Desceu</v>
      </c>
      <c r="Q49" s="15" t="str">
        <f>VLOOKUP(A49,Ticker!A:B,2,0)</f>
        <v>Sabesp</v>
      </c>
      <c r="R49" s="15" t="str">
        <f>VLOOKUP(Q49,ChatGPT!A:C,2,0)</f>
        <v>Saneamento</v>
      </c>
      <c r="S49" s="15">
        <f>VLOOKUP(Q49,ChatGPT!A:C,3,0)</f>
        <v>50</v>
      </c>
      <c r="T49" s="15" t="str">
        <f t="shared" si="5"/>
        <v>Entre 50 e 100</v>
      </c>
      <c r="U49" s="15">
        <f t="shared" si="6"/>
        <v>0.0137</v>
      </c>
      <c r="V49" s="16">
        <f t="shared" si="7"/>
        <v>75.99881622</v>
      </c>
      <c r="W49" s="16">
        <f t="shared" si="8"/>
        <v>354004359</v>
      </c>
      <c r="X49" s="15" t="str">
        <f t="shared" si="9"/>
        <v>Subiu</v>
      </c>
      <c r="Y49" s="15">
        <f t="shared" si="10"/>
        <v>0.0222</v>
      </c>
      <c r="Z49" s="16">
        <f t="shared" si="11"/>
        <v>75.3668558</v>
      </c>
      <c r="AA49" s="16">
        <f t="shared" si="12"/>
        <v>568872037.6</v>
      </c>
      <c r="AB49" s="15" t="str">
        <f t="shared" si="13"/>
        <v>Subiu</v>
      </c>
      <c r="AC49" s="15">
        <f t="shared" si="14"/>
        <v>0.0222</v>
      </c>
      <c r="AD49" s="16">
        <f t="shared" si="15"/>
        <v>75.3668558</v>
      </c>
      <c r="AE49" s="16">
        <f t="shared" si="16"/>
        <v>568872037.6</v>
      </c>
      <c r="AF49" s="15" t="str">
        <f t="shared" si="17"/>
        <v>Subiu</v>
      </c>
      <c r="AG49" s="17">
        <f t="shared" si="18"/>
        <v>0.4592</v>
      </c>
      <c r="AH49" s="24">
        <f t="shared" si="19"/>
        <v>52.79605263</v>
      </c>
      <c r="AI49" s="24">
        <f t="shared" si="20"/>
        <v>8242985720</v>
      </c>
      <c r="AJ49" s="25" t="str">
        <f t="shared" si="21"/>
        <v>Subiu</v>
      </c>
    </row>
    <row r="50">
      <c r="A50" s="10" t="s">
        <v>132</v>
      </c>
      <c r="B50" s="11">
        <v>45317.0</v>
      </c>
      <c r="C50" s="12">
        <v>30.88</v>
      </c>
      <c r="D50" s="13">
        <v>-0.06</v>
      </c>
      <c r="E50" s="13">
        <v>-2.65</v>
      </c>
      <c r="F50" s="13">
        <v>-8.34</v>
      </c>
      <c r="G50" s="13">
        <v>-8.34</v>
      </c>
      <c r="H50" s="13">
        <v>5.89</v>
      </c>
      <c r="I50" s="13">
        <v>30.65</v>
      </c>
      <c r="J50" s="13">
        <v>31.34</v>
      </c>
      <c r="K50" s="10" t="s">
        <v>133</v>
      </c>
      <c r="L50" s="14">
        <f>VLOOKUP(A50,Total_de_acoes!A:B,2,0)</f>
        <v>514122351</v>
      </c>
      <c r="M50" s="15">
        <f t="shared" si="1"/>
        <v>-0.0006</v>
      </c>
      <c r="N50" s="16">
        <f t="shared" si="2"/>
        <v>30.89853912</v>
      </c>
      <c r="O50" s="16">
        <f t="shared" si="3"/>
        <v>-9531377.746</v>
      </c>
      <c r="P50" s="15" t="str">
        <f t="shared" si="4"/>
        <v>Desceu</v>
      </c>
      <c r="Q50" s="15" t="str">
        <f>VLOOKUP(A50,Ticker!A:B,2,0)</f>
        <v>Totvs</v>
      </c>
      <c r="R50" s="15" t="str">
        <f>VLOOKUP(Q50,ChatGPT!A:C,2,0)</f>
        <v>Tecnologia</v>
      </c>
      <c r="S50" s="15">
        <f>VLOOKUP(Q50,ChatGPT!A:C,3,0)</f>
        <v>58</v>
      </c>
      <c r="T50" s="15" t="str">
        <f t="shared" si="5"/>
        <v>Entre 50 e 100</v>
      </c>
      <c r="U50" s="15">
        <f t="shared" si="6"/>
        <v>-0.0265</v>
      </c>
      <c r="V50" s="16">
        <f t="shared" si="7"/>
        <v>31.72059579</v>
      </c>
      <c r="W50" s="16">
        <f t="shared" si="8"/>
        <v>-432169083</v>
      </c>
      <c r="X50" s="15" t="str">
        <f t="shared" si="9"/>
        <v>Desceu</v>
      </c>
      <c r="Y50" s="15">
        <f t="shared" si="10"/>
        <v>-0.0834</v>
      </c>
      <c r="Z50" s="16">
        <f t="shared" si="11"/>
        <v>33.68972289</v>
      </c>
      <c r="AA50" s="16">
        <f t="shared" si="12"/>
        <v>-1444541337</v>
      </c>
      <c r="AB50" s="15" t="str">
        <f t="shared" si="13"/>
        <v>Desceu</v>
      </c>
      <c r="AC50" s="15">
        <f t="shared" si="14"/>
        <v>-0.0834</v>
      </c>
      <c r="AD50" s="16">
        <f t="shared" si="15"/>
        <v>33.68972289</v>
      </c>
      <c r="AE50" s="16">
        <f t="shared" si="16"/>
        <v>-1444541337</v>
      </c>
      <c r="AF50" s="15" t="str">
        <f t="shared" si="17"/>
        <v>Desceu</v>
      </c>
      <c r="AG50" s="17">
        <f t="shared" si="18"/>
        <v>0.0589</v>
      </c>
      <c r="AH50" s="18">
        <f t="shared" si="19"/>
        <v>29.16233828</v>
      </c>
      <c r="AI50" s="18">
        <f t="shared" si="20"/>
        <v>883088284</v>
      </c>
      <c r="AJ50" s="19" t="str">
        <f t="shared" si="21"/>
        <v>Subiu</v>
      </c>
    </row>
    <row r="51">
      <c r="A51" s="20" t="s">
        <v>134</v>
      </c>
      <c r="B51" s="21">
        <v>45317.0</v>
      </c>
      <c r="C51" s="22">
        <v>11.64</v>
      </c>
      <c r="D51" s="23">
        <v>-0.17</v>
      </c>
      <c r="E51" s="23">
        <v>0.95</v>
      </c>
      <c r="F51" s="23">
        <v>1.39</v>
      </c>
      <c r="G51" s="23">
        <v>1.39</v>
      </c>
      <c r="H51" s="23">
        <v>12.26</v>
      </c>
      <c r="I51" s="23">
        <v>11.64</v>
      </c>
      <c r="J51" s="23">
        <v>11.8</v>
      </c>
      <c r="K51" s="20" t="s">
        <v>135</v>
      </c>
      <c r="L51" s="14">
        <f>VLOOKUP(A51,Total_de_acoes!A:B,2,0)</f>
        <v>1437415777</v>
      </c>
      <c r="M51" s="15">
        <f t="shared" si="1"/>
        <v>-0.0017</v>
      </c>
      <c r="N51" s="16">
        <f t="shared" si="2"/>
        <v>11.6598217</v>
      </c>
      <c r="O51" s="16">
        <f t="shared" si="3"/>
        <v>-28492019.83</v>
      </c>
      <c r="P51" s="15" t="str">
        <f t="shared" si="4"/>
        <v>Desceu</v>
      </c>
      <c r="Q51" s="15" t="str">
        <f>VLOOKUP(A51,Ticker!A:B,2,0)</f>
        <v>CEMIG</v>
      </c>
      <c r="R51" s="15" t="str">
        <f>VLOOKUP(Q51,ChatGPT!A:C,2,0)</f>
        <v>Energia</v>
      </c>
      <c r="S51" s="15">
        <f>VLOOKUP(Q51,ChatGPT!A:C,3,0)</f>
        <v>69</v>
      </c>
      <c r="T51" s="15" t="str">
        <f t="shared" si="5"/>
        <v>Entre 50 e 100</v>
      </c>
      <c r="U51" s="15">
        <f t="shared" si="6"/>
        <v>0.0095</v>
      </c>
      <c r="V51" s="16">
        <f t="shared" si="7"/>
        <v>11.53046062</v>
      </c>
      <c r="W51" s="16">
        <f t="shared" si="8"/>
        <v>157453627.2</v>
      </c>
      <c r="X51" s="15" t="str">
        <f t="shared" si="9"/>
        <v>Subiu</v>
      </c>
      <c r="Y51" s="15">
        <f t="shared" si="10"/>
        <v>0.0139</v>
      </c>
      <c r="Z51" s="16">
        <f t="shared" si="11"/>
        <v>11.48042213</v>
      </c>
      <c r="AA51" s="16">
        <f t="shared" si="12"/>
        <v>229379744.6</v>
      </c>
      <c r="AB51" s="15" t="str">
        <f t="shared" si="13"/>
        <v>Subiu</v>
      </c>
      <c r="AC51" s="15">
        <f t="shared" si="14"/>
        <v>0.0139</v>
      </c>
      <c r="AD51" s="16">
        <f t="shared" si="15"/>
        <v>11.48042213</v>
      </c>
      <c r="AE51" s="16">
        <f t="shared" si="16"/>
        <v>229379744.6</v>
      </c>
      <c r="AF51" s="15" t="str">
        <f t="shared" si="17"/>
        <v>Subiu</v>
      </c>
      <c r="AG51" s="17">
        <f t="shared" si="18"/>
        <v>0.1226</v>
      </c>
      <c r="AH51" s="24">
        <f t="shared" si="19"/>
        <v>10.36878675</v>
      </c>
      <c r="AI51" s="24">
        <f t="shared" si="20"/>
        <v>1827261989</v>
      </c>
      <c r="AJ51" s="25" t="str">
        <f t="shared" si="21"/>
        <v>Subiu</v>
      </c>
    </row>
    <row r="52">
      <c r="A52" s="10" t="s">
        <v>136</v>
      </c>
      <c r="B52" s="11">
        <v>45317.0</v>
      </c>
      <c r="C52" s="12">
        <v>46.04</v>
      </c>
      <c r="D52" s="13">
        <v>-0.19</v>
      </c>
      <c r="E52" s="13">
        <v>-1.41</v>
      </c>
      <c r="F52" s="13">
        <v>-2.0</v>
      </c>
      <c r="G52" s="13">
        <v>-2.0</v>
      </c>
      <c r="H52" s="13">
        <v>7.43</v>
      </c>
      <c r="I52" s="13">
        <v>45.91</v>
      </c>
      <c r="J52" s="13">
        <v>46.42</v>
      </c>
      <c r="K52" s="10" t="s">
        <v>137</v>
      </c>
      <c r="L52" s="14">
        <f>VLOOKUP(A52,Total_de_acoes!A:B,2,0)</f>
        <v>268544014</v>
      </c>
      <c r="M52" s="15">
        <f t="shared" si="1"/>
        <v>-0.0019</v>
      </c>
      <c r="N52" s="16">
        <f t="shared" si="2"/>
        <v>46.12764252</v>
      </c>
      <c r="O52" s="16">
        <f t="shared" si="3"/>
        <v>-23535874.33</v>
      </c>
      <c r="P52" s="15" t="str">
        <f t="shared" si="4"/>
        <v>Desceu</v>
      </c>
      <c r="Q52" s="15" t="str">
        <f>VLOOKUP(A52,Ticker!A:B,2,0)</f>
        <v>Eletrobras</v>
      </c>
      <c r="R52" s="15" t="str">
        <f>VLOOKUP(Q52,ChatGPT!A:C,2,0)</f>
        <v>Energia</v>
      </c>
      <c r="S52" s="15">
        <f>VLOOKUP(Q52,ChatGPT!A:C,3,0)</f>
        <v>58</v>
      </c>
      <c r="T52" s="15" t="str">
        <f t="shared" si="5"/>
        <v>Entre 50 e 100</v>
      </c>
      <c r="U52" s="15">
        <f t="shared" si="6"/>
        <v>-0.0141</v>
      </c>
      <c r="V52" s="16">
        <f t="shared" si="7"/>
        <v>46.69844812</v>
      </c>
      <c r="W52" s="16">
        <f t="shared" si="8"/>
        <v>-176822300.7</v>
      </c>
      <c r="X52" s="15" t="str">
        <f t="shared" si="9"/>
        <v>Desceu</v>
      </c>
      <c r="Y52" s="15">
        <f t="shared" si="10"/>
        <v>-0.02</v>
      </c>
      <c r="Z52" s="16">
        <f t="shared" si="11"/>
        <v>46.97959184</v>
      </c>
      <c r="AA52" s="16">
        <f t="shared" si="12"/>
        <v>-252321763.4</v>
      </c>
      <c r="AB52" s="15" t="str">
        <f t="shared" si="13"/>
        <v>Desceu</v>
      </c>
      <c r="AC52" s="15">
        <f t="shared" si="14"/>
        <v>-0.02</v>
      </c>
      <c r="AD52" s="16">
        <f t="shared" si="15"/>
        <v>46.97959184</v>
      </c>
      <c r="AE52" s="16">
        <f t="shared" si="16"/>
        <v>-252321763.4</v>
      </c>
      <c r="AF52" s="15" t="str">
        <f t="shared" si="17"/>
        <v>Desceu</v>
      </c>
      <c r="AG52" s="17">
        <f t="shared" si="18"/>
        <v>0.0743</v>
      </c>
      <c r="AH52" s="18">
        <f t="shared" si="19"/>
        <v>42.85581309</v>
      </c>
      <c r="AI52" s="18">
        <f t="shared" si="20"/>
        <v>855094334.8</v>
      </c>
      <c r="AJ52" s="19" t="str">
        <f t="shared" si="21"/>
        <v>Subiu</v>
      </c>
    </row>
    <row r="53">
      <c r="A53" s="20" t="s">
        <v>138</v>
      </c>
      <c r="B53" s="21">
        <v>45317.0</v>
      </c>
      <c r="C53" s="22">
        <v>12.87</v>
      </c>
      <c r="D53" s="23">
        <v>-0.23</v>
      </c>
      <c r="E53" s="23">
        <v>1.42</v>
      </c>
      <c r="F53" s="23">
        <v>-5.44</v>
      </c>
      <c r="G53" s="23">
        <v>-5.44</v>
      </c>
      <c r="H53" s="23">
        <v>6.36</v>
      </c>
      <c r="I53" s="23">
        <v>12.84</v>
      </c>
      <c r="J53" s="23">
        <v>13.09</v>
      </c>
      <c r="K53" s="20" t="s">
        <v>139</v>
      </c>
      <c r="L53" s="14">
        <f>VLOOKUP(A53,Total_de_acoes!A:B,2,0)</f>
        <v>1579130168</v>
      </c>
      <c r="M53" s="15">
        <f t="shared" si="1"/>
        <v>-0.0023</v>
      </c>
      <c r="N53" s="16">
        <f t="shared" si="2"/>
        <v>12.89966924</v>
      </c>
      <c r="O53" s="16">
        <f t="shared" si="3"/>
        <v>-46851590.76</v>
      </c>
      <c r="P53" s="15" t="str">
        <f t="shared" si="4"/>
        <v>Desceu</v>
      </c>
      <c r="Q53" s="15" t="str">
        <f>VLOOKUP(A53,Ticker!A:B,2,0)</f>
        <v>Eneva</v>
      </c>
      <c r="R53" s="15" t="str">
        <f>VLOOKUP(Q53,ChatGPT!A:C,2,0)</f>
        <v>Energia</v>
      </c>
      <c r="S53" s="15">
        <f>VLOOKUP(Q53,ChatGPT!A:C,3,0)</f>
        <v>10</v>
      </c>
      <c r="T53" s="15" t="str">
        <f t="shared" si="5"/>
        <v>Menor que 50</v>
      </c>
      <c r="U53" s="15">
        <f t="shared" si="6"/>
        <v>0.0142</v>
      </c>
      <c r="V53" s="16">
        <f t="shared" si="7"/>
        <v>12.68980477</v>
      </c>
      <c r="W53" s="16">
        <f t="shared" si="8"/>
        <v>284551720.3</v>
      </c>
      <c r="X53" s="15" t="str">
        <f t="shared" si="9"/>
        <v>Subiu</v>
      </c>
      <c r="Y53" s="15">
        <f t="shared" si="10"/>
        <v>-0.0544</v>
      </c>
      <c r="Z53" s="16">
        <f t="shared" si="11"/>
        <v>13.61040609</v>
      </c>
      <c r="AA53" s="16">
        <f t="shared" si="12"/>
        <v>-1169197595</v>
      </c>
      <c r="AB53" s="15" t="str">
        <f t="shared" si="13"/>
        <v>Desceu</v>
      </c>
      <c r="AC53" s="15">
        <f t="shared" si="14"/>
        <v>-0.0544</v>
      </c>
      <c r="AD53" s="16">
        <f t="shared" si="15"/>
        <v>13.61040609</v>
      </c>
      <c r="AE53" s="16">
        <f t="shared" si="16"/>
        <v>-1169197595</v>
      </c>
      <c r="AF53" s="15" t="str">
        <f t="shared" si="17"/>
        <v>Desceu</v>
      </c>
      <c r="AG53" s="17">
        <f t="shared" si="18"/>
        <v>0.0636</v>
      </c>
      <c r="AH53" s="24">
        <f t="shared" si="19"/>
        <v>12.10041369</v>
      </c>
      <c r="AI53" s="24">
        <f t="shared" si="20"/>
        <v>1215276960</v>
      </c>
      <c r="AJ53" s="25" t="str">
        <f t="shared" si="21"/>
        <v>Subiu</v>
      </c>
    </row>
    <row r="54">
      <c r="A54" s="10" t="s">
        <v>140</v>
      </c>
      <c r="B54" s="11">
        <v>45317.0</v>
      </c>
      <c r="C54" s="12">
        <v>33.17</v>
      </c>
      <c r="D54" s="13">
        <v>-0.24</v>
      </c>
      <c r="E54" s="13">
        <v>-0.93</v>
      </c>
      <c r="F54" s="13">
        <v>-10.13</v>
      </c>
      <c r="G54" s="13">
        <v>-10.13</v>
      </c>
      <c r="H54" s="13">
        <v>-11.84</v>
      </c>
      <c r="I54" s="13">
        <v>33.04</v>
      </c>
      <c r="J54" s="13">
        <v>33.5</v>
      </c>
      <c r="K54" s="10" t="s">
        <v>141</v>
      </c>
      <c r="L54" s="14">
        <f>VLOOKUP(A54,Total_de_acoes!A:B,2,0)</f>
        <v>1481593024</v>
      </c>
      <c r="M54" s="15">
        <f t="shared" si="1"/>
        <v>-0.0024</v>
      </c>
      <c r="N54" s="16">
        <f t="shared" si="2"/>
        <v>33.24979952</v>
      </c>
      <c r="O54" s="16">
        <f t="shared" si="3"/>
        <v>-118230410.4</v>
      </c>
      <c r="P54" s="15" t="str">
        <f t="shared" si="4"/>
        <v>Desceu</v>
      </c>
      <c r="Q54" s="15" t="str">
        <f>VLOOKUP(A54,Ticker!A:B,2,0)</f>
        <v>WEG</v>
      </c>
      <c r="R54" s="15" t="str">
        <f>VLOOKUP(Q54,ChatGPT!A:C,2,0)</f>
        <v>Equipamentos Elétricos</v>
      </c>
      <c r="S54" s="15">
        <f>VLOOKUP(Q54,ChatGPT!A:C,3,0)</f>
        <v>60</v>
      </c>
      <c r="T54" s="15" t="str">
        <f t="shared" si="5"/>
        <v>Entre 50 e 100</v>
      </c>
      <c r="U54" s="15">
        <f t="shared" si="6"/>
        <v>-0.0093</v>
      </c>
      <c r="V54" s="16">
        <f t="shared" si="7"/>
        <v>33.4813768</v>
      </c>
      <c r="W54" s="16">
        <f t="shared" si="8"/>
        <v>-461333701.1</v>
      </c>
      <c r="X54" s="15" t="str">
        <f t="shared" si="9"/>
        <v>Desceu</v>
      </c>
      <c r="Y54" s="15">
        <f t="shared" si="10"/>
        <v>-0.1013</v>
      </c>
      <c r="Z54" s="16">
        <f t="shared" si="11"/>
        <v>36.90886837</v>
      </c>
      <c r="AA54" s="16">
        <f t="shared" si="12"/>
        <v>-5539481288</v>
      </c>
      <c r="AB54" s="15" t="str">
        <f t="shared" si="13"/>
        <v>Desceu</v>
      </c>
      <c r="AC54" s="15">
        <f t="shared" si="14"/>
        <v>-0.1013</v>
      </c>
      <c r="AD54" s="16">
        <f t="shared" si="15"/>
        <v>36.90886837</v>
      </c>
      <c r="AE54" s="16">
        <f t="shared" si="16"/>
        <v>-5539481288</v>
      </c>
      <c r="AF54" s="15" t="str">
        <f t="shared" si="17"/>
        <v>Desceu</v>
      </c>
      <c r="AG54" s="17">
        <f t="shared" si="18"/>
        <v>-0.1184</v>
      </c>
      <c r="AH54" s="18">
        <f t="shared" si="19"/>
        <v>37.62477314</v>
      </c>
      <c r="AI54" s="18">
        <f t="shared" si="20"/>
        <v>-6600160807</v>
      </c>
      <c r="AJ54" s="19" t="str">
        <f t="shared" si="21"/>
        <v>Desceu</v>
      </c>
    </row>
    <row r="55">
      <c r="A55" s="20" t="s">
        <v>142</v>
      </c>
      <c r="B55" s="21">
        <v>45317.0</v>
      </c>
      <c r="C55" s="22">
        <v>19.3</v>
      </c>
      <c r="D55" s="23">
        <v>-0.25</v>
      </c>
      <c r="E55" s="23">
        <v>2.01</v>
      </c>
      <c r="F55" s="23">
        <v>2.55</v>
      </c>
      <c r="G55" s="23">
        <v>2.55</v>
      </c>
      <c r="H55" s="23">
        <v>-10.11</v>
      </c>
      <c r="I55" s="23">
        <v>19.1</v>
      </c>
      <c r="J55" s="23">
        <v>19.51</v>
      </c>
      <c r="K55" s="20" t="s">
        <v>143</v>
      </c>
      <c r="L55" s="14">
        <f>VLOOKUP(A55,Total_de_acoes!A:B,2,0)</f>
        <v>195751130</v>
      </c>
      <c r="M55" s="15">
        <f t="shared" si="1"/>
        <v>-0.0025</v>
      </c>
      <c r="N55" s="16">
        <f t="shared" si="2"/>
        <v>19.34837093</v>
      </c>
      <c r="O55" s="16">
        <f t="shared" si="3"/>
        <v>-9468663.682</v>
      </c>
      <c r="P55" s="15" t="str">
        <f t="shared" si="4"/>
        <v>Desceu</v>
      </c>
      <c r="Q55" s="15" t="str">
        <f>VLOOKUP(A55,Ticker!A:B,2,0)</f>
        <v>SLC Agrícola</v>
      </c>
      <c r="R55" s="15" t="str">
        <f>VLOOKUP(Q55,ChatGPT!A:C,2,0)</f>
        <v>Agronegócio</v>
      </c>
      <c r="S55" s="15">
        <f>VLOOKUP(Q55,ChatGPT!A:C,3,0)</f>
        <v>45</v>
      </c>
      <c r="T55" s="15" t="str">
        <f t="shared" si="5"/>
        <v>Menor que 50</v>
      </c>
      <c r="U55" s="15">
        <f t="shared" si="6"/>
        <v>0.0201</v>
      </c>
      <c r="V55" s="16">
        <f t="shared" si="7"/>
        <v>18.91971375</v>
      </c>
      <c r="W55" s="16">
        <f t="shared" si="8"/>
        <v>74441462.47</v>
      </c>
      <c r="X55" s="15" t="str">
        <f t="shared" si="9"/>
        <v>Subiu</v>
      </c>
      <c r="Y55" s="15">
        <f t="shared" si="10"/>
        <v>0.0255</v>
      </c>
      <c r="Z55" s="16">
        <f t="shared" si="11"/>
        <v>18.82008776</v>
      </c>
      <c r="AA55" s="16">
        <f t="shared" si="12"/>
        <v>93943362.88</v>
      </c>
      <c r="AB55" s="15" t="str">
        <f t="shared" si="13"/>
        <v>Subiu</v>
      </c>
      <c r="AC55" s="15">
        <f t="shared" si="14"/>
        <v>0.0255</v>
      </c>
      <c r="AD55" s="16">
        <f t="shared" si="15"/>
        <v>18.82008776</v>
      </c>
      <c r="AE55" s="16">
        <f t="shared" si="16"/>
        <v>93943362.88</v>
      </c>
      <c r="AF55" s="15" t="str">
        <f t="shared" si="17"/>
        <v>Subiu</v>
      </c>
      <c r="AG55" s="17">
        <f t="shared" si="18"/>
        <v>-0.1011</v>
      </c>
      <c r="AH55" s="24">
        <f t="shared" si="19"/>
        <v>21.47068639</v>
      </c>
      <c r="AI55" s="24">
        <f t="shared" si="20"/>
        <v>-424914314.6</v>
      </c>
      <c r="AJ55" s="25" t="str">
        <f t="shared" si="21"/>
        <v>Desceu</v>
      </c>
    </row>
    <row r="56">
      <c r="A56" s="10" t="s">
        <v>144</v>
      </c>
      <c r="B56" s="11">
        <v>45317.0</v>
      </c>
      <c r="C56" s="12">
        <v>24.62</v>
      </c>
      <c r="D56" s="13">
        <v>-0.28</v>
      </c>
      <c r="E56" s="13">
        <v>0.53</v>
      </c>
      <c r="F56" s="13">
        <v>-7.27</v>
      </c>
      <c r="G56" s="13">
        <v>-7.27</v>
      </c>
      <c r="H56" s="13">
        <v>39.82</v>
      </c>
      <c r="I56" s="13">
        <v>24.53</v>
      </c>
      <c r="J56" s="13">
        <v>24.92</v>
      </c>
      <c r="K56" s="10" t="s">
        <v>145</v>
      </c>
      <c r="L56" s="14">
        <f>VLOOKUP(A56,Total_de_acoes!A:B,2,0)</f>
        <v>532616595</v>
      </c>
      <c r="M56" s="15">
        <f t="shared" si="1"/>
        <v>-0.0028</v>
      </c>
      <c r="N56" s="16">
        <f t="shared" si="2"/>
        <v>24.68912956</v>
      </c>
      <c r="O56" s="16">
        <f t="shared" si="3"/>
        <v>-36819552.34</v>
      </c>
      <c r="P56" s="15" t="str">
        <f t="shared" si="4"/>
        <v>Desceu</v>
      </c>
      <c r="Q56" s="15" t="str">
        <f>VLOOKUP(A56,Ticker!A:B,2,0)</f>
        <v>ALOS3</v>
      </c>
      <c r="R56" s="15" t="str">
        <f>VLOOKUP(Q56,ChatGPT!A:C,2,0)</f>
        <v>Holding</v>
      </c>
      <c r="S56" s="15">
        <f>VLOOKUP(Q56,ChatGPT!A:C,3,0)</f>
        <v>9</v>
      </c>
      <c r="T56" s="15" t="str">
        <f t="shared" si="5"/>
        <v>Menor que 50</v>
      </c>
      <c r="U56" s="15">
        <f t="shared" si="6"/>
        <v>0.0053</v>
      </c>
      <c r="V56" s="16">
        <f t="shared" si="7"/>
        <v>24.49020193</v>
      </c>
      <c r="W56" s="16">
        <f t="shared" si="8"/>
        <v>69132606.2</v>
      </c>
      <c r="X56" s="15" t="str">
        <f t="shared" si="9"/>
        <v>Subiu</v>
      </c>
      <c r="Y56" s="15">
        <f t="shared" si="10"/>
        <v>-0.0727</v>
      </c>
      <c r="Z56" s="16">
        <f t="shared" si="11"/>
        <v>26.5501995</v>
      </c>
      <c r="AA56" s="16">
        <f t="shared" si="12"/>
        <v>-1028056287</v>
      </c>
      <c r="AB56" s="15" t="str">
        <f t="shared" si="13"/>
        <v>Desceu</v>
      </c>
      <c r="AC56" s="15">
        <f t="shared" si="14"/>
        <v>-0.0727</v>
      </c>
      <c r="AD56" s="16">
        <f t="shared" si="15"/>
        <v>26.5501995</v>
      </c>
      <c r="AE56" s="16">
        <f t="shared" si="16"/>
        <v>-1028056287</v>
      </c>
      <c r="AF56" s="15" t="str">
        <f t="shared" si="17"/>
        <v>Desceu</v>
      </c>
      <c r="AG56" s="17">
        <f t="shared" si="18"/>
        <v>0.3982</v>
      </c>
      <c r="AH56" s="18">
        <f t="shared" si="19"/>
        <v>17.6083536</v>
      </c>
      <c r="AI56" s="18">
        <f t="shared" si="20"/>
        <v>3734519232</v>
      </c>
      <c r="AJ56" s="19" t="str">
        <f t="shared" si="21"/>
        <v>Subiu</v>
      </c>
    </row>
    <row r="57">
      <c r="A57" s="20" t="s">
        <v>146</v>
      </c>
      <c r="B57" s="21">
        <v>45317.0</v>
      </c>
      <c r="C57" s="22">
        <v>13.27</v>
      </c>
      <c r="D57" s="23">
        <v>-0.3</v>
      </c>
      <c r="E57" s="23">
        <v>-1.78</v>
      </c>
      <c r="F57" s="23">
        <v>-6.42</v>
      </c>
      <c r="G57" s="23">
        <v>-6.42</v>
      </c>
      <c r="H57" s="23">
        <v>13.59</v>
      </c>
      <c r="I57" s="23">
        <v>13.23</v>
      </c>
      <c r="J57" s="23">
        <v>13.41</v>
      </c>
      <c r="K57" s="20" t="s">
        <v>147</v>
      </c>
      <c r="L57" s="14">
        <f>VLOOKUP(A57,Total_de_acoes!A:B,2,0)</f>
        <v>995335937</v>
      </c>
      <c r="M57" s="15">
        <f t="shared" si="1"/>
        <v>-0.003</v>
      </c>
      <c r="N57" s="16">
        <f t="shared" si="2"/>
        <v>13.30992979</v>
      </c>
      <c r="O57" s="16">
        <f t="shared" si="3"/>
        <v>-39743554.31</v>
      </c>
      <c r="P57" s="15" t="str">
        <f t="shared" si="4"/>
        <v>Desceu</v>
      </c>
      <c r="Q57" s="15" t="str">
        <f>VLOOKUP(A57,Ticker!A:B,2,0)</f>
        <v>Grupo CCR</v>
      </c>
      <c r="R57" s="15" t="str">
        <f>VLOOKUP(Q57,ChatGPT!A:C,2,0)</f>
        <v>Infraestrutura</v>
      </c>
      <c r="S57" s="15">
        <f>VLOOKUP(Q57,ChatGPT!A:C,3,0)</f>
        <v>22</v>
      </c>
      <c r="T57" s="15" t="str">
        <f t="shared" si="5"/>
        <v>Menor que 50</v>
      </c>
      <c r="U57" s="15">
        <f t="shared" si="6"/>
        <v>-0.0178</v>
      </c>
      <c r="V57" s="16">
        <f t="shared" si="7"/>
        <v>13.51048666</v>
      </c>
      <c r="W57" s="16">
        <f t="shared" si="8"/>
        <v>-239365017.6</v>
      </c>
      <c r="X57" s="15" t="str">
        <f t="shared" si="9"/>
        <v>Desceu</v>
      </c>
      <c r="Y57" s="15">
        <f t="shared" si="10"/>
        <v>-0.0642</v>
      </c>
      <c r="Z57" s="16">
        <f t="shared" si="11"/>
        <v>14.18038042</v>
      </c>
      <c r="AA57" s="16">
        <f t="shared" si="12"/>
        <v>-906134351.5</v>
      </c>
      <c r="AB57" s="15" t="str">
        <f t="shared" si="13"/>
        <v>Desceu</v>
      </c>
      <c r="AC57" s="15">
        <f t="shared" si="14"/>
        <v>-0.0642</v>
      </c>
      <c r="AD57" s="16">
        <f t="shared" si="15"/>
        <v>14.18038042</v>
      </c>
      <c r="AE57" s="16">
        <f t="shared" si="16"/>
        <v>-906134351.5</v>
      </c>
      <c r="AF57" s="15" t="str">
        <f t="shared" si="17"/>
        <v>Desceu</v>
      </c>
      <c r="AG57" s="17">
        <f t="shared" si="18"/>
        <v>0.1359</v>
      </c>
      <c r="AH57" s="24">
        <f t="shared" si="19"/>
        <v>11.68236641</v>
      </c>
      <c r="AI57" s="24">
        <f t="shared" si="20"/>
        <v>1580228771</v>
      </c>
      <c r="AJ57" s="25" t="str">
        <f t="shared" si="21"/>
        <v>Subiu</v>
      </c>
    </row>
    <row r="58">
      <c r="A58" s="10" t="s">
        <v>148</v>
      </c>
      <c r="B58" s="11">
        <v>45317.0</v>
      </c>
      <c r="C58" s="12">
        <v>3.03</v>
      </c>
      <c r="D58" s="13">
        <v>-0.32</v>
      </c>
      <c r="E58" s="13">
        <v>-5.02</v>
      </c>
      <c r="F58" s="13">
        <v>-13.18</v>
      </c>
      <c r="G58" s="13">
        <v>-13.18</v>
      </c>
      <c r="H58" s="13">
        <v>37.73</v>
      </c>
      <c r="I58" s="13">
        <v>2.97</v>
      </c>
      <c r="J58" s="13">
        <v>3.06</v>
      </c>
      <c r="K58" s="10" t="s">
        <v>149</v>
      </c>
      <c r="L58" s="14">
        <f>VLOOKUP(A58,Total_de_acoes!A:B,2,0)</f>
        <v>1814920980</v>
      </c>
      <c r="M58" s="15">
        <f t="shared" si="1"/>
        <v>-0.0032</v>
      </c>
      <c r="N58" s="16">
        <f t="shared" si="2"/>
        <v>3.039727127</v>
      </c>
      <c r="O58" s="16">
        <f t="shared" si="3"/>
        <v>-17653966.51</v>
      </c>
      <c r="P58" s="15" t="str">
        <f t="shared" si="4"/>
        <v>Desceu</v>
      </c>
      <c r="Q58" s="15" t="str">
        <f>VLOOKUP(A58,Ticker!A:B,2,0)</f>
        <v>Cogna</v>
      </c>
      <c r="R58" s="15" t="str">
        <f>VLOOKUP(Q58,ChatGPT!A:C,2,0)</f>
        <v>Educação</v>
      </c>
      <c r="S58" s="15">
        <f>VLOOKUP(Q58,ChatGPT!A:C,3,0)</f>
        <v>15</v>
      </c>
      <c r="T58" s="15" t="str">
        <f t="shared" si="5"/>
        <v>Menor que 50</v>
      </c>
      <c r="U58" s="15">
        <f t="shared" si="6"/>
        <v>-0.0502</v>
      </c>
      <c r="V58" s="16">
        <f t="shared" si="7"/>
        <v>3.190145294</v>
      </c>
      <c r="W58" s="16">
        <f t="shared" si="8"/>
        <v>-290651053.5</v>
      </c>
      <c r="X58" s="15" t="str">
        <f t="shared" si="9"/>
        <v>Desceu</v>
      </c>
      <c r="Y58" s="15">
        <f t="shared" si="10"/>
        <v>-0.1318</v>
      </c>
      <c r="Z58" s="16">
        <f t="shared" si="11"/>
        <v>3.489979267</v>
      </c>
      <c r="AA58" s="16">
        <f t="shared" si="12"/>
        <v>-834826022.9</v>
      </c>
      <c r="AB58" s="15" t="str">
        <f t="shared" si="13"/>
        <v>Desceu</v>
      </c>
      <c r="AC58" s="15">
        <f t="shared" si="14"/>
        <v>-0.1318</v>
      </c>
      <c r="AD58" s="16">
        <f t="shared" si="15"/>
        <v>3.489979267</v>
      </c>
      <c r="AE58" s="16">
        <f t="shared" si="16"/>
        <v>-834826022.9</v>
      </c>
      <c r="AF58" s="15" t="str">
        <f t="shared" si="17"/>
        <v>Desceu</v>
      </c>
      <c r="AG58" s="17">
        <f t="shared" si="18"/>
        <v>0.3773</v>
      </c>
      <c r="AH58" s="18">
        <f t="shared" si="19"/>
        <v>2.199956437</v>
      </c>
      <c r="AI58" s="18">
        <f t="shared" si="20"/>
        <v>1506463478</v>
      </c>
      <c r="AJ58" s="19" t="str">
        <f t="shared" si="21"/>
        <v>Subiu</v>
      </c>
    </row>
    <row r="59">
      <c r="A59" s="20" t="s">
        <v>150</v>
      </c>
      <c r="B59" s="21">
        <v>45317.0</v>
      </c>
      <c r="C59" s="22">
        <v>26.12</v>
      </c>
      <c r="D59" s="23">
        <v>-0.41</v>
      </c>
      <c r="E59" s="23">
        <v>-1.25</v>
      </c>
      <c r="F59" s="23">
        <v>-1.43</v>
      </c>
      <c r="G59" s="23">
        <v>-1.43</v>
      </c>
      <c r="H59" s="23">
        <v>22.81</v>
      </c>
      <c r="I59" s="23">
        <v>26.09</v>
      </c>
      <c r="J59" s="23">
        <v>26.4</v>
      </c>
      <c r="K59" s="20" t="s">
        <v>151</v>
      </c>
      <c r="L59" s="14">
        <f>VLOOKUP(A59,Total_de_acoes!A:B,2,0)</f>
        <v>395801044</v>
      </c>
      <c r="M59" s="15">
        <f t="shared" si="1"/>
        <v>-0.0041</v>
      </c>
      <c r="N59" s="16">
        <f t="shared" si="2"/>
        <v>26.22753288</v>
      </c>
      <c r="O59" s="16">
        <f t="shared" si="3"/>
        <v>-42561628.08</v>
      </c>
      <c r="P59" s="15" t="str">
        <f t="shared" si="4"/>
        <v>Desceu</v>
      </c>
      <c r="Q59" s="15" t="str">
        <f>VLOOKUP(A59,Ticker!A:B,2,0)</f>
        <v>Transmissão Paulista</v>
      </c>
      <c r="R59" s="15" t="str">
        <f>VLOOKUP(Q59,ChatGPT!A:C,2,0)</f>
        <v>Energia</v>
      </c>
      <c r="S59" s="15">
        <f>VLOOKUP(Q59,ChatGPT!A:C,3,0)</f>
        <v>22</v>
      </c>
      <c r="T59" s="15" t="str">
        <f t="shared" si="5"/>
        <v>Menor que 50</v>
      </c>
      <c r="U59" s="15">
        <f t="shared" si="6"/>
        <v>-0.0125</v>
      </c>
      <c r="V59" s="16">
        <f t="shared" si="7"/>
        <v>26.45063291</v>
      </c>
      <c r="W59" s="16">
        <f t="shared" si="8"/>
        <v>-130864851.5</v>
      </c>
      <c r="X59" s="15" t="str">
        <f t="shared" si="9"/>
        <v>Desceu</v>
      </c>
      <c r="Y59" s="15">
        <f t="shared" si="10"/>
        <v>-0.0143</v>
      </c>
      <c r="Z59" s="16">
        <f t="shared" si="11"/>
        <v>26.49893477</v>
      </c>
      <c r="AA59" s="16">
        <f t="shared" si="12"/>
        <v>-149982776.5</v>
      </c>
      <c r="AB59" s="15" t="str">
        <f t="shared" si="13"/>
        <v>Desceu</v>
      </c>
      <c r="AC59" s="15">
        <f t="shared" si="14"/>
        <v>-0.0143</v>
      </c>
      <c r="AD59" s="16">
        <f t="shared" si="15"/>
        <v>26.49893477</v>
      </c>
      <c r="AE59" s="16">
        <f t="shared" si="16"/>
        <v>-149982776.5</v>
      </c>
      <c r="AF59" s="15" t="str">
        <f t="shared" si="17"/>
        <v>Desceu</v>
      </c>
      <c r="AG59" s="17">
        <f t="shared" si="18"/>
        <v>0.2281</v>
      </c>
      <c r="AH59" s="24">
        <f t="shared" si="19"/>
        <v>21.26862633</v>
      </c>
      <c r="AI59" s="24">
        <f t="shared" si="20"/>
        <v>1920178762</v>
      </c>
      <c r="AJ59" s="25" t="str">
        <f t="shared" si="21"/>
        <v>Subiu</v>
      </c>
    </row>
    <row r="60">
      <c r="A60" s="10" t="s">
        <v>152</v>
      </c>
      <c r="B60" s="11">
        <v>45317.0</v>
      </c>
      <c r="C60" s="12">
        <v>41.04</v>
      </c>
      <c r="D60" s="13">
        <v>-0.46</v>
      </c>
      <c r="E60" s="13">
        <v>0.56</v>
      </c>
      <c r="F60" s="13">
        <v>-9.46</v>
      </c>
      <c r="G60" s="13">
        <v>-9.46</v>
      </c>
      <c r="H60" s="13">
        <v>13.41</v>
      </c>
      <c r="I60" s="13">
        <v>40.92</v>
      </c>
      <c r="J60" s="13">
        <v>41.59</v>
      </c>
      <c r="K60" s="10" t="s">
        <v>153</v>
      </c>
      <c r="L60" s="14">
        <f>VLOOKUP(A60,Total_de_acoes!A:B,2,0)</f>
        <v>255236961</v>
      </c>
      <c r="M60" s="15">
        <f t="shared" si="1"/>
        <v>-0.0046</v>
      </c>
      <c r="N60" s="16">
        <f t="shared" si="2"/>
        <v>41.22965642</v>
      </c>
      <c r="O60" s="16">
        <f t="shared" si="3"/>
        <v>-48407328.15</v>
      </c>
      <c r="P60" s="15" t="str">
        <f t="shared" si="4"/>
        <v>Desceu</v>
      </c>
      <c r="Q60" s="15" t="str">
        <f>VLOOKUP(A60,Ticker!A:B,2,0)</f>
        <v>Engie</v>
      </c>
      <c r="R60" s="15" t="str">
        <f>VLOOKUP(Q60,ChatGPT!A:C,2,0)</f>
        <v>Energia</v>
      </c>
      <c r="S60" s="15">
        <f>VLOOKUP(Q60,ChatGPT!A:C,3,0)</f>
        <v>29</v>
      </c>
      <c r="T60" s="15" t="str">
        <f t="shared" si="5"/>
        <v>Menor que 50</v>
      </c>
      <c r="U60" s="15">
        <f t="shared" si="6"/>
        <v>0.0056</v>
      </c>
      <c r="V60" s="16">
        <f t="shared" si="7"/>
        <v>40.81145585</v>
      </c>
      <c r="W60" s="16">
        <f t="shared" si="8"/>
        <v>58332915</v>
      </c>
      <c r="X60" s="15" t="str">
        <f t="shared" si="9"/>
        <v>Subiu</v>
      </c>
      <c r="Y60" s="15">
        <f t="shared" si="10"/>
        <v>-0.0946</v>
      </c>
      <c r="Z60" s="16">
        <f t="shared" si="11"/>
        <v>45.32803181</v>
      </c>
      <c r="AA60" s="16">
        <f t="shared" si="12"/>
        <v>-1094464208</v>
      </c>
      <c r="AB60" s="15" t="str">
        <f t="shared" si="13"/>
        <v>Desceu</v>
      </c>
      <c r="AC60" s="15">
        <f t="shared" si="14"/>
        <v>-0.0946</v>
      </c>
      <c r="AD60" s="16">
        <f t="shared" si="15"/>
        <v>45.32803181</v>
      </c>
      <c r="AE60" s="16">
        <f t="shared" si="16"/>
        <v>-1094464208</v>
      </c>
      <c r="AF60" s="15" t="str">
        <f t="shared" si="17"/>
        <v>Desceu</v>
      </c>
      <c r="AG60" s="17">
        <f t="shared" si="18"/>
        <v>0.1341</v>
      </c>
      <c r="AH60" s="18">
        <f t="shared" si="19"/>
        <v>36.18728507</v>
      </c>
      <c r="AI60" s="18">
        <f t="shared" si="20"/>
        <v>1238592211</v>
      </c>
      <c r="AJ60" s="19" t="str">
        <f t="shared" si="21"/>
        <v>Subiu</v>
      </c>
    </row>
    <row r="61">
      <c r="A61" s="20" t="s">
        <v>154</v>
      </c>
      <c r="B61" s="21">
        <v>45317.0</v>
      </c>
      <c r="C61" s="22">
        <v>23.23</v>
      </c>
      <c r="D61" s="23">
        <v>-0.47</v>
      </c>
      <c r="E61" s="23">
        <v>2.43</v>
      </c>
      <c r="F61" s="23">
        <v>2.07</v>
      </c>
      <c r="G61" s="23">
        <v>2.07</v>
      </c>
      <c r="H61" s="23">
        <v>50.65</v>
      </c>
      <c r="I61" s="23">
        <v>22.97</v>
      </c>
      <c r="J61" s="23">
        <v>23.4</v>
      </c>
      <c r="K61" s="20" t="s">
        <v>155</v>
      </c>
      <c r="L61" s="14">
        <f>VLOOKUP(A61,Total_de_acoes!A:B,2,0)</f>
        <v>1114412532</v>
      </c>
      <c r="M61" s="15">
        <f t="shared" si="1"/>
        <v>-0.0047</v>
      </c>
      <c r="N61" s="16">
        <f t="shared" si="2"/>
        <v>23.33969657</v>
      </c>
      <c r="O61" s="16">
        <f t="shared" si="3"/>
        <v>-122247236.7</v>
      </c>
      <c r="P61" s="15" t="str">
        <f t="shared" si="4"/>
        <v>Desceu</v>
      </c>
      <c r="Q61" s="15" t="str">
        <f>VLOOKUP(A61,Ticker!A:B,2,0)</f>
        <v>Vibra Energia</v>
      </c>
      <c r="R61" s="15" t="str">
        <f>VLOOKUP(Q61,ChatGPT!A:C,2,0)</f>
        <v>Energia</v>
      </c>
      <c r="S61" s="15">
        <f>VLOOKUP(Q61,ChatGPT!A:C,3,0)</f>
        <v>7</v>
      </c>
      <c r="T61" s="15" t="str">
        <f t="shared" si="5"/>
        <v>Menor que 50</v>
      </c>
      <c r="U61" s="15">
        <f t="shared" si="6"/>
        <v>0.0243</v>
      </c>
      <c r="V61" s="16">
        <f t="shared" si="7"/>
        <v>22.67890267</v>
      </c>
      <c r="W61" s="16">
        <f t="shared" si="8"/>
        <v>614149776.2</v>
      </c>
      <c r="X61" s="15" t="str">
        <f t="shared" si="9"/>
        <v>Subiu</v>
      </c>
      <c r="Y61" s="15">
        <f t="shared" si="10"/>
        <v>0.0207</v>
      </c>
      <c r="Z61" s="16">
        <f t="shared" si="11"/>
        <v>22.75889096</v>
      </c>
      <c r="AA61" s="16">
        <f t="shared" si="12"/>
        <v>525009821.3</v>
      </c>
      <c r="AB61" s="15" t="str">
        <f t="shared" si="13"/>
        <v>Subiu</v>
      </c>
      <c r="AC61" s="15">
        <f t="shared" si="14"/>
        <v>0.0207</v>
      </c>
      <c r="AD61" s="16">
        <f t="shared" si="15"/>
        <v>22.75889096</v>
      </c>
      <c r="AE61" s="16">
        <f t="shared" si="16"/>
        <v>525009821.3</v>
      </c>
      <c r="AF61" s="15" t="str">
        <f t="shared" si="17"/>
        <v>Subiu</v>
      </c>
      <c r="AG61" s="17">
        <f t="shared" si="18"/>
        <v>0.5065</v>
      </c>
      <c r="AH61" s="24">
        <f t="shared" si="19"/>
        <v>15.41984733</v>
      </c>
      <c r="AI61" s="24">
        <f t="shared" si="20"/>
        <v>8703732014</v>
      </c>
      <c r="AJ61" s="25" t="str">
        <f t="shared" si="21"/>
        <v>Subiu</v>
      </c>
    </row>
    <row r="62">
      <c r="A62" s="10" t="s">
        <v>156</v>
      </c>
      <c r="B62" s="11">
        <v>45317.0</v>
      </c>
      <c r="C62" s="12">
        <v>40.65</v>
      </c>
      <c r="D62" s="13">
        <v>-0.65</v>
      </c>
      <c r="E62" s="13">
        <v>5.45</v>
      </c>
      <c r="F62" s="13">
        <v>-8.24</v>
      </c>
      <c r="G62" s="13">
        <v>-8.24</v>
      </c>
      <c r="H62" s="13">
        <v>73.5</v>
      </c>
      <c r="I62" s="13">
        <v>40.09</v>
      </c>
      <c r="J62" s="13">
        <v>41.4</v>
      </c>
      <c r="K62" s="10" t="s">
        <v>157</v>
      </c>
      <c r="L62" s="14">
        <f>VLOOKUP(A62,Total_de_acoes!A:B,2,0)</f>
        <v>81838843</v>
      </c>
      <c r="M62" s="15">
        <f t="shared" si="1"/>
        <v>-0.0065</v>
      </c>
      <c r="N62" s="16">
        <f t="shared" si="2"/>
        <v>40.9159537</v>
      </c>
      <c r="O62" s="16">
        <f t="shared" si="3"/>
        <v>-21765343.02</v>
      </c>
      <c r="P62" s="15" t="str">
        <f t="shared" si="4"/>
        <v>Desceu</v>
      </c>
      <c r="Q62" s="15" t="str">
        <f>VLOOKUP(A62,Ticker!A:B,2,0)</f>
        <v>IRB Brasil RE</v>
      </c>
      <c r="R62" s="15" t="str">
        <f>VLOOKUP(Q62,ChatGPT!A:C,2,0)</f>
        <v>Seguros</v>
      </c>
      <c r="S62" s="15">
        <f>VLOOKUP(Q62,ChatGPT!A:C,3,0)</f>
        <v>84</v>
      </c>
      <c r="T62" s="15" t="str">
        <f t="shared" si="5"/>
        <v>Entre 50 e 100</v>
      </c>
      <c r="U62" s="15">
        <f t="shared" si="6"/>
        <v>0.0545</v>
      </c>
      <c r="V62" s="16">
        <f t="shared" si="7"/>
        <v>38.54907539</v>
      </c>
      <c r="W62" s="16">
        <f t="shared" si="8"/>
        <v>171937239.2</v>
      </c>
      <c r="X62" s="15" t="str">
        <f t="shared" si="9"/>
        <v>Subiu</v>
      </c>
      <c r="Y62" s="15">
        <f t="shared" si="10"/>
        <v>-0.0824</v>
      </c>
      <c r="Z62" s="16">
        <f t="shared" si="11"/>
        <v>44.30034874</v>
      </c>
      <c r="AA62" s="16">
        <f t="shared" si="12"/>
        <v>-298740317.1</v>
      </c>
      <c r="AB62" s="15" t="str">
        <f t="shared" si="13"/>
        <v>Desceu</v>
      </c>
      <c r="AC62" s="15">
        <f t="shared" si="14"/>
        <v>-0.0824</v>
      </c>
      <c r="AD62" s="16">
        <f t="shared" si="15"/>
        <v>44.30034874</v>
      </c>
      <c r="AE62" s="16">
        <f t="shared" si="16"/>
        <v>-298740317.1</v>
      </c>
      <c r="AF62" s="15" t="str">
        <f t="shared" si="17"/>
        <v>Desceu</v>
      </c>
      <c r="AG62" s="17">
        <f t="shared" si="18"/>
        <v>0.735</v>
      </c>
      <c r="AH62" s="18">
        <f t="shared" si="19"/>
        <v>23.42939481</v>
      </c>
      <c r="AI62" s="18">
        <f t="shared" si="20"/>
        <v>1409314404</v>
      </c>
      <c r="AJ62" s="19" t="str">
        <f t="shared" si="21"/>
        <v>Subiu</v>
      </c>
    </row>
    <row r="63">
      <c r="A63" s="20" t="s">
        <v>158</v>
      </c>
      <c r="B63" s="21">
        <v>45317.0</v>
      </c>
      <c r="C63" s="22">
        <v>40.86</v>
      </c>
      <c r="D63" s="23">
        <v>-0.65</v>
      </c>
      <c r="E63" s="23">
        <v>-2.04</v>
      </c>
      <c r="F63" s="23">
        <v>-3.7</v>
      </c>
      <c r="G63" s="23">
        <v>-3.7</v>
      </c>
      <c r="H63" s="23">
        <v>-3.64</v>
      </c>
      <c r="I63" s="23">
        <v>40.86</v>
      </c>
      <c r="J63" s="23">
        <v>41.44</v>
      </c>
      <c r="K63" s="20" t="s">
        <v>159</v>
      </c>
      <c r="L63" s="14">
        <f>VLOOKUP(A63,Total_de_acoes!A:B,2,0)</f>
        <v>1980568384</v>
      </c>
      <c r="M63" s="15">
        <f t="shared" si="1"/>
        <v>-0.0065</v>
      </c>
      <c r="N63" s="16">
        <f t="shared" si="2"/>
        <v>41.12732763</v>
      </c>
      <c r="O63" s="16">
        <f t="shared" si="3"/>
        <v>-529460651.3</v>
      </c>
      <c r="P63" s="15" t="str">
        <f t="shared" si="4"/>
        <v>Desceu</v>
      </c>
      <c r="Q63" s="15" t="str">
        <f>VLOOKUP(A63,Ticker!A:B,2,0)</f>
        <v>Eletrobras</v>
      </c>
      <c r="R63" s="15" t="str">
        <f>VLOOKUP(Q63,ChatGPT!A:C,2,0)</f>
        <v>Energia</v>
      </c>
      <c r="S63" s="15">
        <f>VLOOKUP(Q63,ChatGPT!A:C,3,0)</f>
        <v>58</v>
      </c>
      <c r="T63" s="15" t="str">
        <f t="shared" si="5"/>
        <v>Entre 50 e 100</v>
      </c>
      <c r="U63" s="15">
        <f t="shared" si="6"/>
        <v>-0.0204</v>
      </c>
      <c r="V63" s="16">
        <f t="shared" si="7"/>
        <v>41.71090241</v>
      </c>
      <c r="W63" s="16">
        <f t="shared" si="8"/>
        <v>-1685270409</v>
      </c>
      <c r="X63" s="15" t="str">
        <f t="shared" si="9"/>
        <v>Desceu</v>
      </c>
      <c r="Y63" s="15">
        <f t="shared" si="10"/>
        <v>-0.037</v>
      </c>
      <c r="Z63" s="16">
        <f t="shared" si="11"/>
        <v>42.42990654</v>
      </c>
      <c r="AA63" s="16">
        <f t="shared" si="12"/>
        <v>-3109307263</v>
      </c>
      <c r="AB63" s="15" t="str">
        <f t="shared" si="13"/>
        <v>Desceu</v>
      </c>
      <c r="AC63" s="15">
        <f t="shared" si="14"/>
        <v>-0.037</v>
      </c>
      <c r="AD63" s="16">
        <f t="shared" si="15"/>
        <v>42.42990654</v>
      </c>
      <c r="AE63" s="16">
        <f t="shared" si="16"/>
        <v>-3109307263</v>
      </c>
      <c r="AF63" s="15" t="str">
        <f t="shared" si="17"/>
        <v>Desceu</v>
      </c>
      <c r="AG63" s="17">
        <f t="shared" si="18"/>
        <v>-0.0364</v>
      </c>
      <c r="AH63" s="24">
        <f t="shared" si="19"/>
        <v>42.40348692</v>
      </c>
      <c r="AI63" s="24">
        <f t="shared" si="20"/>
        <v>-3056981403</v>
      </c>
      <c r="AJ63" s="25" t="str">
        <f t="shared" si="21"/>
        <v>Desceu</v>
      </c>
    </row>
    <row r="64">
      <c r="A64" s="10" t="s">
        <v>160</v>
      </c>
      <c r="B64" s="11">
        <v>45317.0</v>
      </c>
      <c r="C64" s="12">
        <v>3.4</v>
      </c>
      <c r="D64" s="13">
        <v>-0.87</v>
      </c>
      <c r="E64" s="13">
        <v>-4.23</v>
      </c>
      <c r="F64" s="13">
        <v>-13.92</v>
      </c>
      <c r="G64" s="13">
        <v>-13.92</v>
      </c>
      <c r="H64" s="13">
        <v>-46.63</v>
      </c>
      <c r="I64" s="13">
        <v>3.35</v>
      </c>
      <c r="J64" s="13">
        <v>3.47</v>
      </c>
      <c r="K64" s="10" t="s">
        <v>161</v>
      </c>
      <c r="L64" s="14">
        <f>VLOOKUP(A64,Total_de_acoes!A:B,2,0)</f>
        <v>309729428</v>
      </c>
      <c r="M64" s="15">
        <f t="shared" si="1"/>
        <v>-0.0087</v>
      </c>
      <c r="N64" s="16">
        <f t="shared" si="2"/>
        <v>3.429839605</v>
      </c>
      <c r="O64" s="16">
        <f t="shared" si="3"/>
        <v>-9242203.652</v>
      </c>
      <c r="P64" s="15" t="str">
        <f t="shared" si="4"/>
        <v>Desceu</v>
      </c>
      <c r="Q64" s="15" t="str">
        <f>VLOOKUP(A64,Ticker!A:B,2,0)</f>
        <v>Petz</v>
      </c>
      <c r="R64" s="15" t="str">
        <f>VLOOKUP(Q64,ChatGPT!A:C,2,0)</f>
        <v>Varejo Pet</v>
      </c>
      <c r="S64" s="15">
        <f>VLOOKUP(Q64,ChatGPT!A:C,3,0)</f>
        <v>8</v>
      </c>
      <c r="T64" s="15" t="str">
        <f t="shared" si="5"/>
        <v>Menor que 50</v>
      </c>
      <c r="U64" s="15">
        <f t="shared" si="6"/>
        <v>-0.0423</v>
      </c>
      <c r="V64" s="16">
        <f t="shared" si="7"/>
        <v>3.550172288</v>
      </c>
      <c r="W64" s="16">
        <f t="shared" si="8"/>
        <v>-46512776.79</v>
      </c>
      <c r="X64" s="15" t="str">
        <f t="shared" si="9"/>
        <v>Desceu</v>
      </c>
      <c r="Y64" s="15">
        <f t="shared" si="10"/>
        <v>-0.1392</v>
      </c>
      <c r="Z64" s="16">
        <f t="shared" si="11"/>
        <v>3.949814126</v>
      </c>
      <c r="AA64" s="16">
        <f t="shared" si="12"/>
        <v>-170293614.9</v>
      </c>
      <c r="AB64" s="15" t="str">
        <f t="shared" si="13"/>
        <v>Desceu</v>
      </c>
      <c r="AC64" s="15">
        <f t="shared" si="14"/>
        <v>-0.1392</v>
      </c>
      <c r="AD64" s="16">
        <f t="shared" si="15"/>
        <v>3.949814126</v>
      </c>
      <c r="AE64" s="16">
        <f t="shared" si="16"/>
        <v>-170293614.9</v>
      </c>
      <c r="AF64" s="15" t="str">
        <f t="shared" si="17"/>
        <v>Desceu</v>
      </c>
      <c r="AG64" s="17">
        <f t="shared" si="18"/>
        <v>-0.4663</v>
      </c>
      <c r="AH64" s="18">
        <f t="shared" si="19"/>
        <v>6.370620199</v>
      </c>
      <c r="AI64" s="18">
        <f t="shared" si="20"/>
        <v>-920088494.9</v>
      </c>
      <c r="AJ64" s="19" t="str">
        <f t="shared" si="21"/>
        <v>Desceu</v>
      </c>
    </row>
    <row r="65">
      <c r="A65" s="20" t="s">
        <v>162</v>
      </c>
      <c r="B65" s="21">
        <v>45317.0</v>
      </c>
      <c r="C65" s="22">
        <v>15.91</v>
      </c>
      <c r="D65" s="23">
        <v>-0.93</v>
      </c>
      <c r="E65" s="23">
        <v>-2.39</v>
      </c>
      <c r="F65" s="23">
        <v>-14.92</v>
      </c>
      <c r="G65" s="23">
        <v>-14.92</v>
      </c>
      <c r="H65" s="23">
        <v>8.93</v>
      </c>
      <c r="I65" s="23">
        <v>15.85</v>
      </c>
      <c r="J65" s="23">
        <v>16.31</v>
      </c>
      <c r="K65" s="20" t="s">
        <v>163</v>
      </c>
      <c r="L65" s="14">
        <f>VLOOKUP(A65,Total_de_acoes!A:B,2,0)</f>
        <v>91514307</v>
      </c>
      <c r="M65" s="15">
        <f t="shared" si="1"/>
        <v>-0.0093</v>
      </c>
      <c r="N65" s="16">
        <f t="shared" si="2"/>
        <v>16.05935197</v>
      </c>
      <c r="O65" s="16">
        <f t="shared" si="3"/>
        <v>-13667842.34</v>
      </c>
      <c r="P65" s="15" t="str">
        <f t="shared" si="4"/>
        <v>Desceu</v>
      </c>
      <c r="Q65" s="15" t="str">
        <f>VLOOKUP(A65,Ticker!A:B,2,0)</f>
        <v>EZTEC</v>
      </c>
      <c r="R65" s="15" t="str">
        <f>VLOOKUP(Q65,ChatGPT!A:C,2,0)</f>
        <v>Construção Civil</v>
      </c>
      <c r="S65" s="15">
        <f>VLOOKUP(Q65,ChatGPT!A:C,3,0)</f>
        <v>43</v>
      </c>
      <c r="T65" s="15" t="str">
        <f t="shared" si="5"/>
        <v>Menor que 50</v>
      </c>
      <c r="U65" s="15">
        <f t="shared" si="6"/>
        <v>-0.0239</v>
      </c>
      <c r="V65" s="16">
        <f t="shared" si="7"/>
        <v>16.29955947</v>
      </c>
      <c r="W65" s="16">
        <f t="shared" si="8"/>
        <v>-35650265.06</v>
      </c>
      <c r="X65" s="15" t="str">
        <f t="shared" si="9"/>
        <v>Desceu</v>
      </c>
      <c r="Y65" s="15">
        <f t="shared" si="10"/>
        <v>-0.1492</v>
      </c>
      <c r="Z65" s="16">
        <f t="shared" si="11"/>
        <v>18.70004701</v>
      </c>
      <c r="AA65" s="16">
        <f t="shared" si="12"/>
        <v>-255329219</v>
      </c>
      <c r="AB65" s="15" t="str">
        <f t="shared" si="13"/>
        <v>Desceu</v>
      </c>
      <c r="AC65" s="15">
        <f t="shared" si="14"/>
        <v>-0.1492</v>
      </c>
      <c r="AD65" s="16">
        <f t="shared" si="15"/>
        <v>18.70004701</v>
      </c>
      <c r="AE65" s="16">
        <f t="shared" si="16"/>
        <v>-255329219</v>
      </c>
      <c r="AF65" s="15" t="str">
        <f t="shared" si="17"/>
        <v>Desceu</v>
      </c>
      <c r="AG65" s="17">
        <f t="shared" si="18"/>
        <v>0.0893</v>
      </c>
      <c r="AH65" s="24">
        <f t="shared" si="19"/>
        <v>14.60571009</v>
      </c>
      <c r="AI65" s="24">
        <f t="shared" si="20"/>
        <v>119361187.3</v>
      </c>
      <c r="AJ65" s="25" t="str">
        <f t="shared" si="21"/>
        <v>Subiu</v>
      </c>
    </row>
    <row r="66">
      <c r="A66" s="10" t="s">
        <v>164</v>
      </c>
      <c r="B66" s="11">
        <v>45317.0</v>
      </c>
      <c r="C66" s="12">
        <v>16.49</v>
      </c>
      <c r="D66" s="13">
        <v>-1.07</v>
      </c>
      <c r="E66" s="13">
        <v>1.04</v>
      </c>
      <c r="F66" s="13">
        <v>-8.59</v>
      </c>
      <c r="G66" s="13">
        <v>-8.59</v>
      </c>
      <c r="H66" s="13">
        <v>17.16</v>
      </c>
      <c r="I66" s="13">
        <v>16.4</v>
      </c>
      <c r="J66" s="13">
        <v>16.71</v>
      </c>
      <c r="K66" s="10" t="s">
        <v>107</v>
      </c>
      <c r="L66" s="14">
        <f>VLOOKUP(A66,Total_de_acoes!A:B,2,0)</f>
        <v>240822651</v>
      </c>
      <c r="M66" s="15">
        <f t="shared" si="1"/>
        <v>-0.0107</v>
      </c>
      <c r="N66" s="16">
        <f t="shared" si="2"/>
        <v>16.66835136</v>
      </c>
      <c r="O66" s="16">
        <f t="shared" si="3"/>
        <v>-42951047.22</v>
      </c>
      <c r="P66" s="15" t="str">
        <f t="shared" si="4"/>
        <v>Desceu</v>
      </c>
      <c r="Q66" s="15" t="str">
        <f>VLOOKUP(A66,Ticker!A:B,2,0)</f>
        <v>Fleury</v>
      </c>
      <c r="R66" s="15" t="str">
        <f>VLOOKUP(Q66,ChatGPT!A:C,2,0)</f>
        <v>Saúde</v>
      </c>
      <c r="S66" s="15">
        <f>VLOOKUP(Q66,ChatGPT!A:C,3,0)</f>
        <v>94</v>
      </c>
      <c r="T66" s="15" t="str">
        <f t="shared" si="5"/>
        <v>Entre 50 e 100</v>
      </c>
      <c r="U66" s="15">
        <f t="shared" si="6"/>
        <v>0.0104</v>
      </c>
      <c r="V66" s="16">
        <f t="shared" si="7"/>
        <v>16.3202692</v>
      </c>
      <c r="W66" s="16">
        <f t="shared" si="8"/>
        <v>40875021.14</v>
      </c>
      <c r="X66" s="15" t="str">
        <f t="shared" si="9"/>
        <v>Subiu</v>
      </c>
      <c r="Y66" s="15">
        <f t="shared" si="10"/>
        <v>-0.0859</v>
      </c>
      <c r="Z66" s="16">
        <f t="shared" si="11"/>
        <v>18.03960179</v>
      </c>
      <c r="AA66" s="16">
        <f t="shared" si="12"/>
        <v>-373179212.1</v>
      </c>
      <c r="AB66" s="15" t="str">
        <f t="shared" si="13"/>
        <v>Desceu</v>
      </c>
      <c r="AC66" s="15">
        <f t="shared" si="14"/>
        <v>-0.0859</v>
      </c>
      <c r="AD66" s="16">
        <f t="shared" si="15"/>
        <v>18.03960179</v>
      </c>
      <c r="AE66" s="16">
        <f t="shared" si="16"/>
        <v>-373179212.1</v>
      </c>
      <c r="AF66" s="15" t="str">
        <f t="shared" si="17"/>
        <v>Desceu</v>
      </c>
      <c r="AG66" s="17">
        <f t="shared" si="18"/>
        <v>0.1716</v>
      </c>
      <c r="AH66" s="18">
        <f t="shared" si="19"/>
        <v>14.07476955</v>
      </c>
      <c r="AI66" s="18">
        <f t="shared" si="20"/>
        <v>581642200.7</v>
      </c>
      <c r="AJ66" s="19" t="str">
        <f t="shared" si="21"/>
        <v>Subiu</v>
      </c>
    </row>
    <row r="67">
      <c r="A67" s="20" t="s">
        <v>165</v>
      </c>
      <c r="B67" s="21">
        <v>45317.0</v>
      </c>
      <c r="C67" s="22">
        <v>6.95</v>
      </c>
      <c r="D67" s="23">
        <v>-1.27</v>
      </c>
      <c r="E67" s="23">
        <v>-0.43</v>
      </c>
      <c r="F67" s="23">
        <v>-6.71</v>
      </c>
      <c r="G67" s="23">
        <v>-6.71</v>
      </c>
      <c r="H67" s="23">
        <v>-30.01</v>
      </c>
      <c r="I67" s="23">
        <v>6.87</v>
      </c>
      <c r="J67" s="23">
        <v>7.14</v>
      </c>
      <c r="K67" s="20" t="s">
        <v>166</v>
      </c>
      <c r="L67" s="14">
        <f>VLOOKUP(A67,Total_de_acoes!A:B,2,0)</f>
        <v>496029967</v>
      </c>
      <c r="M67" s="15">
        <f t="shared" si="1"/>
        <v>-0.0127</v>
      </c>
      <c r="N67" s="16">
        <f t="shared" si="2"/>
        <v>7.039400385</v>
      </c>
      <c r="O67" s="16">
        <f t="shared" si="3"/>
        <v>-44345269.97</v>
      </c>
      <c r="P67" s="15" t="str">
        <f t="shared" si="4"/>
        <v>Desceu</v>
      </c>
      <c r="Q67" s="15" t="str">
        <f>VLOOKUP(A67,Ticker!A:B,2,0)</f>
        <v>Grupo Soma</v>
      </c>
      <c r="R67" s="15" t="str">
        <f>VLOOKUP(Q67,ChatGPT!A:C,2,0)</f>
        <v>Moda</v>
      </c>
      <c r="S67" s="15">
        <f>VLOOKUP(Q67,ChatGPT!A:C,3,0)</f>
        <v>5</v>
      </c>
      <c r="T67" s="15" t="str">
        <f t="shared" si="5"/>
        <v>Menor que 50</v>
      </c>
      <c r="U67" s="15">
        <f t="shared" si="6"/>
        <v>-0.0043</v>
      </c>
      <c r="V67" s="16">
        <f t="shared" si="7"/>
        <v>6.98001406</v>
      </c>
      <c r="W67" s="16">
        <f t="shared" si="8"/>
        <v>-14887873.42</v>
      </c>
      <c r="X67" s="15" t="str">
        <f t="shared" si="9"/>
        <v>Desceu</v>
      </c>
      <c r="Y67" s="15">
        <f t="shared" si="10"/>
        <v>-0.0671</v>
      </c>
      <c r="Z67" s="16">
        <f t="shared" si="11"/>
        <v>7.449887448</v>
      </c>
      <c r="AA67" s="16">
        <f t="shared" si="12"/>
        <v>-247959154.2</v>
      </c>
      <c r="AB67" s="15" t="str">
        <f t="shared" si="13"/>
        <v>Desceu</v>
      </c>
      <c r="AC67" s="15">
        <f t="shared" si="14"/>
        <v>-0.0671</v>
      </c>
      <c r="AD67" s="16">
        <f t="shared" si="15"/>
        <v>7.449887448</v>
      </c>
      <c r="AE67" s="16">
        <f t="shared" si="16"/>
        <v>-247959154.2</v>
      </c>
      <c r="AF67" s="15" t="str">
        <f t="shared" si="17"/>
        <v>Desceu</v>
      </c>
      <c r="AG67" s="17">
        <f t="shared" si="18"/>
        <v>-0.3001</v>
      </c>
      <c r="AH67" s="24">
        <f t="shared" si="19"/>
        <v>9.929989999</v>
      </c>
      <c r="AI67" s="24">
        <f t="shared" si="20"/>
        <v>-1478164341</v>
      </c>
      <c r="AJ67" s="25" t="str">
        <f t="shared" si="21"/>
        <v>Desceu</v>
      </c>
    </row>
    <row r="68">
      <c r="A68" s="10" t="s">
        <v>167</v>
      </c>
      <c r="B68" s="11">
        <v>45317.0</v>
      </c>
      <c r="C68" s="12">
        <v>8.67</v>
      </c>
      <c r="D68" s="13">
        <v>-1.36</v>
      </c>
      <c r="E68" s="13">
        <v>4.08</v>
      </c>
      <c r="F68" s="13">
        <v>-14.33</v>
      </c>
      <c r="G68" s="13">
        <v>-14.33</v>
      </c>
      <c r="H68" s="13">
        <v>-34.52</v>
      </c>
      <c r="I68" s="13">
        <v>8.62</v>
      </c>
      <c r="J68" s="13">
        <v>8.8</v>
      </c>
      <c r="K68" s="10" t="s">
        <v>168</v>
      </c>
      <c r="L68" s="14">
        <f>VLOOKUP(A68,Total_de_acoes!A:B,2,0)</f>
        <v>176733968</v>
      </c>
      <c r="M68" s="15">
        <f t="shared" si="1"/>
        <v>-0.0136</v>
      </c>
      <c r="N68" s="16">
        <f t="shared" si="2"/>
        <v>8.789537713</v>
      </c>
      <c r="O68" s="16">
        <f t="shared" si="3"/>
        <v>-21126374.33</v>
      </c>
      <c r="P68" s="15" t="str">
        <f t="shared" si="4"/>
        <v>Desceu</v>
      </c>
      <c r="Q68" s="15" t="str">
        <f>VLOOKUP(A68,Ticker!A:B,2,0)</f>
        <v>Alpargatas</v>
      </c>
      <c r="R68" s="15" t="str">
        <f>VLOOKUP(Q68,ChatGPT!A:C,2,0)</f>
        <v>Calçados</v>
      </c>
      <c r="S68" s="15">
        <f>VLOOKUP(Q68,ChatGPT!A:C,3,0)</f>
        <v>103</v>
      </c>
      <c r="T68" s="15" t="str">
        <f t="shared" si="5"/>
        <v>Maior que 100</v>
      </c>
      <c r="U68" s="15">
        <f t="shared" si="6"/>
        <v>0.0408</v>
      </c>
      <c r="V68" s="16">
        <f t="shared" si="7"/>
        <v>8.330130669</v>
      </c>
      <c r="W68" s="16">
        <f t="shared" si="8"/>
        <v>60066455.52</v>
      </c>
      <c r="X68" s="15" t="str">
        <f t="shared" si="9"/>
        <v>Subiu</v>
      </c>
      <c r="Y68" s="15">
        <f t="shared" si="10"/>
        <v>-0.1433</v>
      </c>
      <c r="Z68" s="16">
        <f t="shared" si="11"/>
        <v>10.12022878</v>
      </c>
      <c r="AA68" s="16">
        <f t="shared" si="12"/>
        <v>-256304687.7</v>
      </c>
      <c r="AB68" s="15" t="str">
        <f t="shared" si="13"/>
        <v>Desceu</v>
      </c>
      <c r="AC68" s="15">
        <f t="shared" si="14"/>
        <v>-0.1433</v>
      </c>
      <c r="AD68" s="16">
        <f t="shared" si="15"/>
        <v>10.12022878</v>
      </c>
      <c r="AE68" s="16">
        <f t="shared" si="16"/>
        <v>-256304687.7</v>
      </c>
      <c r="AF68" s="15" t="str">
        <f t="shared" si="17"/>
        <v>Desceu</v>
      </c>
      <c r="AG68" s="17">
        <f t="shared" si="18"/>
        <v>-0.3452</v>
      </c>
      <c r="AH68" s="18">
        <f t="shared" si="19"/>
        <v>13.24068418</v>
      </c>
      <c r="AI68" s="18">
        <f t="shared" si="20"/>
        <v>-807795151.3</v>
      </c>
      <c r="AJ68" s="19" t="str">
        <f t="shared" si="21"/>
        <v>Desceu</v>
      </c>
    </row>
    <row r="69">
      <c r="A69" s="20" t="s">
        <v>169</v>
      </c>
      <c r="B69" s="21">
        <v>45317.0</v>
      </c>
      <c r="C69" s="22">
        <v>22.84</v>
      </c>
      <c r="D69" s="23">
        <v>-1.38</v>
      </c>
      <c r="E69" s="23">
        <v>2.38</v>
      </c>
      <c r="F69" s="23">
        <v>-5.15</v>
      </c>
      <c r="G69" s="23">
        <v>-5.15</v>
      </c>
      <c r="H69" s="23">
        <v>60.09</v>
      </c>
      <c r="I69" s="23">
        <v>22.62</v>
      </c>
      <c r="J69" s="23">
        <v>23.34</v>
      </c>
      <c r="K69" s="20" t="s">
        <v>170</v>
      </c>
      <c r="L69" s="14">
        <f>VLOOKUP(A69,Total_de_acoes!A:B,2,0)</f>
        <v>265784616</v>
      </c>
      <c r="M69" s="15">
        <f t="shared" si="1"/>
        <v>-0.0138</v>
      </c>
      <c r="N69" s="16">
        <f t="shared" si="2"/>
        <v>23.15960251</v>
      </c>
      <c r="O69" s="16">
        <f t="shared" si="3"/>
        <v>-84945431.64</v>
      </c>
      <c r="P69" s="15" t="str">
        <f t="shared" si="4"/>
        <v>Desceu</v>
      </c>
      <c r="Q69" s="15" t="str">
        <f>VLOOKUP(A69,Ticker!A:B,2,0)</f>
        <v>Cyrela</v>
      </c>
      <c r="R69" s="15" t="str">
        <f>VLOOKUP(Q69,ChatGPT!A:C,2,0)</f>
        <v>Construção Civil</v>
      </c>
      <c r="S69" s="15">
        <f>VLOOKUP(Q69,ChatGPT!A:C,3,0)</f>
        <v>57</v>
      </c>
      <c r="T69" s="15" t="str">
        <f t="shared" si="5"/>
        <v>Entre 50 e 100</v>
      </c>
      <c r="U69" s="15">
        <f t="shared" si="6"/>
        <v>0.0238</v>
      </c>
      <c r="V69" s="16">
        <f t="shared" si="7"/>
        <v>22.30904474</v>
      </c>
      <c r="W69" s="16">
        <f t="shared" si="8"/>
        <v>141119741.1</v>
      </c>
      <c r="X69" s="15" t="str">
        <f t="shared" si="9"/>
        <v>Subiu</v>
      </c>
      <c r="Y69" s="15">
        <f t="shared" si="10"/>
        <v>-0.0515</v>
      </c>
      <c r="Z69" s="16">
        <f t="shared" si="11"/>
        <v>24.08012652</v>
      </c>
      <c r="AA69" s="16">
        <f t="shared" si="12"/>
        <v>-329606549.7</v>
      </c>
      <c r="AB69" s="15" t="str">
        <f t="shared" si="13"/>
        <v>Desceu</v>
      </c>
      <c r="AC69" s="15">
        <f t="shared" si="14"/>
        <v>-0.0515</v>
      </c>
      <c r="AD69" s="16">
        <f t="shared" si="15"/>
        <v>24.08012652</v>
      </c>
      <c r="AE69" s="16">
        <f t="shared" si="16"/>
        <v>-329606549.7</v>
      </c>
      <c r="AF69" s="15" t="str">
        <f t="shared" si="17"/>
        <v>Desceu</v>
      </c>
      <c r="AG69" s="17">
        <f t="shared" si="18"/>
        <v>0.6009</v>
      </c>
      <c r="AH69" s="24">
        <f t="shared" si="19"/>
        <v>14.26697483</v>
      </c>
      <c r="AI69" s="24">
        <f t="shared" si="20"/>
        <v>2278578204</v>
      </c>
      <c r="AJ69" s="25" t="str">
        <f t="shared" si="21"/>
        <v>Subiu</v>
      </c>
    </row>
    <row r="70">
      <c r="A70" s="10" t="s">
        <v>171</v>
      </c>
      <c r="B70" s="11">
        <v>45317.0</v>
      </c>
      <c r="C70" s="12">
        <v>22.4</v>
      </c>
      <c r="D70" s="13">
        <v>-1.4</v>
      </c>
      <c r="E70" s="13">
        <v>5.02</v>
      </c>
      <c r="F70" s="13">
        <v>0.04</v>
      </c>
      <c r="G70" s="13">
        <v>0.04</v>
      </c>
      <c r="H70" s="13">
        <v>34.29</v>
      </c>
      <c r="I70" s="13">
        <v>22.26</v>
      </c>
      <c r="J70" s="13">
        <v>22.92</v>
      </c>
      <c r="K70" s="10" t="s">
        <v>172</v>
      </c>
      <c r="L70" s="14">
        <f>VLOOKUP(A70,Total_de_acoes!A:B,2,0)</f>
        <v>734632705</v>
      </c>
      <c r="M70" s="15">
        <f t="shared" si="1"/>
        <v>-0.014</v>
      </c>
      <c r="N70" s="16">
        <f t="shared" si="2"/>
        <v>22.71805274</v>
      </c>
      <c r="O70" s="16">
        <f t="shared" si="3"/>
        <v>-233651943.5</v>
      </c>
      <c r="P70" s="15" t="str">
        <f t="shared" si="4"/>
        <v>Desceu</v>
      </c>
      <c r="Q70" s="15" t="str">
        <f>VLOOKUP(A70,Ticker!A:B,2,0)</f>
        <v>Embraer</v>
      </c>
      <c r="R70" s="15" t="str">
        <f>VLOOKUP(Q70,ChatGPT!A:C,2,0)</f>
        <v>Aeroespacial</v>
      </c>
      <c r="S70" s="15">
        <f>VLOOKUP(Q70,ChatGPT!A:C,3,0)</f>
        <v>55</v>
      </c>
      <c r="T70" s="15" t="str">
        <f t="shared" si="5"/>
        <v>Entre 50 e 100</v>
      </c>
      <c r="U70" s="15">
        <f t="shared" si="6"/>
        <v>0.0502</v>
      </c>
      <c r="V70" s="16">
        <f t="shared" si="7"/>
        <v>21.32927062</v>
      </c>
      <c r="W70" s="16">
        <f t="shared" si="8"/>
        <v>786592824.3</v>
      </c>
      <c r="X70" s="15" t="str">
        <f t="shared" si="9"/>
        <v>Subiu</v>
      </c>
      <c r="Y70" s="15">
        <f t="shared" si="10"/>
        <v>0.0004</v>
      </c>
      <c r="Z70" s="16">
        <f t="shared" si="11"/>
        <v>22.39104358</v>
      </c>
      <c r="AA70" s="16">
        <f t="shared" si="12"/>
        <v>6579677.166</v>
      </c>
      <c r="AB70" s="15" t="str">
        <f t="shared" si="13"/>
        <v>Subiu</v>
      </c>
      <c r="AC70" s="15">
        <f t="shared" si="14"/>
        <v>0.0004</v>
      </c>
      <c r="AD70" s="16">
        <f t="shared" si="15"/>
        <v>22.39104358</v>
      </c>
      <c r="AE70" s="16">
        <f t="shared" si="16"/>
        <v>6579677.166</v>
      </c>
      <c r="AF70" s="15" t="str">
        <f t="shared" si="17"/>
        <v>Subiu</v>
      </c>
      <c r="AG70" s="17">
        <f t="shared" si="18"/>
        <v>0.3429</v>
      </c>
      <c r="AH70" s="18">
        <f t="shared" si="19"/>
        <v>16.68031871</v>
      </c>
      <c r="AI70" s="18">
        <f t="shared" si="20"/>
        <v>4201864935</v>
      </c>
      <c r="AJ70" s="19" t="str">
        <f t="shared" si="21"/>
        <v>Subiu</v>
      </c>
    </row>
    <row r="71">
      <c r="A71" s="20" t="s">
        <v>173</v>
      </c>
      <c r="B71" s="21">
        <v>45317.0</v>
      </c>
      <c r="C71" s="22">
        <v>15.97</v>
      </c>
      <c r="D71" s="23">
        <v>-1.41</v>
      </c>
      <c r="E71" s="23">
        <v>-7.37</v>
      </c>
      <c r="F71" s="23">
        <v>-5.45</v>
      </c>
      <c r="G71" s="23">
        <v>-5.45</v>
      </c>
      <c r="H71" s="23">
        <v>23.51</v>
      </c>
      <c r="I71" s="23">
        <v>15.84</v>
      </c>
      <c r="J71" s="23">
        <v>16.43</v>
      </c>
      <c r="K71" s="20" t="s">
        <v>174</v>
      </c>
      <c r="L71" s="14">
        <f>VLOOKUP(A71,Total_de_acoes!A:B,2,0)</f>
        <v>846244302</v>
      </c>
      <c r="M71" s="15">
        <f t="shared" si="1"/>
        <v>-0.0141</v>
      </c>
      <c r="N71" s="16">
        <f t="shared" si="2"/>
        <v>16.1983974</v>
      </c>
      <c r="O71" s="16">
        <f t="shared" si="3"/>
        <v>-193280001.2</v>
      </c>
      <c r="P71" s="15" t="str">
        <f t="shared" si="4"/>
        <v>Desceu</v>
      </c>
      <c r="Q71" s="15" t="str">
        <f>VLOOKUP(A71,Ticker!A:B,2,0)</f>
        <v>Natura</v>
      </c>
      <c r="R71" s="15" t="str">
        <f>VLOOKUP(Q71,ChatGPT!A:C,2,0)</f>
        <v>Cosméticos</v>
      </c>
      <c r="S71" s="15">
        <f>VLOOKUP(Q71,ChatGPT!A:C,3,0)</f>
        <v>55</v>
      </c>
      <c r="T71" s="15" t="str">
        <f t="shared" si="5"/>
        <v>Entre 50 e 100</v>
      </c>
      <c r="U71" s="15">
        <f t="shared" si="6"/>
        <v>-0.0737</v>
      </c>
      <c r="V71" s="16">
        <f t="shared" si="7"/>
        <v>17.24063478</v>
      </c>
      <c r="W71" s="16">
        <f t="shared" si="8"/>
        <v>-1075267446</v>
      </c>
      <c r="X71" s="15" t="str">
        <f t="shared" si="9"/>
        <v>Desceu</v>
      </c>
      <c r="Y71" s="15">
        <f t="shared" si="10"/>
        <v>-0.0545</v>
      </c>
      <c r="Z71" s="16">
        <f t="shared" si="11"/>
        <v>16.89053411</v>
      </c>
      <c r="AA71" s="16">
        <f t="shared" si="12"/>
        <v>-778996744.5</v>
      </c>
      <c r="AB71" s="15" t="str">
        <f t="shared" si="13"/>
        <v>Desceu</v>
      </c>
      <c r="AC71" s="15">
        <f t="shared" si="14"/>
        <v>-0.0545</v>
      </c>
      <c r="AD71" s="16">
        <f t="shared" si="15"/>
        <v>16.89053411</v>
      </c>
      <c r="AE71" s="16">
        <f t="shared" si="16"/>
        <v>-778996744.5</v>
      </c>
      <c r="AF71" s="15" t="str">
        <f t="shared" si="17"/>
        <v>Desceu</v>
      </c>
      <c r="AG71" s="17">
        <f t="shared" si="18"/>
        <v>0.2351</v>
      </c>
      <c r="AH71" s="24">
        <f t="shared" si="19"/>
        <v>12.93012712</v>
      </c>
      <c r="AI71" s="24">
        <f t="shared" si="20"/>
        <v>2572475108</v>
      </c>
      <c r="AJ71" s="25" t="str">
        <f t="shared" si="21"/>
        <v>Subiu</v>
      </c>
    </row>
    <row r="72">
      <c r="A72" s="10" t="s">
        <v>175</v>
      </c>
      <c r="B72" s="11">
        <v>45317.0</v>
      </c>
      <c r="C72" s="12">
        <v>13.8</v>
      </c>
      <c r="D72" s="13">
        <v>-1.42</v>
      </c>
      <c r="E72" s="13">
        <v>-3.5</v>
      </c>
      <c r="F72" s="13">
        <v>2.0</v>
      </c>
      <c r="G72" s="13">
        <v>2.0</v>
      </c>
      <c r="H72" s="13">
        <v>-34.02</v>
      </c>
      <c r="I72" s="13">
        <v>13.63</v>
      </c>
      <c r="J72" s="13">
        <v>14.0</v>
      </c>
      <c r="K72" s="10" t="s">
        <v>176</v>
      </c>
      <c r="L72" s="14">
        <f>VLOOKUP(A72,Total_de_acoes!A:B,2,0)</f>
        <v>1349217892</v>
      </c>
      <c r="M72" s="15">
        <f t="shared" si="1"/>
        <v>-0.0142</v>
      </c>
      <c r="N72" s="16">
        <f t="shared" si="2"/>
        <v>13.99878271</v>
      </c>
      <c r="O72" s="16">
        <f t="shared" si="3"/>
        <v>-268201195.1</v>
      </c>
      <c r="P72" s="15" t="str">
        <f t="shared" si="4"/>
        <v>Desceu</v>
      </c>
      <c r="Q72" s="15" t="str">
        <f>VLOOKUP(A72,Ticker!A:B,2,0)</f>
        <v>Assaí</v>
      </c>
      <c r="R72" s="15" t="str">
        <f>VLOOKUP(Q72,ChatGPT!A:C,2,0)</f>
        <v>Varejo</v>
      </c>
      <c r="S72" s="15">
        <f>VLOOKUP(Q72,ChatGPT!A:C,3,0)</f>
        <v>11</v>
      </c>
      <c r="T72" s="15" t="str">
        <f t="shared" si="5"/>
        <v>Menor que 50</v>
      </c>
      <c r="U72" s="15">
        <f t="shared" si="6"/>
        <v>-0.035</v>
      </c>
      <c r="V72" s="16">
        <f t="shared" si="7"/>
        <v>14.30051813</v>
      </c>
      <c r="W72" s="16">
        <f t="shared" si="8"/>
        <v>-675308022.6</v>
      </c>
      <c r="X72" s="15" t="str">
        <f t="shared" si="9"/>
        <v>Desceu</v>
      </c>
      <c r="Y72" s="15">
        <f t="shared" si="10"/>
        <v>0.02</v>
      </c>
      <c r="Z72" s="16">
        <f t="shared" si="11"/>
        <v>13.52941176</v>
      </c>
      <c r="AA72" s="16">
        <f t="shared" si="12"/>
        <v>365082488.4</v>
      </c>
      <c r="AB72" s="15" t="str">
        <f t="shared" si="13"/>
        <v>Subiu</v>
      </c>
      <c r="AC72" s="15">
        <f t="shared" si="14"/>
        <v>0.02</v>
      </c>
      <c r="AD72" s="16">
        <f t="shared" si="15"/>
        <v>13.52941176</v>
      </c>
      <c r="AE72" s="16">
        <f t="shared" si="16"/>
        <v>365082488.4</v>
      </c>
      <c r="AF72" s="15" t="str">
        <f t="shared" si="17"/>
        <v>Subiu</v>
      </c>
      <c r="AG72" s="17">
        <f t="shared" si="18"/>
        <v>-0.3402</v>
      </c>
      <c r="AH72" s="18">
        <f t="shared" si="19"/>
        <v>20.91542892</v>
      </c>
      <c r="AI72" s="18">
        <f t="shared" si="20"/>
        <v>-9600264005</v>
      </c>
      <c r="AJ72" s="19" t="str">
        <f t="shared" si="21"/>
        <v>Desceu</v>
      </c>
    </row>
    <row r="73">
      <c r="A73" s="20" t="s">
        <v>177</v>
      </c>
      <c r="B73" s="21">
        <v>45317.0</v>
      </c>
      <c r="C73" s="22">
        <v>13.22</v>
      </c>
      <c r="D73" s="23">
        <v>-1.56</v>
      </c>
      <c r="E73" s="23">
        <v>-4.13</v>
      </c>
      <c r="F73" s="23">
        <v>-8.58</v>
      </c>
      <c r="G73" s="23">
        <v>-8.58</v>
      </c>
      <c r="H73" s="23">
        <v>3.88</v>
      </c>
      <c r="I73" s="23">
        <v>13.18</v>
      </c>
      <c r="J73" s="23">
        <v>13.42</v>
      </c>
      <c r="K73" s="20" t="s">
        <v>178</v>
      </c>
      <c r="L73" s="14">
        <f>VLOOKUP(A73,Total_de_acoes!A:B,2,0)</f>
        <v>5602790110</v>
      </c>
      <c r="M73" s="15">
        <f t="shared" si="1"/>
        <v>-0.0156</v>
      </c>
      <c r="N73" s="16">
        <f t="shared" si="2"/>
        <v>13.4295002</v>
      </c>
      <c r="O73" s="16">
        <f t="shared" si="3"/>
        <v>-1173785666</v>
      </c>
      <c r="P73" s="15" t="str">
        <f t="shared" si="4"/>
        <v>Desceu</v>
      </c>
      <c r="Q73" s="15" t="str">
        <f>VLOOKUP(A73,Ticker!A:B,2,0)</f>
        <v>B3</v>
      </c>
      <c r="R73" s="15" t="str">
        <f>VLOOKUP(Q73,ChatGPT!A:C,2,0)</f>
        <v>Bolsa de Valores</v>
      </c>
      <c r="S73" s="15">
        <f>VLOOKUP(Q73,ChatGPT!A:C,3,0)</f>
        <v>14</v>
      </c>
      <c r="T73" s="15" t="str">
        <f t="shared" si="5"/>
        <v>Menor que 50</v>
      </c>
      <c r="U73" s="15">
        <f t="shared" si="6"/>
        <v>-0.0413</v>
      </c>
      <c r="V73" s="16">
        <f t="shared" si="7"/>
        <v>13.78950662</v>
      </c>
      <c r="W73" s="16">
        <f t="shared" si="8"/>
        <v>-3190826078</v>
      </c>
      <c r="X73" s="15" t="str">
        <f t="shared" si="9"/>
        <v>Desceu</v>
      </c>
      <c r="Y73" s="15">
        <f t="shared" si="10"/>
        <v>-0.0858</v>
      </c>
      <c r="Z73" s="16">
        <f t="shared" si="11"/>
        <v>14.46073069</v>
      </c>
      <c r="AA73" s="16">
        <f t="shared" si="12"/>
        <v>-6951553659</v>
      </c>
      <c r="AB73" s="15" t="str">
        <f t="shared" si="13"/>
        <v>Desceu</v>
      </c>
      <c r="AC73" s="15">
        <f t="shared" si="14"/>
        <v>-0.0858</v>
      </c>
      <c r="AD73" s="16">
        <f t="shared" si="15"/>
        <v>14.46073069</v>
      </c>
      <c r="AE73" s="16">
        <f t="shared" si="16"/>
        <v>-6951553659</v>
      </c>
      <c r="AF73" s="15" t="str">
        <f t="shared" si="17"/>
        <v>Desceu</v>
      </c>
      <c r="AG73" s="17">
        <f t="shared" si="18"/>
        <v>0.0388</v>
      </c>
      <c r="AH73" s="24">
        <f t="shared" si="19"/>
        <v>12.72622256</v>
      </c>
      <c r="AI73" s="24">
        <f t="shared" si="20"/>
        <v>2766531332</v>
      </c>
      <c r="AJ73" s="25" t="str">
        <f t="shared" si="21"/>
        <v>Subiu</v>
      </c>
    </row>
    <row r="74">
      <c r="A74" s="10" t="s">
        <v>179</v>
      </c>
      <c r="B74" s="11">
        <v>45317.0</v>
      </c>
      <c r="C74" s="12">
        <v>31.08</v>
      </c>
      <c r="D74" s="13">
        <v>-1.61</v>
      </c>
      <c r="E74" s="13">
        <v>-5.27</v>
      </c>
      <c r="F74" s="13">
        <v>-13.06</v>
      </c>
      <c r="G74" s="13">
        <v>-13.06</v>
      </c>
      <c r="H74" s="13">
        <v>-27.52</v>
      </c>
      <c r="I74" s="13">
        <v>30.91</v>
      </c>
      <c r="J74" s="13">
        <v>31.72</v>
      </c>
      <c r="K74" s="10" t="s">
        <v>180</v>
      </c>
      <c r="L74" s="14">
        <f>VLOOKUP(A74,Total_de_acoes!A:B,2,0)</f>
        <v>409490388</v>
      </c>
      <c r="M74" s="15">
        <f t="shared" si="1"/>
        <v>-0.0161</v>
      </c>
      <c r="N74" s="16">
        <f t="shared" si="2"/>
        <v>31.58857607</v>
      </c>
      <c r="O74" s="16">
        <f t="shared" si="3"/>
        <v>-208257014.2</v>
      </c>
      <c r="P74" s="15" t="str">
        <f t="shared" si="4"/>
        <v>Desceu</v>
      </c>
      <c r="Q74" s="15" t="str">
        <f>VLOOKUP(A74,Ticker!A:B,2,0)</f>
        <v>Hypera</v>
      </c>
      <c r="R74" s="15" t="str">
        <f>VLOOKUP(Q74,ChatGPT!A:C,2,0)</f>
        <v>Farmacêutico</v>
      </c>
      <c r="S74" s="15">
        <f>VLOOKUP(Q74,ChatGPT!A:C,3,0)</f>
        <v>20</v>
      </c>
      <c r="T74" s="15" t="str">
        <f t="shared" si="5"/>
        <v>Menor que 50</v>
      </c>
      <c r="U74" s="15">
        <f t="shared" si="6"/>
        <v>-0.0527</v>
      </c>
      <c r="V74" s="16">
        <f t="shared" si="7"/>
        <v>32.80903621</v>
      </c>
      <c r="W74" s="16">
        <f t="shared" si="8"/>
        <v>-708023707.7</v>
      </c>
      <c r="X74" s="15" t="str">
        <f t="shared" si="9"/>
        <v>Desceu</v>
      </c>
      <c r="Y74" s="15">
        <f t="shared" si="10"/>
        <v>-0.1306</v>
      </c>
      <c r="Z74" s="16">
        <f t="shared" si="11"/>
        <v>35.74879227</v>
      </c>
      <c r="AA74" s="16">
        <f t="shared" si="12"/>
        <v>-1911825558</v>
      </c>
      <c r="AB74" s="15" t="str">
        <f t="shared" si="13"/>
        <v>Desceu</v>
      </c>
      <c r="AC74" s="15">
        <f t="shared" si="14"/>
        <v>-0.1306</v>
      </c>
      <c r="AD74" s="16">
        <f t="shared" si="15"/>
        <v>35.74879227</v>
      </c>
      <c r="AE74" s="16">
        <f t="shared" si="16"/>
        <v>-1911825558</v>
      </c>
      <c r="AF74" s="15" t="str">
        <f t="shared" si="17"/>
        <v>Desceu</v>
      </c>
      <c r="AG74" s="17">
        <f t="shared" si="18"/>
        <v>-0.2752</v>
      </c>
      <c r="AH74" s="18">
        <f t="shared" si="19"/>
        <v>42.8807947</v>
      </c>
      <c r="AI74" s="18">
        <f t="shared" si="20"/>
        <v>-4832312001</v>
      </c>
      <c r="AJ74" s="19" t="str">
        <f t="shared" si="21"/>
        <v>Desceu</v>
      </c>
    </row>
    <row r="75">
      <c r="A75" s="20" t="s">
        <v>181</v>
      </c>
      <c r="B75" s="21">
        <v>45317.0</v>
      </c>
      <c r="C75" s="22">
        <v>28.2</v>
      </c>
      <c r="D75" s="23">
        <v>-1.94</v>
      </c>
      <c r="E75" s="23">
        <v>0.36</v>
      </c>
      <c r="F75" s="23">
        <v>-3.79</v>
      </c>
      <c r="G75" s="23">
        <v>-3.79</v>
      </c>
      <c r="H75" s="23">
        <v>17.1</v>
      </c>
      <c r="I75" s="23">
        <v>28.13</v>
      </c>
      <c r="J75" s="23">
        <v>28.97</v>
      </c>
      <c r="K75" s="20" t="s">
        <v>182</v>
      </c>
      <c r="L75" s="14">
        <f>VLOOKUP(A75,Total_de_acoes!A:B,2,0)</f>
        <v>142377330</v>
      </c>
      <c r="M75" s="15">
        <f t="shared" si="1"/>
        <v>-0.0194</v>
      </c>
      <c r="N75" s="16">
        <f t="shared" si="2"/>
        <v>28.75790332</v>
      </c>
      <c r="O75" s="16">
        <f t="shared" si="3"/>
        <v>-79432785.74</v>
      </c>
      <c r="P75" s="15" t="str">
        <f t="shared" si="4"/>
        <v>Desceu</v>
      </c>
      <c r="Q75" s="15" t="str">
        <f>VLOOKUP(A75,Ticker!A:B,2,0)</f>
        <v>São Martinho</v>
      </c>
      <c r="R75" s="15" t="str">
        <f>VLOOKUP(Q75,ChatGPT!A:C,2,0)</f>
        <v>Agroindústria</v>
      </c>
      <c r="S75" s="15">
        <f>VLOOKUP(Q75,ChatGPT!A:C,3,0)</f>
        <v>86</v>
      </c>
      <c r="T75" s="15" t="str">
        <f t="shared" si="5"/>
        <v>Entre 50 e 100</v>
      </c>
      <c r="U75" s="15">
        <f t="shared" si="6"/>
        <v>0.0036</v>
      </c>
      <c r="V75" s="16">
        <f t="shared" si="7"/>
        <v>28.09884416</v>
      </c>
      <c r="W75" s="16">
        <f t="shared" si="8"/>
        <v>14402298.27</v>
      </c>
      <c r="X75" s="15" t="str">
        <f t="shared" si="9"/>
        <v>Subiu</v>
      </c>
      <c r="Y75" s="15">
        <f t="shared" si="10"/>
        <v>-0.0379</v>
      </c>
      <c r="Z75" s="16">
        <f t="shared" si="11"/>
        <v>29.31088244</v>
      </c>
      <c r="AA75" s="16">
        <f t="shared" si="12"/>
        <v>-158164476.4</v>
      </c>
      <c r="AB75" s="15" t="str">
        <f t="shared" si="13"/>
        <v>Desceu</v>
      </c>
      <c r="AC75" s="15">
        <f t="shared" si="14"/>
        <v>-0.0379</v>
      </c>
      <c r="AD75" s="16">
        <f t="shared" si="15"/>
        <v>29.31088244</v>
      </c>
      <c r="AE75" s="16">
        <f t="shared" si="16"/>
        <v>-158164476.4</v>
      </c>
      <c r="AF75" s="15" t="str">
        <f t="shared" si="17"/>
        <v>Desceu</v>
      </c>
      <c r="AG75" s="17">
        <f t="shared" si="18"/>
        <v>0.171</v>
      </c>
      <c r="AH75" s="24">
        <f t="shared" si="19"/>
        <v>24.08198121</v>
      </c>
      <c r="AI75" s="24">
        <f t="shared" si="20"/>
        <v>586312519.8</v>
      </c>
      <c r="AJ75" s="25" t="str">
        <f t="shared" si="21"/>
        <v>Subiu</v>
      </c>
    </row>
    <row r="76">
      <c r="A76" s="10" t="s">
        <v>183</v>
      </c>
      <c r="B76" s="11">
        <v>45317.0</v>
      </c>
      <c r="C76" s="12">
        <v>3.93</v>
      </c>
      <c r="D76" s="13">
        <v>-1.99</v>
      </c>
      <c r="E76" s="13">
        <v>-2.24</v>
      </c>
      <c r="F76" s="13">
        <v>-11.69</v>
      </c>
      <c r="G76" s="13">
        <v>-11.69</v>
      </c>
      <c r="H76" s="13">
        <v>-11.49</v>
      </c>
      <c r="I76" s="13">
        <v>3.89</v>
      </c>
      <c r="J76" s="13">
        <v>4.06</v>
      </c>
      <c r="K76" s="10" t="s">
        <v>184</v>
      </c>
      <c r="L76" s="14">
        <f>VLOOKUP(A76,Total_de_acoes!A:B,2,0)</f>
        <v>4394332306</v>
      </c>
      <c r="M76" s="15">
        <f t="shared" si="1"/>
        <v>-0.0199</v>
      </c>
      <c r="N76" s="16">
        <f t="shared" si="2"/>
        <v>4.009794919</v>
      </c>
      <c r="O76" s="16">
        <f t="shared" si="3"/>
        <v>-350645389.9</v>
      </c>
      <c r="P76" s="15" t="str">
        <f t="shared" si="4"/>
        <v>Desceu</v>
      </c>
      <c r="Q76" s="15" t="str">
        <f>VLOOKUP(A76,Ticker!A:B,2,0)</f>
        <v>Hapvida</v>
      </c>
      <c r="R76" s="15" t="str">
        <f>VLOOKUP(Q76,ChatGPT!A:C,2,0)</f>
        <v>Saúde</v>
      </c>
      <c r="S76" s="15">
        <f>VLOOKUP(Q76,ChatGPT!A:C,3,0)</f>
        <v>43</v>
      </c>
      <c r="T76" s="15" t="str">
        <f t="shared" si="5"/>
        <v>Menor que 50</v>
      </c>
      <c r="U76" s="15">
        <f t="shared" si="6"/>
        <v>-0.0224</v>
      </c>
      <c r="V76" s="16">
        <f t="shared" si="7"/>
        <v>4.0200491</v>
      </c>
      <c r="W76" s="16">
        <f t="shared" si="8"/>
        <v>-395705668.5</v>
      </c>
      <c r="X76" s="15" t="str">
        <f t="shared" si="9"/>
        <v>Desceu</v>
      </c>
      <c r="Y76" s="15">
        <f t="shared" si="10"/>
        <v>-0.1169</v>
      </c>
      <c r="Z76" s="16">
        <f t="shared" si="11"/>
        <v>4.450232137</v>
      </c>
      <c r="AA76" s="16">
        <f t="shared" si="12"/>
        <v>-2286072885</v>
      </c>
      <c r="AB76" s="15" t="str">
        <f t="shared" si="13"/>
        <v>Desceu</v>
      </c>
      <c r="AC76" s="15">
        <f t="shared" si="14"/>
        <v>-0.1169</v>
      </c>
      <c r="AD76" s="16">
        <f t="shared" si="15"/>
        <v>4.450232137</v>
      </c>
      <c r="AE76" s="16">
        <f t="shared" si="16"/>
        <v>-2286072885</v>
      </c>
      <c r="AF76" s="15" t="str">
        <f t="shared" si="17"/>
        <v>Desceu</v>
      </c>
      <c r="AG76" s="17">
        <f t="shared" si="18"/>
        <v>-0.1149</v>
      </c>
      <c r="AH76" s="18">
        <f t="shared" si="19"/>
        <v>4.440176251</v>
      </c>
      <c r="AI76" s="18">
        <f t="shared" si="20"/>
        <v>-2241883983</v>
      </c>
      <c r="AJ76" s="19" t="str">
        <f t="shared" si="21"/>
        <v>Desceu</v>
      </c>
    </row>
    <row r="77">
      <c r="A77" s="20" t="s">
        <v>185</v>
      </c>
      <c r="B77" s="21">
        <v>45317.0</v>
      </c>
      <c r="C77" s="22">
        <v>15.78</v>
      </c>
      <c r="D77" s="23">
        <v>-2.29</v>
      </c>
      <c r="E77" s="23">
        <v>-5.62</v>
      </c>
      <c r="F77" s="23">
        <v>-9.41</v>
      </c>
      <c r="G77" s="23">
        <v>-9.41</v>
      </c>
      <c r="H77" s="23">
        <v>-24.94</v>
      </c>
      <c r="I77" s="23">
        <v>15.7</v>
      </c>
      <c r="J77" s="23">
        <v>16.23</v>
      </c>
      <c r="K77" s="20" t="s">
        <v>186</v>
      </c>
      <c r="L77" s="14">
        <f>VLOOKUP(A77,Total_de_acoes!A:B,2,0)</f>
        <v>951329770</v>
      </c>
      <c r="M77" s="15">
        <f t="shared" si="1"/>
        <v>-0.0229</v>
      </c>
      <c r="N77" s="16">
        <f t="shared" si="2"/>
        <v>16.14983113</v>
      </c>
      <c r="O77" s="16">
        <f t="shared" si="3"/>
        <v>-351831366.6</v>
      </c>
      <c r="P77" s="15" t="str">
        <f t="shared" si="4"/>
        <v>Desceu</v>
      </c>
      <c r="Q77" s="15" t="str">
        <f>VLOOKUP(A77,Ticker!A:B,2,0)</f>
        <v>Lojas Renner</v>
      </c>
      <c r="R77" s="15" t="str">
        <f>VLOOKUP(Q77,ChatGPT!A:C,2,0)</f>
        <v>Varejo</v>
      </c>
      <c r="S77" s="15">
        <f>VLOOKUP(Q77,ChatGPT!A:C,3,0)</f>
        <v>63</v>
      </c>
      <c r="T77" s="15" t="str">
        <f t="shared" si="5"/>
        <v>Entre 50 e 100</v>
      </c>
      <c r="U77" s="15">
        <f t="shared" si="6"/>
        <v>-0.0562</v>
      </c>
      <c r="V77" s="16">
        <f t="shared" si="7"/>
        <v>16.71964399</v>
      </c>
      <c r="W77" s="16">
        <f t="shared" si="8"/>
        <v>-893911303.1</v>
      </c>
      <c r="X77" s="15" t="str">
        <f t="shared" si="9"/>
        <v>Desceu</v>
      </c>
      <c r="Y77" s="15">
        <f t="shared" si="10"/>
        <v>-0.0941</v>
      </c>
      <c r="Z77" s="16">
        <f t="shared" si="11"/>
        <v>17.41914119</v>
      </c>
      <c r="AA77" s="16">
        <f t="shared" si="12"/>
        <v>-1559363807</v>
      </c>
      <c r="AB77" s="15" t="str">
        <f t="shared" si="13"/>
        <v>Desceu</v>
      </c>
      <c r="AC77" s="15">
        <f t="shared" si="14"/>
        <v>-0.0941</v>
      </c>
      <c r="AD77" s="16">
        <f t="shared" si="15"/>
        <v>17.41914119</v>
      </c>
      <c r="AE77" s="16">
        <f t="shared" si="16"/>
        <v>-1559363807</v>
      </c>
      <c r="AF77" s="15" t="str">
        <f t="shared" si="17"/>
        <v>Desceu</v>
      </c>
      <c r="AG77" s="17">
        <f t="shared" si="18"/>
        <v>-0.2494</v>
      </c>
      <c r="AH77" s="24">
        <f t="shared" si="19"/>
        <v>21.02318145</v>
      </c>
      <c r="AI77" s="24">
        <f t="shared" si="20"/>
        <v>-4987994607</v>
      </c>
      <c r="AJ77" s="25" t="str">
        <f t="shared" si="21"/>
        <v>Desceu</v>
      </c>
    </row>
    <row r="78">
      <c r="A78" s="10" t="s">
        <v>187</v>
      </c>
      <c r="B78" s="11">
        <v>45317.0</v>
      </c>
      <c r="C78" s="12">
        <v>10.71</v>
      </c>
      <c r="D78" s="13">
        <v>-2.45</v>
      </c>
      <c r="E78" s="13">
        <v>-9.47</v>
      </c>
      <c r="F78" s="13">
        <v>-13.98</v>
      </c>
      <c r="G78" s="13">
        <v>-13.98</v>
      </c>
      <c r="H78" s="13">
        <v>-32.72</v>
      </c>
      <c r="I78" s="13">
        <v>10.7</v>
      </c>
      <c r="J78" s="13">
        <v>11.08</v>
      </c>
      <c r="K78" s="10" t="s">
        <v>188</v>
      </c>
      <c r="L78" s="14">
        <f>VLOOKUP(A78,Total_de_acoes!A:B,2,0)</f>
        <v>533990587</v>
      </c>
      <c r="M78" s="15">
        <f t="shared" si="1"/>
        <v>-0.0245</v>
      </c>
      <c r="N78" s="16">
        <f t="shared" si="2"/>
        <v>10.97898514</v>
      </c>
      <c r="O78" s="16">
        <f t="shared" si="3"/>
        <v>-143635530.6</v>
      </c>
      <c r="P78" s="15" t="str">
        <f t="shared" si="4"/>
        <v>Desceu</v>
      </c>
      <c r="Q78" s="15" t="str">
        <f>VLOOKUP(A78,Ticker!A:B,2,0)</f>
        <v>Carrefour Brasil</v>
      </c>
      <c r="R78" s="15" t="str">
        <f>VLOOKUP(Q78,ChatGPT!A:C,2,0)</f>
        <v>Varejo</v>
      </c>
      <c r="S78" s="15">
        <f>VLOOKUP(Q78,ChatGPT!A:C,3,0)</f>
        <v>51</v>
      </c>
      <c r="T78" s="15" t="str">
        <f t="shared" si="5"/>
        <v>Entre 50 e 100</v>
      </c>
      <c r="U78" s="15">
        <f t="shared" si="6"/>
        <v>-0.0947</v>
      </c>
      <c r="V78" s="16">
        <f t="shared" si="7"/>
        <v>11.83033249</v>
      </c>
      <c r="W78" s="16">
        <f t="shared" si="8"/>
        <v>-598247002.1</v>
      </c>
      <c r="X78" s="15" t="str">
        <f t="shared" si="9"/>
        <v>Desceu</v>
      </c>
      <c r="Y78" s="15">
        <f t="shared" si="10"/>
        <v>-0.1398</v>
      </c>
      <c r="Z78" s="16">
        <f t="shared" si="11"/>
        <v>12.45059289</v>
      </c>
      <c r="AA78" s="16">
        <f t="shared" si="12"/>
        <v>-929460216.6</v>
      </c>
      <c r="AB78" s="15" t="str">
        <f t="shared" si="13"/>
        <v>Desceu</v>
      </c>
      <c r="AC78" s="15">
        <f t="shared" si="14"/>
        <v>-0.1398</v>
      </c>
      <c r="AD78" s="16">
        <f t="shared" si="15"/>
        <v>12.45059289</v>
      </c>
      <c r="AE78" s="16">
        <f t="shared" si="16"/>
        <v>-929460216.6</v>
      </c>
      <c r="AF78" s="15" t="str">
        <f t="shared" si="17"/>
        <v>Desceu</v>
      </c>
      <c r="AG78" s="17">
        <f t="shared" si="18"/>
        <v>-0.3272</v>
      </c>
      <c r="AH78" s="18">
        <f t="shared" si="19"/>
        <v>15.91854935</v>
      </c>
      <c r="AI78" s="18">
        <f t="shared" si="20"/>
        <v>-2781316323</v>
      </c>
      <c r="AJ78" s="19" t="str">
        <f t="shared" si="21"/>
        <v>Desceu</v>
      </c>
    </row>
    <row r="79">
      <c r="A79" s="20" t="s">
        <v>189</v>
      </c>
      <c r="B79" s="21">
        <v>45317.0</v>
      </c>
      <c r="C79" s="22">
        <v>8.7</v>
      </c>
      <c r="D79" s="23">
        <v>-2.46</v>
      </c>
      <c r="E79" s="23">
        <v>-6.95</v>
      </c>
      <c r="F79" s="23">
        <v>-23.55</v>
      </c>
      <c r="G79" s="23">
        <v>-23.55</v>
      </c>
      <c r="H79" s="23">
        <v>-85.74</v>
      </c>
      <c r="I79" s="23">
        <v>8.67</v>
      </c>
      <c r="J79" s="23">
        <v>8.95</v>
      </c>
      <c r="K79" s="20" t="s">
        <v>190</v>
      </c>
      <c r="L79" s="14">
        <f>VLOOKUP(A79,Total_de_acoes!A:B,2,0)</f>
        <v>94843047</v>
      </c>
      <c r="M79" s="15">
        <f t="shared" si="1"/>
        <v>-0.0246</v>
      </c>
      <c r="N79" s="16">
        <f t="shared" si="2"/>
        <v>8.919417675</v>
      </c>
      <c r="O79" s="16">
        <f t="shared" si="3"/>
        <v>-20810240.84</v>
      </c>
      <c r="P79" s="15" t="str">
        <f t="shared" si="4"/>
        <v>Desceu</v>
      </c>
      <c r="Q79" s="15" t="str">
        <f>VLOOKUP(A79,Ticker!A:B,2,0)</f>
        <v>Casas Bahia</v>
      </c>
      <c r="R79" s="15" t="str">
        <f>VLOOKUP(Q79,ChatGPT!A:C,2,0)</f>
        <v>Varejo</v>
      </c>
      <c r="S79" s="15">
        <f>VLOOKUP(Q79,ChatGPT!A:C,3,0)</f>
        <v>68</v>
      </c>
      <c r="T79" s="15" t="str">
        <f t="shared" si="5"/>
        <v>Entre 50 e 100</v>
      </c>
      <c r="U79" s="15">
        <f t="shared" si="6"/>
        <v>-0.0695</v>
      </c>
      <c r="V79" s="16">
        <f t="shared" si="7"/>
        <v>9.349811929</v>
      </c>
      <c r="W79" s="16">
        <f t="shared" si="8"/>
        <v>-61630143.33</v>
      </c>
      <c r="X79" s="15" t="str">
        <f t="shared" si="9"/>
        <v>Desceu</v>
      </c>
      <c r="Y79" s="15">
        <f t="shared" si="10"/>
        <v>-0.2355</v>
      </c>
      <c r="Z79" s="16">
        <f t="shared" si="11"/>
        <v>11.37998692</v>
      </c>
      <c r="AA79" s="16">
        <f t="shared" si="12"/>
        <v>-254178125.4</v>
      </c>
      <c r="AB79" s="15" t="str">
        <f t="shared" si="13"/>
        <v>Desceu</v>
      </c>
      <c r="AC79" s="15">
        <f t="shared" si="14"/>
        <v>-0.2355</v>
      </c>
      <c r="AD79" s="16">
        <f t="shared" si="15"/>
        <v>11.37998692</v>
      </c>
      <c r="AE79" s="16">
        <f t="shared" si="16"/>
        <v>-254178125.4</v>
      </c>
      <c r="AF79" s="15" t="str">
        <f t="shared" si="17"/>
        <v>Desceu</v>
      </c>
      <c r="AG79" s="17">
        <f t="shared" si="18"/>
        <v>-0.8574</v>
      </c>
      <c r="AH79" s="24">
        <f t="shared" si="19"/>
        <v>61.00981767</v>
      </c>
      <c r="AI79" s="24">
        <f t="shared" si="20"/>
        <v>-4961222496</v>
      </c>
      <c r="AJ79" s="25" t="str">
        <f t="shared" si="21"/>
        <v>Desceu</v>
      </c>
    </row>
    <row r="80">
      <c r="A80" s="10" t="s">
        <v>191</v>
      </c>
      <c r="B80" s="11">
        <v>45317.0</v>
      </c>
      <c r="C80" s="12">
        <v>56.24</v>
      </c>
      <c r="D80" s="13">
        <v>-3.63</v>
      </c>
      <c r="E80" s="13">
        <v>-6.41</v>
      </c>
      <c r="F80" s="13">
        <v>-11.57</v>
      </c>
      <c r="G80" s="13">
        <v>-11.57</v>
      </c>
      <c r="H80" s="13">
        <v>-2.77</v>
      </c>
      <c r="I80" s="13">
        <v>56.04</v>
      </c>
      <c r="J80" s="13">
        <v>58.9</v>
      </c>
      <c r="K80" s="10" t="s">
        <v>192</v>
      </c>
      <c r="L80" s="14">
        <f>VLOOKUP(A80,Total_de_acoes!A:B,2,0)</f>
        <v>853202347</v>
      </c>
      <c r="M80" s="15">
        <f t="shared" si="1"/>
        <v>-0.0363</v>
      </c>
      <c r="N80" s="16">
        <f t="shared" si="2"/>
        <v>58.35841029</v>
      </c>
      <c r="O80" s="16">
        <f t="shared" si="3"/>
        <v>-1807432634</v>
      </c>
      <c r="P80" s="15" t="str">
        <f t="shared" si="4"/>
        <v>Desceu</v>
      </c>
      <c r="Q80" s="15" t="str">
        <f>VLOOKUP(A80,Ticker!A:B,2,0)</f>
        <v>Localiza</v>
      </c>
      <c r="R80" s="15" t="str">
        <f>VLOOKUP(Q80,ChatGPT!A:C,2,0)</f>
        <v>Aluguel de Carros</v>
      </c>
      <c r="S80" s="15">
        <f>VLOOKUP(Q80,ChatGPT!A:C,3,0)</f>
        <v>49</v>
      </c>
      <c r="T80" s="15" t="str">
        <f t="shared" si="5"/>
        <v>Menor que 50</v>
      </c>
      <c r="U80" s="15">
        <f t="shared" si="6"/>
        <v>-0.0641</v>
      </c>
      <c r="V80" s="16">
        <f t="shared" si="7"/>
        <v>60.09189016</v>
      </c>
      <c r="W80" s="16">
        <f t="shared" si="8"/>
        <v>-3286441724</v>
      </c>
      <c r="X80" s="15" t="str">
        <f t="shared" si="9"/>
        <v>Desceu</v>
      </c>
      <c r="Y80" s="15">
        <f t="shared" si="10"/>
        <v>-0.1157</v>
      </c>
      <c r="Z80" s="16">
        <f t="shared" si="11"/>
        <v>63.59832636</v>
      </c>
      <c r="AA80" s="16">
        <f t="shared" si="12"/>
        <v>-6278141320</v>
      </c>
      <c r="AB80" s="15" t="str">
        <f t="shared" si="13"/>
        <v>Desceu</v>
      </c>
      <c r="AC80" s="15">
        <f t="shared" si="14"/>
        <v>-0.1157</v>
      </c>
      <c r="AD80" s="16">
        <f t="shared" si="15"/>
        <v>63.59832636</v>
      </c>
      <c r="AE80" s="16">
        <f t="shared" si="16"/>
        <v>-6278141320</v>
      </c>
      <c r="AF80" s="15" t="str">
        <f t="shared" si="17"/>
        <v>Desceu</v>
      </c>
      <c r="AG80" s="17">
        <f t="shared" si="18"/>
        <v>-0.0277</v>
      </c>
      <c r="AH80" s="18">
        <f t="shared" si="19"/>
        <v>57.84222976</v>
      </c>
      <c r="AI80" s="18">
        <f t="shared" si="20"/>
        <v>-1367026195</v>
      </c>
      <c r="AJ80" s="19" t="str">
        <f t="shared" si="21"/>
        <v>Desceu</v>
      </c>
    </row>
    <row r="81">
      <c r="A81" s="20" t="s">
        <v>193</v>
      </c>
      <c r="B81" s="21">
        <v>45317.0</v>
      </c>
      <c r="C81" s="22">
        <v>3.07</v>
      </c>
      <c r="D81" s="23">
        <v>-4.36</v>
      </c>
      <c r="E81" s="23">
        <v>-5.54</v>
      </c>
      <c r="F81" s="23">
        <v>-12.29</v>
      </c>
      <c r="G81" s="23">
        <v>-12.29</v>
      </c>
      <c r="H81" s="23">
        <v>-36.83</v>
      </c>
      <c r="I81" s="23">
        <v>3.05</v>
      </c>
      <c r="J81" s="23">
        <v>3.23</v>
      </c>
      <c r="K81" s="20" t="s">
        <v>194</v>
      </c>
      <c r="L81" s="14">
        <f>VLOOKUP(A81,Total_de_acoes!A:B,2,0)</f>
        <v>525582771</v>
      </c>
      <c r="M81" s="15">
        <f t="shared" si="1"/>
        <v>-0.0436</v>
      </c>
      <c r="N81" s="16">
        <f t="shared" si="2"/>
        <v>3.209953994</v>
      </c>
      <c r="O81" s="16">
        <f t="shared" si="3"/>
        <v>-73557408.06</v>
      </c>
      <c r="P81" s="15" t="str">
        <f t="shared" si="4"/>
        <v>Desceu</v>
      </c>
      <c r="Q81" s="15" t="str">
        <f>VLOOKUP(A81,Ticker!A:B,2,0)</f>
        <v>CVC</v>
      </c>
      <c r="R81" s="15" t="str">
        <f>VLOOKUP(Q81,ChatGPT!A:C,2,0)</f>
        <v>Turismo</v>
      </c>
      <c r="S81" s="15">
        <f>VLOOKUP(Q81,ChatGPT!A:C,3,0)</f>
        <v>49</v>
      </c>
      <c r="T81" s="15" t="str">
        <f t="shared" si="5"/>
        <v>Menor que 50</v>
      </c>
      <c r="U81" s="15">
        <f t="shared" si="6"/>
        <v>-0.0554</v>
      </c>
      <c r="V81" s="16">
        <f t="shared" si="7"/>
        <v>3.250052932</v>
      </c>
      <c r="W81" s="16">
        <f t="shared" si="8"/>
        <v>-94632719.17</v>
      </c>
      <c r="X81" s="15" t="str">
        <f t="shared" si="9"/>
        <v>Desceu</v>
      </c>
      <c r="Y81" s="15">
        <f t="shared" si="10"/>
        <v>-0.1229</v>
      </c>
      <c r="Z81" s="16">
        <f t="shared" si="11"/>
        <v>3.500171018</v>
      </c>
      <c r="AA81" s="16">
        <f t="shared" si="12"/>
        <v>-226090475.7</v>
      </c>
      <c r="AB81" s="15" t="str">
        <f t="shared" si="13"/>
        <v>Desceu</v>
      </c>
      <c r="AC81" s="15">
        <f t="shared" si="14"/>
        <v>-0.1229</v>
      </c>
      <c r="AD81" s="16">
        <f t="shared" si="15"/>
        <v>3.500171018</v>
      </c>
      <c r="AE81" s="16">
        <f t="shared" si="16"/>
        <v>-226090475.7</v>
      </c>
      <c r="AF81" s="15" t="str">
        <f t="shared" si="17"/>
        <v>Desceu</v>
      </c>
      <c r="AG81" s="17">
        <f t="shared" si="18"/>
        <v>-0.3683</v>
      </c>
      <c r="AH81" s="24">
        <f t="shared" si="19"/>
        <v>4.859901852</v>
      </c>
      <c r="AI81" s="24">
        <f t="shared" si="20"/>
        <v>-940741575.3</v>
      </c>
      <c r="AJ81" s="25" t="str">
        <f t="shared" si="21"/>
        <v>Desceu</v>
      </c>
    </row>
    <row r="82">
      <c r="A82" s="10" t="s">
        <v>195</v>
      </c>
      <c r="B82" s="11">
        <v>45317.0</v>
      </c>
      <c r="C82" s="12">
        <v>5.92</v>
      </c>
      <c r="D82" s="13">
        <v>-8.07</v>
      </c>
      <c r="E82" s="13">
        <v>-15.91</v>
      </c>
      <c r="F82" s="13">
        <v>-34.0</v>
      </c>
      <c r="G82" s="13">
        <v>-34.0</v>
      </c>
      <c r="H82" s="13">
        <v>-25.44</v>
      </c>
      <c r="I82" s="13">
        <v>5.51</v>
      </c>
      <c r="J82" s="13">
        <v>6.02</v>
      </c>
      <c r="K82" s="10" t="s">
        <v>196</v>
      </c>
      <c r="L82" s="14">
        <f>VLOOKUP(A82,Total_de_acoes!A:B,2,0)</f>
        <v>198184909</v>
      </c>
      <c r="M82" s="15">
        <f t="shared" si="1"/>
        <v>-0.0807</v>
      </c>
      <c r="N82" s="16">
        <f t="shared" si="2"/>
        <v>6.439682367</v>
      </c>
      <c r="O82" s="16">
        <f t="shared" si="3"/>
        <v>-102993202.6</v>
      </c>
      <c r="P82" s="15" t="str">
        <f t="shared" si="4"/>
        <v>Desceu</v>
      </c>
      <c r="Q82" s="15" t="str">
        <f>VLOOKUP(A82,Ticker!A:B,2,0)</f>
        <v>GOL</v>
      </c>
      <c r="R82" s="15" t="str">
        <f>VLOOKUP(Q82,ChatGPT!A:C,2,0)</f>
        <v>Transporte Aéreo</v>
      </c>
      <c r="S82" s="15">
        <f>VLOOKUP(Q82,ChatGPT!A:C,3,0)</f>
        <v>23</v>
      </c>
      <c r="T82" s="15" t="str">
        <f t="shared" si="5"/>
        <v>Menor que 50</v>
      </c>
      <c r="U82" s="15">
        <f t="shared" si="6"/>
        <v>-0.1591</v>
      </c>
      <c r="V82" s="16">
        <f t="shared" si="7"/>
        <v>7.040076109</v>
      </c>
      <c r="W82" s="16">
        <f t="shared" si="8"/>
        <v>-221982181.7</v>
      </c>
      <c r="X82" s="15" t="str">
        <f t="shared" si="9"/>
        <v>Desceu</v>
      </c>
      <c r="Y82" s="15">
        <f t="shared" si="10"/>
        <v>-0.34</v>
      </c>
      <c r="Z82" s="16">
        <f t="shared" si="11"/>
        <v>8.96969697</v>
      </c>
      <c r="AA82" s="16">
        <f t="shared" si="12"/>
        <v>-604403916.4</v>
      </c>
      <c r="AB82" s="15" t="str">
        <f t="shared" si="13"/>
        <v>Desceu</v>
      </c>
      <c r="AC82" s="15">
        <f t="shared" si="14"/>
        <v>-0.34</v>
      </c>
      <c r="AD82" s="16">
        <f t="shared" si="15"/>
        <v>8.96969697</v>
      </c>
      <c r="AE82" s="16">
        <f t="shared" si="16"/>
        <v>-604403916.4</v>
      </c>
      <c r="AF82" s="15" t="str">
        <f t="shared" si="17"/>
        <v>Desceu</v>
      </c>
      <c r="AG82" s="17">
        <f t="shared" si="18"/>
        <v>-0.2544</v>
      </c>
      <c r="AH82" s="18">
        <f t="shared" si="19"/>
        <v>7.939914163</v>
      </c>
      <c r="AI82" s="18">
        <f t="shared" si="20"/>
        <v>-400316504.6</v>
      </c>
      <c r="AJ82" s="19" t="str">
        <f t="shared" si="21"/>
        <v>Desceu</v>
      </c>
    </row>
    <row r="83">
      <c r="A83" s="26"/>
      <c r="B83" s="27"/>
      <c r="C83" s="28"/>
      <c r="D83" s="27"/>
      <c r="E83" s="27"/>
      <c r="F83" s="27"/>
      <c r="G83" s="27"/>
      <c r="H83" s="27"/>
      <c r="I83" s="27"/>
      <c r="J83" s="27"/>
      <c r="K83" s="26"/>
      <c r="L83" s="15"/>
      <c r="M83" s="15"/>
      <c r="N83" s="29"/>
      <c r="O83" s="29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30"/>
      <c r="AH83" s="30"/>
      <c r="AI83" s="30"/>
      <c r="AJ83" s="30"/>
    </row>
    <row r="84">
      <c r="A84" s="26"/>
      <c r="B84" s="27"/>
      <c r="C84" s="28"/>
      <c r="D84" s="27"/>
      <c r="E84" s="27"/>
      <c r="F84" s="27"/>
      <c r="G84" s="27"/>
      <c r="H84" s="27"/>
      <c r="I84" s="27"/>
      <c r="J84" s="27"/>
      <c r="K84" s="26"/>
      <c r="L84" s="15"/>
      <c r="M84" s="15"/>
      <c r="N84" s="29"/>
      <c r="O84" s="29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30"/>
      <c r="AH84" s="30"/>
      <c r="AI84" s="30"/>
      <c r="AJ84" s="30"/>
    </row>
    <row r="85">
      <c r="A85" s="26"/>
      <c r="B85" s="27"/>
      <c r="C85" s="28"/>
      <c r="D85" s="27"/>
      <c r="E85" s="27"/>
      <c r="F85" s="27"/>
      <c r="G85" s="27"/>
      <c r="H85" s="27"/>
      <c r="I85" s="27"/>
      <c r="J85" s="27"/>
      <c r="K85" s="26"/>
      <c r="L85" s="15"/>
      <c r="M85" s="15"/>
      <c r="N85" s="29"/>
      <c r="O85" s="29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30"/>
      <c r="AH85" s="30"/>
      <c r="AI85" s="30"/>
      <c r="AJ85" s="30"/>
    </row>
    <row r="86">
      <c r="A86" s="26"/>
      <c r="B86" s="27"/>
      <c r="C86" s="28"/>
      <c r="D86" s="27"/>
      <c r="E86" s="27"/>
      <c r="F86" s="27"/>
      <c r="G86" s="27"/>
      <c r="H86" s="27"/>
      <c r="I86" s="27"/>
      <c r="J86" s="27"/>
      <c r="K86" s="26"/>
      <c r="L86" s="15"/>
      <c r="M86" s="15"/>
      <c r="N86" s="29"/>
      <c r="O86" s="29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30"/>
      <c r="AH86" s="30"/>
      <c r="AI86" s="30"/>
      <c r="AJ86" s="30"/>
    </row>
    <row r="87">
      <c r="A87" s="26"/>
      <c r="B87" s="27"/>
      <c r="C87" s="28"/>
      <c r="D87" s="27"/>
      <c r="E87" s="27"/>
      <c r="F87" s="27"/>
      <c r="G87" s="27"/>
      <c r="H87" s="27"/>
      <c r="I87" s="27"/>
      <c r="J87" s="27"/>
      <c r="K87" s="26"/>
      <c r="L87" s="15"/>
      <c r="M87" s="15"/>
      <c r="N87" s="29"/>
      <c r="O87" s="29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30"/>
      <c r="AH87" s="30"/>
      <c r="AI87" s="30"/>
      <c r="AJ87" s="30"/>
    </row>
    <row r="88">
      <c r="A88" s="26"/>
      <c r="B88" s="27"/>
      <c r="C88" s="28"/>
      <c r="D88" s="27"/>
      <c r="E88" s="27"/>
      <c r="F88" s="27"/>
      <c r="G88" s="27"/>
      <c r="H88" s="27"/>
      <c r="I88" s="27"/>
      <c r="J88" s="27"/>
      <c r="K88" s="26"/>
      <c r="L88" s="15"/>
      <c r="M88" s="15"/>
      <c r="N88" s="29"/>
      <c r="O88" s="29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30"/>
      <c r="AH88" s="30"/>
      <c r="AI88" s="30"/>
      <c r="AJ88" s="30"/>
    </row>
    <row r="89">
      <c r="A89" s="26"/>
      <c r="B89" s="27"/>
      <c r="C89" s="28"/>
      <c r="D89" s="27"/>
      <c r="E89" s="27"/>
      <c r="F89" s="27"/>
      <c r="G89" s="27"/>
      <c r="H89" s="27"/>
      <c r="I89" s="27"/>
      <c r="J89" s="27"/>
      <c r="K89" s="26"/>
      <c r="L89" s="15"/>
      <c r="M89" s="15"/>
      <c r="N89" s="29"/>
      <c r="O89" s="29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30"/>
      <c r="AH89" s="30"/>
      <c r="AI89" s="30"/>
      <c r="AJ89" s="30"/>
    </row>
    <row r="90">
      <c r="A90" s="26"/>
      <c r="B90" s="27"/>
      <c r="C90" s="28"/>
      <c r="D90" s="27"/>
      <c r="E90" s="27"/>
      <c r="F90" s="27"/>
      <c r="G90" s="27"/>
      <c r="H90" s="27"/>
      <c r="I90" s="27"/>
      <c r="J90" s="27"/>
      <c r="K90" s="26"/>
      <c r="L90" s="15"/>
      <c r="M90" s="15"/>
      <c r="N90" s="29"/>
      <c r="O90" s="29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30"/>
      <c r="AH90" s="30"/>
      <c r="AI90" s="30"/>
      <c r="AJ90" s="30"/>
    </row>
    <row r="91">
      <c r="A91" s="26"/>
      <c r="B91" s="27"/>
      <c r="C91" s="28"/>
      <c r="D91" s="27"/>
      <c r="E91" s="27"/>
      <c r="F91" s="27"/>
      <c r="G91" s="27"/>
      <c r="H91" s="27"/>
      <c r="I91" s="27"/>
      <c r="J91" s="27"/>
      <c r="K91" s="26"/>
      <c r="L91" s="15"/>
      <c r="M91" s="15"/>
      <c r="N91" s="29"/>
      <c r="O91" s="29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30"/>
      <c r="AH91" s="30"/>
      <c r="AI91" s="30"/>
      <c r="AJ91" s="30"/>
    </row>
    <row r="92">
      <c r="A92" s="26"/>
      <c r="B92" s="27"/>
      <c r="C92" s="28"/>
      <c r="D92" s="27"/>
      <c r="E92" s="27"/>
      <c r="F92" s="27"/>
      <c r="G92" s="27"/>
      <c r="H92" s="27"/>
      <c r="I92" s="27"/>
      <c r="J92" s="27"/>
      <c r="K92" s="26"/>
      <c r="L92" s="15"/>
      <c r="M92" s="15"/>
      <c r="N92" s="29"/>
      <c r="O92" s="29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30"/>
      <c r="AH92" s="30"/>
      <c r="AI92" s="30"/>
      <c r="AJ92" s="30"/>
    </row>
    <row r="93">
      <c r="A93" s="26"/>
      <c r="B93" s="27"/>
      <c r="C93" s="28"/>
      <c r="D93" s="27"/>
      <c r="E93" s="27"/>
      <c r="F93" s="27"/>
      <c r="G93" s="27"/>
      <c r="H93" s="27"/>
      <c r="I93" s="27"/>
      <c r="J93" s="27"/>
      <c r="K93" s="26"/>
      <c r="L93" s="15"/>
      <c r="M93" s="15"/>
      <c r="N93" s="29"/>
      <c r="O93" s="29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30"/>
      <c r="AH93" s="30"/>
      <c r="AI93" s="30"/>
      <c r="AJ93" s="30"/>
    </row>
    <row r="94">
      <c r="A94" s="26"/>
      <c r="B94" s="27"/>
      <c r="C94" s="28"/>
      <c r="D94" s="27"/>
      <c r="E94" s="27"/>
      <c r="F94" s="27"/>
      <c r="G94" s="27"/>
      <c r="H94" s="27"/>
      <c r="I94" s="27"/>
      <c r="J94" s="27"/>
      <c r="K94" s="26"/>
      <c r="L94" s="15"/>
      <c r="M94" s="15"/>
      <c r="N94" s="29"/>
      <c r="O94" s="29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30"/>
      <c r="AH94" s="30"/>
      <c r="AI94" s="30"/>
      <c r="AJ94" s="30"/>
    </row>
    <row r="95">
      <c r="A95" s="26"/>
      <c r="B95" s="27"/>
      <c r="C95" s="28"/>
      <c r="D95" s="27"/>
      <c r="E95" s="27"/>
      <c r="F95" s="27"/>
      <c r="G95" s="27"/>
      <c r="H95" s="27"/>
      <c r="I95" s="27"/>
      <c r="J95" s="27"/>
      <c r="K95" s="26"/>
      <c r="L95" s="15"/>
      <c r="M95" s="15"/>
      <c r="N95" s="29"/>
      <c r="O95" s="29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30"/>
      <c r="AH95" s="30"/>
      <c r="AI95" s="30"/>
      <c r="AJ95" s="30"/>
    </row>
    <row r="96">
      <c r="A96" s="26"/>
      <c r="B96" s="27"/>
      <c r="C96" s="28"/>
      <c r="D96" s="27"/>
      <c r="E96" s="27"/>
      <c r="F96" s="27"/>
      <c r="G96" s="27"/>
      <c r="H96" s="27"/>
      <c r="I96" s="27"/>
      <c r="J96" s="27"/>
      <c r="K96" s="26"/>
      <c r="L96" s="15"/>
      <c r="M96" s="15"/>
      <c r="N96" s="29"/>
      <c r="O96" s="29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30"/>
      <c r="AH96" s="30"/>
      <c r="AI96" s="30"/>
      <c r="AJ96" s="30"/>
    </row>
    <row r="97">
      <c r="A97" s="26"/>
      <c r="B97" s="27"/>
      <c r="C97" s="28"/>
      <c r="D97" s="27"/>
      <c r="E97" s="27"/>
      <c r="F97" s="27"/>
      <c r="G97" s="27"/>
      <c r="H97" s="27"/>
      <c r="I97" s="27"/>
      <c r="J97" s="27"/>
      <c r="K97" s="26"/>
      <c r="L97" s="15"/>
      <c r="M97" s="15"/>
      <c r="N97" s="29"/>
      <c r="O97" s="29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30"/>
      <c r="AH97" s="30"/>
      <c r="AI97" s="30"/>
      <c r="AJ97" s="30"/>
    </row>
    <row r="98">
      <c r="A98" s="26"/>
      <c r="B98" s="27"/>
      <c r="C98" s="28"/>
      <c r="D98" s="27"/>
      <c r="E98" s="27"/>
      <c r="F98" s="27"/>
      <c r="G98" s="27"/>
      <c r="H98" s="27"/>
      <c r="I98" s="27"/>
      <c r="J98" s="27"/>
      <c r="K98" s="26"/>
      <c r="L98" s="15"/>
      <c r="M98" s="15"/>
      <c r="N98" s="29"/>
      <c r="O98" s="29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30"/>
      <c r="AH98" s="30"/>
      <c r="AI98" s="30"/>
      <c r="AJ98" s="30"/>
    </row>
    <row r="99">
      <c r="A99" s="26"/>
      <c r="B99" s="27"/>
      <c r="C99" s="28"/>
      <c r="D99" s="27"/>
      <c r="E99" s="27"/>
      <c r="F99" s="27"/>
      <c r="G99" s="27"/>
      <c r="H99" s="27"/>
      <c r="I99" s="27"/>
      <c r="J99" s="27"/>
      <c r="K99" s="26"/>
      <c r="L99" s="15"/>
      <c r="M99" s="15"/>
      <c r="N99" s="29"/>
      <c r="O99" s="29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30"/>
      <c r="AH99" s="30"/>
      <c r="AI99" s="30"/>
      <c r="AJ99" s="30"/>
    </row>
    <row r="100">
      <c r="A100" s="26"/>
      <c r="B100" s="27"/>
      <c r="C100" s="28"/>
      <c r="D100" s="27"/>
      <c r="E100" s="27"/>
      <c r="F100" s="27"/>
      <c r="G100" s="27"/>
      <c r="H100" s="27"/>
      <c r="I100" s="27"/>
      <c r="J100" s="27"/>
      <c r="K100" s="26"/>
      <c r="L100" s="15"/>
      <c r="M100" s="15"/>
      <c r="N100" s="29"/>
      <c r="O100" s="29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30"/>
      <c r="AH100" s="30"/>
      <c r="AI100" s="30"/>
      <c r="AJ100" s="30"/>
    </row>
    <row r="101">
      <c r="A101" s="26"/>
      <c r="B101" s="27"/>
      <c r="C101" s="28"/>
      <c r="D101" s="27"/>
      <c r="E101" s="27"/>
      <c r="F101" s="27"/>
      <c r="G101" s="27"/>
      <c r="H101" s="27"/>
      <c r="I101" s="27"/>
      <c r="J101" s="27"/>
      <c r="K101" s="26"/>
      <c r="L101" s="15"/>
      <c r="M101" s="15"/>
      <c r="N101" s="29"/>
      <c r="O101" s="29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30"/>
      <c r="AH101" s="30"/>
      <c r="AI101" s="30"/>
      <c r="AJ101" s="30"/>
    </row>
    <row r="102">
      <c r="A102" s="26"/>
      <c r="B102" s="27"/>
      <c r="C102" s="28"/>
      <c r="D102" s="27"/>
      <c r="E102" s="27"/>
      <c r="F102" s="27"/>
      <c r="G102" s="27"/>
      <c r="H102" s="27"/>
      <c r="I102" s="27"/>
      <c r="J102" s="27"/>
      <c r="K102" s="26"/>
      <c r="L102" s="15"/>
      <c r="M102" s="15"/>
      <c r="N102" s="29"/>
      <c r="O102" s="29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30"/>
      <c r="AH102" s="30"/>
      <c r="AI102" s="30"/>
      <c r="AJ102" s="30"/>
    </row>
    <row r="103">
      <c r="A103" s="26"/>
      <c r="B103" s="27"/>
      <c r="C103" s="28"/>
      <c r="D103" s="27"/>
      <c r="E103" s="27"/>
      <c r="F103" s="27"/>
      <c r="G103" s="27"/>
      <c r="H103" s="27"/>
      <c r="I103" s="27"/>
      <c r="J103" s="27"/>
      <c r="K103" s="26"/>
      <c r="L103" s="15"/>
      <c r="M103" s="15"/>
      <c r="N103" s="29"/>
      <c r="O103" s="29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30"/>
      <c r="AH103" s="30"/>
      <c r="AI103" s="30"/>
      <c r="AJ103" s="30"/>
    </row>
    <row r="104">
      <c r="A104" s="26"/>
      <c r="B104" s="27"/>
      <c r="C104" s="28"/>
      <c r="D104" s="27"/>
      <c r="E104" s="27"/>
      <c r="F104" s="27"/>
      <c r="G104" s="27"/>
      <c r="H104" s="27"/>
      <c r="I104" s="27"/>
      <c r="J104" s="27"/>
      <c r="K104" s="26"/>
      <c r="L104" s="15"/>
      <c r="M104" s="15"/>
      <c r="N104" s="29"/>
      <c r="O104" s="29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30"/>
      <c r="AH104" s="30"/>
      <c r="AI104" s="30"/>
      <c r="AJ104" s="30"/>
    </row>
    <row r="105">
      <c r="A105" s="26"/>
      <c r="B105" s="27"/>
      <c r="C105" s="28"/>
      <c r="D105" s="27"/>
      <c r="E105" s="27"/>
      <c r="F105" s="27"/>
      <c r="G105" s="27"/>
      <c r="H105" s="27"/>
      <c r="I105" s="27"/>
      <c r="J105" s="27"/>
      <c r="K105" s="26"/>
      <c r="L105" s="15"/>
      <c r="M105" s="15"/>
      <c r="N105" s="29"/>
      <c r="O105" s="29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30"/>
      <c r="AH105" s="30"/>
      <c r="AI105" s="30"/>
      <c r="AJ105" s="30"/>
    </row>
    <row r="106">
      <c r="A106" s="26"/>
      <c r="B106" s="27"/>
      <c r="C106" s="28"/>
      <c r="D106" s="27"/>
      <c r="E106" s="27"/>
      <c r="F106" s="27"/>
      <c r="G106" s="27"/>
      <c r="H106" s="27"/>
      <c r="I106" s="27"/>
      <c r="J106" s="27"/>
      <c r="K106" s="26"/>
      <c r="L106" s="15"/>
      <c r="M106" s="15"/>
      <c r="N106" s="29"/>
      <c r="O106" s="29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30"/>
      <c r="AH106" s="30"/>
      <c r="AI106" s="30"/>
      <c r="AJ106" s="30"/>
    </row>
    <row r="107">
      <c r="A107" s="26"/>
      <c r="B107" s="27"/>
      <c r="C107" s="28"/>
      <c r="D107" s="27"/>
      <c r="E107" s="27"/>
      <c r="F107" s="27"/>
      <c r="G107" s="27"/>
      <c r="H107" s="27"/>
      <c r="I107" s="27"/>
      <c r="J107" s="27"/>
      <c r="K107" s="26"/>
      <c r="L107" s="15"/>
      <c r="M107" s="15"/>
      <c r="N107" s="29"/>
      <c r="O107" s="29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30"/>
      <c r="AH107" s="30"/>
      <c r="AI107" s="30"/>
      <c r="AJ107" s="30"/>
    </row>
    <row r="108">
      <c r="A108" s="26"/>
      <c r="B108" s="27"/>
      <c r="C108" s="28"/>
      <c r="D108" s="27"/>
      <c r="E108" s="27"/>
      <c r="F108" s="27"/>
      <c r="G108" s="27"/>
      <c r="H108" s="27"/>
      <c r="I108" s="27"/>
      <c r="J108" s="27"/>
      <c r="K108" s="26"/>
      <c r="L108" s="15"/>
      <c r="M108" s="15"/>
      <c r="N108" s="29"/>
      <c r="O108" s="29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30"/>
      <c r="AH108" s="30"/>
      <c r="AI108" s="30"/>
      <c r="AJ108" s="30"/>
    </row>
    <row r="109">
      <c r="A109" s="26"/>
      <c r="B109" s="27"/>
      <c r="C109" s="28"/>
      <c r="D109" s="27"/>
      <c r="E109" s="27"/>
      <c r="F109" s="27"/>
      <c r="G109" s="27"/>
      <c r="H109" s="27"/>
      <c r="I109" s="27"/>
      <c r="J109" s="27"/>
      <c r="K109" s="26"/>
      <c r="L109" s="15"/>
      <c r="M109" s="15"/>
      <c r="N109" s="29"/>
      <c r="O109" s="29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30"/>
      <c r="AH109" s="30"/>
      <c r="AI109" s="30"/>
      <c r="AJ109" s="30"/>
    </row>
    <row r="110">
      <c r="A110" s="26"/>
      <c r="B110" s="27"/>
      <c r="C110" s="28"/>
      <c r="D110" s="27"/>
      <c r="E110" s="27"/>
      <c r="F110" s="27"/>
      <c r="G110" s="27"/>
      <c r="H110" s="27"/>
      <c r="I110" s="27"/>
      <c r="J110" s="27"/>
      <c r="K110" s="26"/>
      <c r="L110" s="15"/>
      <c r="M110" s="15"/>
      <c r="N110" s="29"/>
      <c r="O110" s="29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30"/>
      <c r="AH110" s="30"/>
      <c r="AI110" s="30"/>
      <c r="AJ110" s="30"/>
    </row>
    <row r="111">
      <c r="A111" s="26"/>
      <c r="B111" s="27"/>
      <c r="C111" s="28"/>
      <c r="D111" s="27"/>
      <c r="E111" s="27"/>
      <c r="F111" s="27"/>
      <c r="G111" s="27"/>
      <c r="H111" s="27"/>
      <c r="I111" s="27"/>
      <c r="J111" s="27"/>
      <c r="K111" s="26"/>
      <c r="L111" s="15"/>
      <c r="M111" s="15"/>
      <c r="N111" s="29"/>
      <c r="O111" s="29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30"/>
      <c r="AH111" s="30"/>
      <c r="AI111" s="30"/>
      <c r="AJ111" s="30"/>
    </row>
    <row r="112">
      <c r="A112" s="26"/>
      <c r="B112" s="27"/>
      <c r="C112" s="28"/>
      <c r="D112" s="27"/>
      <c r="E112" s="27"/>
      <c r="F112" s="27"/>
      <c r="G112" s="27"/>
      <c r="H112" s="27"/>
      <c r="I112" s="27"/>
      <c r="J112" s="27"/>
      <c r="K112" s="26"/>
      <c r="L112" s="15"/>
      <c r="M112" s="15"/>
      <c r="N112" s="29"/>
      <c r="O112" s="29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30"/>
      <c r="AH112" s="30"/>
      <c r="AI112" s="30"/>
      <c r="AJ112" s="30"/>
    </row>
    <row r="113">
      <c r="A113" s="26"/>
      <c r="B113" s="27"/>
      <c r="C113" s="28"/>
      <c r="D113" s="27"/>
      <c r="E113" s="27"/>
      <c r="F113" s="27"/>
      <c r="G113" s="27"/>
      <c r="H113" s="27"/>
      <c r="I113" s="27"/>
      <c r="J113" s="27"/>
      <c r="K113" s="26"/>
      <c r="L113" s="15"/>
      <c r="M113" s="15"/>
      <c r="N113" s="29"/>
      <c r="O113" s="29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30"/>
      <c r="AH113" s="30"/>
      <c r="AI113" s="30"/>
      <c r="AJ113" s="30"/>
    </row>
    <row r="114">
      <c r="A114" s="26"/>
      <c r="B114" s="27"/>
      <c r="C114" s="28"/>
      <c r="D114" s="27"/>
      <c r="E114" s="27"/>
      <c r="F114" s="27"/>
      <c r="G114" s="27"/>
      <c r="H114" s="27"/>
      <c r="I114" s="27"/>
      <c r="J114" s="27"/>
      <c r="K114" s="26"/>
      <c r="L114" s="15"/>
      <c r="M114" s="15"/>
      <c r="N114" s="29"/>
      <c r="O114" s="29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30"/>
      <c r="AH114" s="30"/>
      <c r="AI114" s="30"/>
      <c r="AJ114" s="30"/>
    </row>
    <row r="115">
      <c r="A115" s="26"/>
      <c r="B115" s="27"/>
      <c r="C115" s="28"/>
      <c r="D115" s="27"/>
      <c r="E115" s="27"/>
      <c r="F115" s="27"/>
      <c r="G115" s="27"/>
      <c r="H115" s="27"/>
      <c r="I115" s="27"/>
      <c r="J115" s="27"/>
      <c r="K115" s="26"/>
      <c r="L115" s="15"/>
      <c r="M115" s="15"/>
      <c r="N115" s="29"/>
      <c r="O115" s="29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30"/>
      <c r="AH115" s="30"/>
      <c r="AI115" s="30"/>
      <c r="AJ115" s="30"/>
    </row>
    <row r="116">
      <c r="A116" s="26"/>
      <c r="B116" s="27"/>
      <c r="C116" s="28"/>
      <c r="D116" s="27"/>
      <c r="E116" s="27"/>
      <c r="F116" s="27"/>
      <c r="G116" s="27"/>
      <c r="H116" s="27"/>
      <c r="I116" s="27"/>
      <c r="J116" s="27"/>
      <c r="K116" s="26"/>
      <c r="L116" s="15"/>
      <c r="M116" s="15"/>
      <c r="N116" s="29"/>
      <c r="O116" s="29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30"/>
      <c r="AH116" s="30"/>
      <c r="AI116" s="30"/>
      <c r="AJ116" s="30"/>
    </row>
    <row r="117">
      <c r="A117" s="26"/>
      <c r="B117" s="27"/>
      <c r="C117" s="28"/>
      <c r="D117" s="27"/>
      <c r="E117" s="27"/>
      <c r="F117" s="27"/>
      <c r="G117" s="27"/>
      <c r="H117" s="27"/>
      <c r="I117" s="27"/>
      <c r="J117" s="27"/>
      <c r="K117" s="26"/>
      <c r="L117" s="15"/>
      <c r="M117" s="15"/>
      <c r="N117" s="29"/>
      <c r="O117" s="29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30"/>
      <c r="AH117" s="30"/>
      <c r="AI117" s="30"/>
      <c r="AJ117" s="30"/>
    </row>
    <row r="118">
      <c r="A118" s="26"/>
      <c r="B118" s="27"/>
      <c r="C118" s="28"/>
      <c r="D118" s="27"/>
      <c r="E118" s="27"/>
      <c r="F118" s="27"/>
      <c r="G118" s="27"/>
      <c r="H118" s="27"/>
      <c r="I118" s="27"/>
      <c r="J118" s="27"/>
      <c r="K118" s="26"/>
      <c r="L118" s="15"/>
      <c r="M118" s="15"/>
      <c r="N118" s="29"/>
      <c r="O118" s="29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30"/>
      <c r="AH118" s="30"/>
      <c r="AI118" s="30"/>
      <c r="AJ118" s="30"/>
    </row>
    <row r="119">
      <c r="A119" s="26"/>
      <c r="B119" s="27"/>
      <c r="C119" s="28"/>
      <c r="D119" s="27"/>
      <c r="E119" s="27"/>
      <c r="F119" s="27"/>
      <c r="G119" s="27"/>
      <c r="H119" s="27"/>
      <c r="I119" s="27"/>
      <c r="J119" s="27"/>
      <c r="K119" s="26"/>
      <c r="L119" s="15"/>
      <c r="M119" s="15"/>
      <c r="N119" s="29"/>
      <c r="O119" s="29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30"/>
      <c r="AH119" s="30"/>
      <c r="AI119" s="30"/>
      <c r="AJ119" s="30"/>
    </row>
    <row r="120">
      <c r="A120" s="26"/>
      <c r="B120" s="27"/>
      <c r="C120" s="28"/>
      <c r="D120" s="27"/>
      <c r="E120" s="27"/>
      <c r="F120" s="27"/>
      <c r="G120" s="27"/>
      <c r="H120" s="27"/>
      <c r="I120" s="27"/>
      <c r="J120" s="27"/>
      <c r="K120" s="26"/>
      <c r="L120" s="15"/>
      <c r="M120" s="15"/>
      <c r="N120" s="29"/>
      <c r="O120" s="29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30"/>
      <c r="AH120" s="30"/>
      <c r="AI120" s="30"/>
      <c r="AJ120" s="30"/>
    </row>
    <row r="121">
      <c r="A121" s="26"/>
      <c r="B121" s="27"/>
      <c r="C121" s="28"/>
      <c r="D121" s="27"/>
      <c r="E121" s="27"/>
      <c r="F121" s="27"/>
      <c r="G121" s="27"/>
      <c r="H121" s="27"/>
      <c r="I121" s="27"/>
      <c r="J121" s="27"/>
      <c r="K121" s="26"/>
      <c r="L121" s="15"/>
      <c r="M121" s="15"/>
      <c r="N121" s="29"/>
      <c r="O121" s="29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30"/>
      <c r="AH121" s="30"/>
      <c r="AI121" s="30"/>
      <c r="AJ121" s="30"/>
    </row>
    <row r="122">
      <c r="A122" s="26"/>
      <c r="B122" s="27"/>
      <c r="C122" s="28"/>
      <c r="D122" s="27"/>
      <c r="E122" s="27"/>
      <c r="F122" s="27"/>
      <c r="G122" s="27"/>
      <c r="H122" s="27"/>
      <c r="I122" s="27"/>
      <c r="J122" s="27"/>
      <c r="K122" s="26"/>
      <c r="L122" s="15"/>
      <c r="M122" s="15"/>
      <c r="N122" s="29"/>
      <c r="O122" s="29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30"/>
      <c r="AH122" s="30"/>
      <c r="AI122" s="30"/>
      <c r="AJ122" s="30"/>
    </row>
    <row r="123">
      <c r="A123" s="26"/>
      <c r="B123" s="27"/>
      <c r="C123" s="28"/>
      <c r="D123" s="27"/>
      <c r="E123" s="27"/>
      <c r="F123" s="27"/>
      <c r="G123" s="27"/>
      <c r="H123" s="27"/>
      <c r="I123" s="27"/>
      <c r="J123" s="27"/>
      <c r="K123" s="26"/>
      <c r="L123" s="15"/>
      <c r="M123" s="15"/>
      <c r="N123" s="29"/>
      <c r="O123" s="29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30"/>
      <c r="AH123" s="30"/>
      <c r="AI123" s="30"/>
      <c r="AJ123" s="30"/>
    </row>
    <row r="124">
      <c r="A124" s="26"/>
      <c r="B124" s="27"/>
      <c r="C124" s="28"/>
      <c r="D124" s="27"/>
      <c r="E124" s="27"/>
      <c r="F124" s="27"/>
      <c r="G124" s="27"/>
      <c r="H124" s="27"/>
      <c r="I124" s="27"/>
      <c r="J124" s="27"/>
      <c r="K124" s="26"/>
      <c r="L124" s="15"/>
      <c r="M124" s="15"/>
      <c r="N124" s="29"/>
      <c r="O124" s="29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30"/>
      <c r="AH124" s="30"/>
      <c r="AI124" s="30"/>
      <c r="AJ124" s="30"/>
    </row>
    <row r="125">
      <c r="A125" s="26"/>
      <c r="B125" s="27"/>
      <c r="C125" s="28"/>
      <c r="D125" s="27"/>
      <c r="E125" s="27"/>
      <c r="F125" s="27"/>
      <c r="G125" s="27"/>
      <c r="H125" s="27"/>
      <c r="I125" s="27"/>
      <c r="J125" s="27"/>
      <c r="K125" s="26"/>
      <c r="L125" s="15"/>
      <c r="M125" s="15"/>
      <c r="N125" s="29"/>
      <c r="O125" s="29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30"/>
      <c r="AH125" s="30"/>
      <c r="AI125" s="30"/>
      <c r="AJ125" s="30"/>
    </row>
    <row r="126">
      <c r="A126" s="26"/>
      <c r="B126" s="27"/>
      <c r="C126" s="28"/>
      <c r="D126" s="27"/>
      <c r="E126" s="27"/>
      <c r="F126" s="27"/>
      <c r="G126" s="27"/>
      <c r="H126" s="27"/>
      <c r="I126" s="27"/>
      <c r="J126" s="27"/>
      <c r="K126" s="26"/>
      <c r="L126" s="15"/>
      <c r="M126" s="15"/>
      <c r="N126" s="29"/>
      <c r="O126" s="29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30"/>
      <c r="AH126" s="30"/>
      <c r="AI126" s="30"/>
      <c r="AJ126" s="30"/>
    </row>
    <row r="127">
      <c r="A127" s="26"/>
      <c r="B127" s="27"/>
      <c r="C127" s="28"/>
      <c r="D127" s="27"/>
      <c r="E127" s="27"/>
      <c r="F127" s="27"/>
      <c r="G127" s="27"/>
      <c r="H127" s="27"/>
      <c r="I127" s="27"/>
      <c r="J127" s="27"/>
      <c r="K127" s="26"/>
      <c r="L127" s="15"/>
      <c r="M127" s="15"/>
      <c r="N127" s="29"/>
      <c r="O127" s="29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30"/>
      <c r="AH127" s="30"/>
      <c r="AI127" s="30"/>
      <c r="AJ127" s="30"/>
    </row>
    <row r="128">
      <c r="A128" s="26"/>
      <c r="B128" s="27"/>
      <c r="C128" s="28"/>
      <c r="D128" s="27"/>
      <c r="E128" s="27"/>
      <c r="F128" s="27"/>
      <c r="G128" s="27"/>
      <c r="H128" s="27"/>
      <c r="I128" s="27"/>
      <c r="J128" s="27"/>
      <c r="K128" s="26"/>
      <c r="L128" s="15"/>
      <c r="M128" s="15"/>
      <c r="N128" s="29"/>
      <c r="O128" s="29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30"/>
      <c r="AH128" s="30"/>
      <c r="AI128" s="30"/>
      <c r="AJ128" s="30"/>
    </row>
    <row r="129">
      <c r="A129" s="26"/>
      <c r="B129" s="27"/>
      <c r="C129" s="28"/>
      <c r="D129" s="27"/>
      <c r="E129" s="27"/>
      <c r="F129" s="27"/>
      <c r="G129" s="27"/>
      <c r="H129" s="27"/>
      <c r="I129" s="27"/>
      <c r="J129" s="27"/>
      <c r="K129" s="26"/>
      <c r="L129" s="15"/>
      <c r="M129" s="15"/>
      <c r="N129" s="29"/>
      <c r="O129" s="29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30"/>
      <c r="AH129" s="30"/>
      <c r="AI129" s="30"/>
      <c r="AJ129" s="30"/>
    </row>
    <row r="130">
      <c r="A130" s="26"/>
      <c r="B130" s="27"/>
      <c r="C130" s="28"/>
      <c r="D130" s="27"/>
      <c r="E130" s="27"/>
      <c r="F130" s="27"/>
      <c r="G130" s="27"/>
      <c r="H130" s="27"/>
      <c r="I130" s="27"/>
      <c r="J130" s="27"/>
      <c r="K130" s="26"/>
      <c r="L130" s="15"/>
      <c r="M130" s="15"/>
      <c r="N130" s="29"/>
      <c r="O130" s="29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30"/>
      <c r="AH130" s="30"/>
      <c r="AI130" s="30"/>
      <c r="AJ130" s="30"/>
    </row>
    <row r="131">
      <c r="A131" s="26"/>
      <c r="B131" s="27"/>
      <c r="C131" s="28"/>
      <c r="D131" s="27"/>
      <c r="E131" s="27"/>
      <c r="F131" s="27"/>
      <c r="G131" s="27"/>
      <c r="H131" s="27"/>
      <c r="I131" s="27"/>
      <c r="J131" s="27"/>
      <c r="K131" s="26"/>
      <c r="L131" s="15"/>
      <c r="M131" s="15"/>
      <c r="N131" s="29"/>
      <c r="O131" s="29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30"/>
      <c r="AH131" s="30"/>
      <c r="AI131" s="30"/>
      <c r="AJ131" s="30"/>
    </row>
    <row r="132">
      <c r="A132" s="26"/>
      <c r="B132" s="27"/>
      <c r="C132" s="28"/>
      <c r="D132" s="27"/>
      <c r="E132" s="27"/>
      <c r="F132" s="27"/>
      <c r="G132" s="27"/>
      <c r="H132" s="27"/>
      <c r="I132" s="27"/>
      <c r="J132" s="27"/>
      <c r="K132" s="26"/>
      <c r="L132" s="15"/>
      <c r="M132" s="15"/>
      <c r="N132" s="29"/>
      <c r="O132" s="29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30"/>
      <c r="AH132" s="30"/>
      <c r="AI132" s="30"/>
      <c r="AJ132" s="30"/>
    </row>
    <row r="133">
      <c r="A133" s="26"/>
      <c r="B133" s="27"/>
      <c r="C133" s="28"/>
      <c r="D133" s="27"/>
      <c r="E133" s="27"/>
      <c r="F133" s="27"/>
      <c r="G133" s="27"/>
      <c r="H133" s="27"/>
      <c r="I133" s="27"/>
      <c r="J133" s="27"/>
      <c r="K133" s="26"/>
      <c r="L133" s="15"/>
      <c r="M133" s="15"/>
      <c r="N133" s="29"/>
      <c r="O133" s="29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30"/>
      <c r="AH133" s="30"/>
      <c r="AI133" s="30"/>
      <c r="AJ133" s="30"/>
    </row>
    <row r="134">
      <c r="A134" s="26"/>
      <c r="B134" s="27"/>
      <c r="C134" s="28"/>
      <c r="D134" s="27"/>
      <c r="E134" s="27"/>
      <c r="F134" s="27"/>
      <c r="G134" s="27"/>
      <c r="H134" s="27"/>
      <c r="I134" s="27"/>
      <c r="J134" s="27"/>
      <c r="K134" s="26"/>
      <c r="L134" s="15"/>
      <c r="M134" s="15"/>
      <c r="N134" s="29"/>
      <c r="O134" s="29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30"/>
      <c r="AH134" s="30"/>
      <c r="AI134" s="30"/>
      <c r="AJ134" s="30"/>
    </row>
    <row r="135">
      <c r="A135" s="26"/>
      <c r="B135" s="27"/>
      <c r="C135" s="28"/>
      <c r="D135" s="27"/>
      <c r="E135" s="27"/>
      <c r="F135" s="27"/>
      <c r="G135" s="27"/>
      <c r="H135" s="27"/>
      <c r="I135" s="27"/>
      <c r="J135" s="27"/>
      <c r="K135" s="26"/>
      <c r="L135" s="15"/>
      <c r="M135" s="15"/>
      <c r="N135" s="29"/>
      <c r="O135" s="29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30"/>
      <c r="AH135" s="30"/>
      <c r="AI135" s="30"/>
      <c r="AJ135" s="30"/>
    </row>
    <row r="136">
      <c r="A136" s="26"/>
      <c r="B136" s="27"/>
      <c r="C136" s="28"/>
      <c r="D136" s="27"/>
      <c r="E136" s="27"/>
      <c r="F136" s="27"/>
      <c r="G136" s="27"/>
      <c r="H136" s="27"/>
      <c r="I136" s="27"/>
      <c r="J136" s="27"/>
      <c r="K136" s="26"/>
      <c r="L136" s="15"/>
      <c r="M136" s="15"/>
      <c r="N136" s="29"/>
      <c r="O136" s="29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30"/>
      <c r="AH136" s="30"/>
      <c r="AI136" s="30"/>
      <c r="AJ136" s="30"/>
    </row>
    <row r="137">
      <c r="A137" s="26"/>
      <c r="B137" s="27"/>
      <c r="C137" s="28"/>
      <c r="D137" s="27"/>
      <c r="E137" s="27"/>
      <c r="F137" s="27"/>
      <c r="G137" s="27"/>
      <c r="H137" s="27"/>
      <c r="I137" s="27"/>
      <c r="J137" s="27"/>
      <c r="K137" s="26"/>
      <c r="L137" s="15"/>
      <c r="M137" s="15"/>
      <c r="N137" s="29"/>
      <c r="O137" s="29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30"/>
      <c r="AH137" s="30"/>
      <c r="AI137" s="30"/>
      <c r="AJ137" s="30"/>
    </row>
    <row r="138">
      <c r="A138" s="26"/>
      <c r="B138" s="27"/>
      <c r="C138" s="28"/>
      <c r="D138" s="27"/>
      <c r="E138" s="27"/>
      <c r="F138" s="27"/>
      <c r="G138" s="27"/>
      <c r="H138" s="27"/>
      <c r="I138" s="27"/>
      <c r="J138" s="27"/>
      <c r="K138" s="26"/>
      <c r="L138" s="15"/>
      <c r="M138" s="15"/>
      <c r="N138" s="29"/>
      <c r="O138" s="29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30"/>
      <c r="AH138" s="30"/>
      <c r="AI138" s="30"/>
      <c r="AJ138" s="30"/>
    </row>
    <row r="139">
      <c r="A139" s="26"/>
      <c r="B139" s="27"/>
      <c r="C139" s="28"/>
      <c r="D139" s="27"/>
      <c r="E139" s="27"/>
      <c r="F139" s="27"/>
      <c r="G139" s="27"/>
      <c r="H139" s="27"/>
      <c r="I139" s="27"/>
      <c r="J139" s="27"/>
      <c r="K139" s="26"/>
      <c r="L139" s="15"/>
      <c r="M139" s="15"/>
      <c r="N139" s="29"/>
      <c r="O139" s="29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30"/>
      <c r="AH139" s="30"/>
      <c r="AI139" s="30"/>
      <c r="AJ139" s="30"/>
    </row>
    <row r="140">
      <c r="A140" s="26"/>
      <c r="B140" s="27"/>
      <c r="C140" s="28"/>
      <c r="D140" s="27"/>
      <c r="E140" s="27"/>
      <c r="F140" s="27"/>
      <c r="G140" s="27"/>
      <c r="H140" s="27"/>
      <c r="I140" s="27"/>
      <c r="J140" s="27"/>
      <c r="K140" s="26"/>
      <c r="L140" s="15"/>
      <c r="M140" s="15"/>
      <c r="N140" s="29"/>
      <c r="O140" s="29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30"/>
      <c r="AH140" s="30"/>
      <c r="AI140" s="30"/>
      <c r="AJ140" s="30"/>
    </row>
    <row r="141">
      <c r="A141" s="26"/>
      <c r="B141" s="27"/>
      <c r="C141" s="28"/>
      <c r="D141" s="27"/>
      <c r="E141" s="27"/>
      <c r="F141" s="27"/>
      <c r="G141" s="27"/>
      <c r="H141" s="27"/>
      <c r="I141" s="27"/>
      <c r="J141" s="27"/>
      <c r="K141" s="26"/>
      <c r="L141" s="15"/>
      <c r="M141" s="15"/>
      <c r="N141" s="29"/>
      <c r="O141" s="29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30"/>
      <c r="AH141" s="30"/>
      <c r="AI141" s="30"/>
      <c r="AJ141" s="30"/>
    </row>
    <row r="142">
      <c r="A142" s="26"/>
      <c r="B142" s="27"/>
      <c r="C142" s="28"/>
      <c r="D142" s="27"/>
      <c r="E142" s="27"/>
      <c r="F142" s="27"/>
      <c r="G142" s="27"/>
      <c r="H142" s="27"/>
      <c r="I142" s="27"/>
      <c r="J142" s="27"/>
      <c r="K142" s="26"/>
      <c r="L142" s="15"/>
      <c r="M142" s="15"/>
      <c r="N142" s="29"/>
      <c r="O142" s="29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30"/>
      <c r="AH142" s="30"/>
      <c r="AI142" s="30"/>
      <c r="AJ142" s="30"/>
    </row>
    <row r="143">
      <c r="A143" s="26"/>
      <c r="B143" s="27"/>
      <c r="C143" s="28"/>
      <c r="D143" s="27"/>
      <c r="E143" s="27"/>
      <c r="F143" s="27"/>
      <c r="G143" s="27"/>
      <c r="H143" s="27"/>
      <c r="I143" s="27"/>
      <c r="J143" s="27"/>
      <c r="K143" s="26"/>
      <c r="L143" s="15"/>
      <c r="M143" s="15"/>
      <c r="N143" s="29"/>
      <c r="O143" s="29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30"/>
      <c r="AH143" s="30"/>
      <c r="AI143" s="30"/>
      <c r="AJ143" s="30"/>
    </row>
    <row r="144">
      <c r="A144" s="26"/>
      <c r="B144" s="27"/>
      <c r="C144" s="28"/>
      <c r="D144" s="27"/>
      <c r="E144" s="27"/>
      <c r="F144" s="27"/>
      <c r="G144" s="27"/>
      <c r="H144" s="27"/>
      <c r="I144" s="27"/>
      <c r="J144" s="27"/>
      <c r="K144" s="26"/>
      <c r="L144" s="15"/>
      <c r="M144" s="15"/>
      <c r="N144" s="29"/>
      <c r="O144" s="29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30"/>
      <c r="AH144" s="30"/>
      <c r="AI144" s="30"/>
      <c r="AJ144" s="30"/>
    </row>
    <row r="145">
      <c r="A145" s="26"/>
      <c r="B145" s="27"/>
      <c r="C145" s="28"/>
      <c r="D145" s="27"/>
      <c r="E145" s="27"/>
      <c r="F145" s="27"/>
      <c r="G145" s="27"/>
      <c r="H145" s="27"/>
      <c r="I145" s="27"/>
      <c r="J145" s="27"/>
      <c r="K145" s="26"/>
      <c r="L145" s="15"/>
      <c r="M145" s="15"/>
      <c r="N145" s="29"/>
      <c r="O145" s="29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30"/>
      <c r="AH145" s="30"/>
      <c r="AI145" s="30"/>
      <c r="AJ145" s="30"/>
    </row>
    <row r="146">
      <c r="A146" s="26"/>
      <c r="B146" s="27"/>
      <c r="C146" s="28"/>
      <c r="D146" s="27"/>
      <c r="E146" s="27"/>
      <c r="F146" s="27"/>
      <c r="G146" s="27"/>
      <c r="H146" s="27"/>
      <c r="I146" s="27"/>
      <c r="J146" s="27"/>
      <c r="K146" s="26"/>
      <c r="L146" s="15"/>
      <c r="M146" s="15"/>
      <c r="N146" s="29"/>
      <c r="O146" s="29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30"/>
      <c r="AH146" s="30"/>
      <c r="AI146" s="30"/>
      <c r="AJ146" s="30"/>
    </row>
    <row r="147">
      <c r="A147" s="26"/>
      <c r="B147" s="27"/>
      <c r="C147" s="28"/>
      <c r="D147" s="27"/>
      <c r="E147" s="27"/>
      <c r="F147" s="27"/>
      <c r="G147" s="27"/>
      <c r="H147" s="27"/>
      <c r="I147" s="27"/>
      <c r="J147" s="27"/>
      <c r="K147" s="26"/>
      <c r="L147" s="15"/>
      <c r="M147" s="15"/>
      <c r="N147" s="29"/>
      <c r="O147" s="29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30"/>
      <c r="AH147" s="30"/>
      <c r="AI147" s="30"/>
      <c r="AJ147" s="30"/>
    </row>
    <row r="148">
      <c r="A148" s="26"/>
      <c r="B148" s="27"/>
      <c r="C148" s="28"/>
      <c r="D148" s="27"/>
      <c r="E148" s="27"/>
      <c r="F148" s="27"/>
      <c r="G148" s="27"/>
      <c r="H148" s="27"/>
      <c r="I148" s="27"/>
      <c r="J148" s="27"/>
      <c r="K148" s="26"/>
      <c r="L148" s="15"/>
      <c r="M148" s="15"/>
      <c r="N148" s="29"/>
      <c r="O148" s="29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30"/>
      <c r="AH148" s="30"/>
      <c r="AI148" s="30"/>
      <c r="AJ148" s="30"/>
    </row>
    <row r="149">
      <c r="A149" s="26"/>
      <c r="B149" s="27"/>
      <c r="C149" s="28"/>
      <c r="D149" s="27"/>
      <c r="E149" s="27"/>
      <c r="F149" s="27"/>
      <c r="G149" s="27"/>
      <c r="H149" s="27"/>
      <c r="I149" s="27"/>
      <c r="J149" s="27"/>
      <c r="K149" s="26"/>
      <c r="L149" s="15"/>
      <c r="M149" s="15"/>
      <c r="N149" s="29"/>
      <c r="O149" s="29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30"/>
      <c r="AH149" s="30"/>
      <c r="AI149" s="30"/>
      <c r="AJ149" s="30"/>
    </row>
    <row r="150">
      <c r="A150" s="26"/>
      <c r="B150" s="27"/>
      <c r="C150" s="28"/>
      <c r="D150" s="27"/>
      <c r="E150" s="27"/>
      <c r="F150" s="27"/>
      <c r="G150" s="27"/>
      <c r="H150" s="27"/>
      <c r="I150" s="27"/>
      <c r="J150" s="27"/>
      <c r="K150" s="26"/>
      <c r="L150" s="15"/>
      <c r="M150" s="15"/>
      <c r="N150" s="29"/>
      <c r="O150" s="29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30"/>
      <c r="AH150" s="30"/>
      <c r="AI150" s="30"/>
      <c r="AJ150" s="30"/>
    </row>
    <row r="151">
      <c r="A151" s="26"/>
      <c r="B151" s="27"/>
      <c r="C151" s="28"/>
      <c r="D151" s="27"/>
      <c r="E151" s="27"/>
      <c r="F151" s="27"/>
      <c r="G151" s="27"/>
      <c r="H151" s="27"/>
      <c r="I151" s="27"/>
      <c r="J151" s="27"/>
      <c r="K151" s="26"/>
      <c r="L151" s="15"/>
      <c r="M151" s="15"/>
      <c r="N151" s="29"/>
      <c r="O151" s="29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30"/>
      <c r="AH151" s="30"/>
      <c r="AI151" s="30"/>
      <c r="AJ151" s="30"/>
    </row>
    <row r="152">
      <c r="A152" s="26"/>
      <c r="B152" s="27"/>
      <c r="C152" s="28"/>
      <c r="D152" s="27"/>
      <c r="E152" s="27"/>
      <c r="F152" s="27"/>
      <c r="G152" s="27"/>
      <c r="H152" s="27"/>
      <c r="I152" s="27"/>
      <c r="J152" s="27"/>
      <c r="K152" s="26"/>
      <c r="L152" s="15"/>
      <c r="M152" s="15"/>
      <c r="N152" s="29"/>
      <c r="O152" s="29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30"/>
      <c r="AH152" s="30"/>
      <c r="AI152" s="30"/>
      <c r="AJ152" s="30"/>
    </row>
    <row r="153">
      <c r="A153" s="26"/>
      <c r="B153" s="27"/>
      <c r="C153" s="28"/>
      <c r="D153" s="27"/>
      <c r="E153" s="27"/>
      <c r="F153" s="27"/>
      <c r="G153" s="27"/>
      <c r="H153" s="27"/>
      <c r="I153" s="27"/>
      <c r="J153" s="27"/>
      <c r="K153" s="26"/>
      <c r="L153" s="15"/>
      <c r="M153" s="15"/>
      <c r="N153" s="29"/>
      <c r="O153" s="29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30"/>
      <c r="AH153" s="30"/>
      <c r="AI153" s="30"/>
      <c r="AJ153" s="30"/>
    </row>
    <row r="154">
      <c r="A154" s="26"/>
      <c r="B154" s="27"/>
      <c r="C154" s="28"/>
      <c r="D154" s="27"/>
      <c r="E154" s="27"/>
      <c r="F154" s="27"/>
      <c r="G154" s="27"/>
      <c r="H154" s="27"/>
      <c r="I154" s="27"/>
      <c r="J154" s="27"/>
      <c r="K154" s="26"/>
      <c r="L154" s="15"/>
      <c r="M154" s="15"/>
      <c r="N154" s="29"/>
      <c r="O154" s="29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30"/>
      <c r="AH154" s="30"/>
      <c r="AI154" s="30"/>
      <c r="AJ154" s="30"/>
    </row>
    <row r="155">
      <c r="A155" s="26"/>
      <c r="B155" s="27"/>
      <c r="C155" s="28"/>
      <c r="D155" s="27"/>
      <c r="E155" s="27"/>
      <c r="F155" s="27"/>
      <c r="G155" s="27"/>
      <c r="H155" s="27"/>
      <c r="I155" s="27"/>
      <c r="J155" s="27"/>
      <c r="K155" s="26"/>
      <c r="L155" s="15"/>
      <c r="M155" s="15"/>
      <c r="N155" s="29"/>
      <c r="O155" s="29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30"/>
      <c r="AH155" s="30"/>
      <c r="AI155" s="30"/>
      <c r="AJ155" s="30"/>
    </row>
    <row r="156">
      <c r="A156" s="26"/>
      <c r="B156" s="27"/>
      <c r="C156" s="28"/>
      <c r="D156" s="27"/>
      <c r="E156" s="27"/>
      <c r="F156" s="27"/>
      <c r="G156" s="27"/>
      <c r="H156" s="27"/>
      <c r="I156" s="27"/>
      <c r="J156" s="27"/>
      <c r="K156" s="26"/>
      <c r="L156" s="15"/>
      <c r="M156" s="15"/>
      <c r="N156" s="29"/>
      <c r="O156" s="29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30"/>
      <c r="AH156" s="30"/>
      <c r="AI156" s="30"/>
      <c r="AJ156" s="30"/>
    </row>
    <row r="157">
      <c r="A157" s="26"/>
      <c r="B157" s="27"/>
      <c r="C157" s="28"/>
      <c r="D157" s="27"/>
      <c r="E157" s="27"/>
      <c r="F157" s="27"/>
      <c r="G157" s="27"/>
      <c r="H157" s="27"/>
      <c r="I157" s="27"/>
      <c r="J157" s="27"/>
      <c r="K157" s="26"/>
      <c r="L157" s="15"/>
      <c r="M157" s="15"/>
      <c r="N157" s="29"/>
      <c r="O157" s="29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30"/>
      <c r="AH157" s="30"/>
      <c r="AI157" s="30"/>
      <c r="AJ157" s="30"/>
    </row>
    <row r="158">
      <c r="A158" s="26"/>
      <c r="B158" s="27"/>
      <c r="C158" s="28"/>
      <c r="D158" s="27"/>
      <c r="E158" s="27"/>
      <c r="F158" s="27"/>
      <c r="G158" s="27"/>
      <c r="H158" s="27"/>
      <c r="I158" s="27"/>
      <c r="J158" s="27"/>
      <c r="K158" s="26"/>
      <c r="L158" s="15"/>
      <c r="M158" s="15"/>
      <c r="N158" s="29"/>
      <c r="O158" s="29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30"/>
      <c r="AH158" s="30"/>
      <c r="AI158" s="30"/>
      <c r="AJ158" s="30"/>
    </row>
    <row r="159">
      <c r="A159" s="26"/>
      <c r="B159" s="27"/>
      <c r="C159" s="28"/>
      <c r="D159" s="27"/>
      <c r="E159" s="27"/>
      <c r="F159" s="27"/>
      <c r="G159" s="27"/>
      <c r="H159" s="27"/>
      <c r="I159" s="27"/>
      <c r="J159" s="27"/>
      <c r="K159" s="26"/>
      <c r="L159" s="15"/>
      <c r="M159" s="15"/>
      <c r="N159" s="29"/>
      <c r="O159" s="29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30"/>
      <c r="AH159" s="30"/>
      <c r="AI159" s="30"/>
      <c r="AJ159" s="30"/>
    </row>
    <row r="160">
      <c r="A160" s="26"/>
      <c r="B160" s="27"/>
      <c r="C160" s="28"/>
      <c r="D160" s="27"/>
      <c r="E160" s="27"/>
      <c r="F160" s="27"/>
      <c r="G160" s="27"/>
      <c r="H160" s="27"/>
      <c r="I160" s="27"/>
      <c r="J160" s="27"/>
      <c r="K160" s="26"/>
      <c r="L160" s="15"/>
      <c r="M160" s="15"/>
      <c r="N160" s="29"/>
      <c r="O160" s="29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30"/>
      <c r="AH160" s="30"/>
      <c r="AI160" s="30"/>
      <c r="AJ160" s="30"/>
    </row>
    <row r="161">
      <c r="A161" s="26"/>
      <c r="B161" s="27"/>
      <c r="C161" s="28"/>
      <c r="D161" s="27"/>
      <c r="E161" s="27"/>
      <c r="F161" s="27"/>
      <c r="G161" s="27"/>
      <c r="H161" s="27"/>
      <c r="I161" s="27"/>
      <c r="J161" s="27"/>
      <c r="K161" s="26"/>
      <c r="L161" s="15"/>
      <c r="M161" s="15"/>
      <c r="N161" s="29"/>
      <c r="O161" s="29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30"/>
      <c r="AH161" s="30"/>
      <c r="AI161" s="30"/>
      <c r="AJ161" s="30"/>
    </row>
    <row r="162">
      <c r="A162" s="26"/>
      <c r="B162" s="27"/>
      <c r="C162" s="28"/>
      <c r="D162" s="27"/>
      <c r="E162" s="27"/>
      <c r="F162" s="27"/>
      <c r="G162" s="27"/>
      <c r="H162" s="27"/>
      <c r="I162" s="27"/>
      <c r="J162" s="27"/>
      <c r="K162" s="26"/>
      <c r="L162" s="15"/>
      <c r="M162" s="15"/>
      <c r="N162" s="29"/>
      <c r="O162" s="29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30"/>
      <c r="AH162" s="30"/>
      <c r="AI162" s="30"/>
      <c r="AJ162" s="30"/>
    </row>
    <row r="163">
      <c r="A163" s="26"/>
      <c r="B163" s="27"/>
      <c r="C163" s="28"/>
      <c r="D163" s="27"/>
      <c r="E163" s="27"/>
      <c r="F163" s="27"/>
      <c r="G163" s="27"/>
      <c r="H163" s="27"/>
      <c r="I163" s="27"/>
      <c r="J163" s="27"/>
      <c r="K163" s="26"/>
      <c r="L163" s="15"/>
      <c r="M163" s="15"/>
      <c r="N163" s="29"/>
      <c r="O163" s="29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30"/>
      <c r="AH163" s="30"/>
      <c r="AI163" s="30"/>
      <c r="AJ163" s="30"/>
    </row>
    <row r="164">
      <c r="A164" s="26"/>
      <c r="B164" s="27"/>
      <c r="C164" s="28"/>
      <c r="D164" s="27"/>
      <c r="E164" s="27"/>
      <c r="F164" s="27"/>
      <c r="G164" s="27"/>
      <c r="H164" s="27"/>
      <c r="I164" s="27"/>
      <c r="J164" s="27"/>
      <c r="K164" s="26"/>
      <c r="L164" s="15"/>
      <c r="M164" s="15"/>
      <c r="N164" s="29"/>
      <c r="O164" s="29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30"/>
      <c r="AH164" s="30"/>
      <c r="AI164" s="30"/>
      <c r="AJ164" s="30"/>
    </row>
    <row r="165">
      <c r="A165" s="26"/>
      <c r="B165" s="27"/>
      <c r="C165" s="28"/>
      <c r="D165" s="27"/>
      <c r="E165" s="27"/>
      <c r="F165" s="27"/>
      <c r="G165" s="27"/>
      <c r="H165" s="27"/>
      <c r="I165" s="27"/>
      <c r="J165" s="27"/>
      <c r="K165" s="26"/>
      <c r="L165" s="15"/>
      <c r="M165" s="15"/>
      <c r="N165" s="29"/>
      <c r="O165" s="29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30"/>
      <c r="AH165" s="30"/>
      <c r="AI165" s="30"/>
      <c r="AJ165" s="30"/>
    </row>
    <row r="166">
      <c r="A166" s="26"/>
      <c r="B166" s="27"/>
      <c r="C166" s="28"/>
      <c r="D166" s="27"/>
      <c r="E166" s="27"/>
      <c r="F166" s="27"/>
      <c r="G166" s="27"/>
      <c r="H166" s="27"/>
      <c r="I166" s="27"/>
      <c r="J166" s="27"/>
      <c r="K166" s="26"/>
      <c r="L166" s="15"/>
      <c r="M166" s="15"/>
      <c r="N166" s="29"/>
      <c r="O166" s="29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30"/>
      <c r="AH166" s="30"/>
      <c r="AI166" s="30"/>
      <c r="AJ166" s="30"/>
    </row>
    <row r="167">
      <c r="A167" s="26"/>
      <c r="B167" s="27"/>
      <c r="C167" s="28"/>
      <c r="D167" s="27"/>
      <c r="E167" s="27"/>
      <c r="F167" s="27"/>
      <c r="G167" s="27"/>
      <c r="H167" s="27"/>
      <c r="I167" s="27"/>
      <c r="J167" s="27"/>
      <c r="K167" s="26"/>
      <c r="L167" s="15"/>
      <c r="M167" s="15"/>
      <c r="N167" s="29"/>
      <c r="O167" s="29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30"/>
      <c r="AH167" s="30"/>
      <c r="AI167" s="30"/>
      <c r="AJ167" s="30"/>
    </row>
    <row r="168">
      <c r="A168" s="26"/>
      <c r="B168" s="27"/>
      <c r="C168" s="28"/>
      <c r="D168" s="27"/>
      <c r="E168" s="27"/>
      <c r="F168" s="27"/>
      <c r="G168" s="27"/>
      <c r="H168" s="27"/>
      <c r="I168" s="27"/>
      <c r="J168" s="27"/>
      <c r="K168" s="26"/>
      <c r="L168" s="15"/>
      <c r="M168" s="15"/>
      <c r="N168" s="29"/>
      <c r="O168" s="29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30"/>
      <c r="AH168" s="30"/>
      <c r="AI168" s="30"/>
      <c r="AJ168" s="30"/>
    </row>
    <row r="169">
      <c r="A169" s="26"/>
      <c r="B169" s="27"/>
      <c r="C169" s="28"/>
      <c r="D169" s="27"/>
      <c r="E169" s="27"/>
      <c r="F169" s="27"/>
      <c r="G169" s="27"/>
      <c r="H169" s="27"/>
      <c r="I169" s="27"/>
      <c r="J169" s="27"/>
      <c r="K169" s="26"/>
      <c r="L169" s="15"/>
      <c r="M169" s="15"/>
      <c r="N169" s="29"/>
      <c r="O169" s="29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30"/>
      <c r="AH169" s="30"/>
      <c r="AI169" s="30"/>
      <c r="AJ169" s="30"/>
    </row>
    <row r="170">
      <c r="A170" s="26"/>
      <c r="B170" s="27"/>
      <c r="C170" s="28"/>
      <c r="D170" s="27"/>
      <c r="E170" s="27"/>
      <c r="F170" s="27"/>
      <c r="G170" s="27"/>
      <c r="H170" s="27"/>
      <c r="I170" s="27"/>
      <c r="J170" s="27"/>
      <c r="K170" s="26"/>
      <c r="L170" s="15"/>
      <c r="M170" s="15"/>
      <c r="N170" s="29"/>
      <c r="O170" s="29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30"/>
      <c r="AH170" s="30"/>
      <c r="AI170" s="30"/>
      <c r="AJ170" s="30"/>
    </row>
    <row r="171">
      <c r="A171" s="26"/>
      <c r="B171" s="27"/>
      <c r="C171" s="28"/>
      <c r="D171" s="27"/>
      <c r="E171" s="27"/>
      <c r="F171" s="27"/>
      <c r="G171" s="27"/>
      <c r="H171" s="27"/>
      <c r="I171" s="27"/>
      <c r="J171" s="27"/>
      <c r="K171" s="26"/>
      <c r="L171" s="15"/>
      <c r="M171" s="15"/>
      <c r="N171" s="29"/>
      <c r="O171" s="29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30"/>
      <c r="AH171" s="30"/>
      <c r="AI171" s="30"/>
      <c r="AJ171" s="30"/>
    </row>
    <row r="172">
      <c r="A172" s="26"/>
      <c r="B172" s="27"/>
      <c r="C172" s="28"/>
      <c r="D172" s="27"/>
      <c r="E172" s="27"/>
      <c r="F172" s="27"/>
      <c r="G172" s="27"/>
      <c r="H172" s="27"/>
      <c r="I172" s="27"/>
      <c r="J172" s="27"/>
      <c r="K172" s="26"/>
      <c r="L172" s="15"/>
      <c r="M172" s="15"/>
      <c r="N172" s="29"/>
      <c r="O172" s="29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30"/>
      <c r="AH172" s="30"/>
      <c r="AI172" s="30"/>
      <c r="AJ172" s="30"/>
    </row>
    <row r="173">
      <c r="A173" s="26"/>
      <c r="B173" s="27"/>
      <c r="C173" s="28"/>
      <c r="D173" s="27"/>
      <c r="E173" s="27"/>
      <c r="F173" s="27"/>
      <c r="G173" s="27"/>
      <c r="H173" s="27"/>
      <c r="I173" s="27"/>
      <c r="J173" s="27"/>
      <c r="K173" s="26"/>
      <c r="L173" s="15"/>
      <c r="M173" s="15"/>
      <c r="N173" s="29"/>
      <c r="O173" s="29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30"/>
      <c r="AH173" s="30"/>
      <c r="AI173" s="30"/>
      <c r="AJ173" s="30"/>
    </row>
    <row r="174">
      <c r="A174" s="26"/>
      <c r="B174" s="27"/>
      <c r="C174" s="28"/>
      <c r="D174" s="27"/>
      <c r="E174" s="27"/>
      <c r="F174" s="27"/>
      <c r="G174" s="27"/>
      <c r="H174" s="27"/>
      <c r="I174" s="27"/>
      <c r="J174" s="27"/>
      <c r="K174" s="26"/>
      <c r="L174" s="15"/>
      <c r="M174" s="15"/>
      <c r="N174" s="29"/>
      <c r="O174" s="29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30"/>
      <c r="AH174" s="30"/>
      <c r="AI174" s="30"/>
      <c r="AJ174" s="30"/>
    </row>
    <row r="175">
      <c r="A175" s="26"/>
      <c r="B175" s="27"/>
      <c r="C175" s="28"/>
      <c r="D175" s="27"/>
      <c r="E175" s="27"/>
      <c r="F175" s="27"/>
      <c r="G175" s="27"/>
      <c r="H175" s="27"/>
      <c r="I175" s="27"/>
      <c r="J175" s="27"/>
      <c r="K175" s="26"/>
      <c r="L175" s="15"/>
      <c r="M175" s="15"/>
      <c r="N175" s="29"/>
      <c r="O175" s="29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30"/>
      <c r="AH175" s="30"/>
      <c r="AI175" s="30"/>
      <c r="AJ175" s="30"/>
    </row>
    <row r="176">
      <c r="A176" s="26"/>
      <c r="B176" s="27"/>
      <c r="C176" s="28"/>
      <c r="D176" s="27"/>
      <c r="E176" s="27"/>
      <c r="F176" s="27"/>
      <c r="G176" s="27"/>
      <c r="H176" s="27"/>
      <c r="I176" s="27"/>
      <c r="J176" s="27"/>
      <c r="K176" s="26"/>
      <c r="L176" s="15"/>
      <c r="M176" s="15"/>
      <c r="N176" s="29"/>
      <c r="O176" s="29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30"/>
      <c r="AH176" s="30"/>
      <c r="AI176" s="30"/>
      <c r="AJ176" s="30"/>
    </row>
    <row r="177">
      <c r="A177" s="26"/>
      <c r="B177" s="27"/>
      <c r="C177" s="28"/>
      <c r="D177" s="27"/>
      <c r="E177" s="27"/>
      <c r="F177" s="27"/>
      <c r="G177" s="27"/>
      <c r="H177" s="27"/>
      <c r="I177" s="27"/>
      <c r="J177" s="27"/>
      <c r="K177" s="26"/>
      <c r="L177" s="15"/>
      <c r="M177" s="15"/>
      <c r="N177" s="29"/>
      <c r="O177" s="29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30"/>
      <c r="AH177" s="30"/>
      <c r="AI177" s="30"/>
      <c r="AJ177" s="30"/>
    </row>
    <row r="178">
      <c r="A178" s="26"/>
      <c r="B178" s="27"/>
      <c r="C178" s="28"/>
      <c r="D178" s="27"/>
      <c r="E178" s="27"/>
      <c r="F178" s="27"/>
      <c r="G178" s="27"/>
      <c r="H178" s="27"/>
      <c r="I178" s="27"/>
      <c r="J178" s="27"/>
      <c r="K178" s="26"/>
      <c r="L178" s="15"/>
      <c r="M178" s="15"/>
      <c r="N178" s="29"/>
      <c r="O178" s="29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30"/>
      <c r="AH178" s="30"/>
      <c r="AI178" s="30"/>
      <c r="AJ178" s="30"/>
    </row>
    <row r="179">
      <c r="A179" s="26"/>
      <c r="B179" s="27"/>
      <c r="C179" s="28"/>
      <c r="D179" s="27"/>
      <c r="E179" s="27"/>
      <c r="F179" s="27"/>
      <c r="G179" s="27"/>
      <c r="H179" s="27"/>
      <c r="I179" s="27"/>
      <c r="J179" s="27"/>
      <c r="K179" s="26"/>
      <c r="L179" s="15"/>
      <c r="M179" s="15"/>
      <c r="N179" s="29"/>
      <c r="O179" s="29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30"/>
      <c r="AH179" s="30"/>
      <c r="AI179" s="30"/>
      <c r="AJ179" s="30"/>
    </row>
    <row r="180">
      <c r="A180" s="26"/>
      <c r="B180" s="27"/>
      <c r="C180" s="28"/>
      <c r="D180" s="27"/>
      <c r="E180" s="27"/>
      <c r="F180" s="27"/>
      <c r="G180" s="27"/>
      <c r="H180" s="27"/>
      <c r="I180" s="27"/>
      <c r="J180" s="27"/>
      <c r="K180" s="26"/>
      <c r="L180" s="15"/>
      <c r="M180" s="15"/>
      <c r="N180" s="29"/>
      <c r="O180" s="29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30"/>
      <c r="AH180" s="30"/>
      <c r="AI180" s="30"/>
      <c r="AJ180" s="30"/>
    </row>
    <row r="181">
      <c r="A181" s="26"/>
      <c r="B181" s="27"/>
      <c r="C181" s="28"/>
      <c r="D181" s="27"/>
      <c r="E181" s="27"/>
      <c r="F181" s="27"/>
      <c r="G181" s="27"/>
      <c r="H181" s="27"/>
      <c r="I181" s="27"/>
      <c r="J181" s="27"/>
      <c r="K181" s="26"/>
      <c r="L181" s="15"/>
      <c r="M181" s="15"/>
      <c r="N181" s="29"/>
      <c r="O181" s="29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30"/>
      <c r="AH181" s="30"/>
      <c r="AI181" s="30"/>
      <c r="AJ181" s="30"/>
    </row>
    <row r="182">
      <c r="A182" s="26"/>
      <c r="B182" s="27"/>
      <c r="C182" s="28"/>
      <c r="D182" s="27"/>
      <c r="E182" s="27"/>
      <c r="F182" s="27"/>
      <c r="G182" s="27"/>
      <c r="H182" s="27"/>
      <c r="I182" s="27"/>
      <c r="J182" s="27"/>
      <c r="K182" s="26"/>
      <c r="L182" s="15"/>
      <c r="M182" s="15"/>
      <c r="N182" s="29"/>
      <c r="O182" s="29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30"/>
      <c r="AH182" s="30"/>
      <c r="AI182" s="30"/>
      <c r="AJ182" s="30"/>
    </row>
    <row r="183">
      <c r="A183" s="26"/>
      <c r="B183" s="27"/>
      <c r="C183" s="28"/>
      <c r="D183" s="27"/>
      <c r="E183" s="27"/>
      <c r="F183" s="27"/>
      <c r="G183" s="27"/>
      <c r="H183" s="27"/>
      <c r="I183" s="27"/>
      <c r="J183" s="27"/>
      <c r="K183" s="26"/>
      <c r="L183" s="15"/>
      <c r="M183" s="15"/>
      <c r="N183" s="29"/>
      <c r="O183" s="29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30"/>
      <c r="AH183" s="30"/>
      <c r="AI183" s="30"/>
      <c r="AJ183" s="30"/>
    </row>
    <row r="184">
      <c r="A184" s="26"/>
      <c r="B184" s="27"/>
      <c r="C184" s="28"/>
      <c r="D184" s="27"/>
      <c r="E184" s="27"/>
      <c r="F184" s="27"/>
      <c r="G184" s="27"/>
      <c r="H184" s="27"/>
      <c r="I184" s="27"/>
      <c r="J184" s="27"/>
      <c r="K184" s="26"/>
      <c r="L184" s="15"/>
      <c r="M184" s="15"/>
      <c r="N184" s="29"/>
      <c r="O184" s="29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30"/>
      <c r="AH184" s="30"/>
      <c r="AI184" s="30"/>
      <c r="AJ184" s="30"/>
    </row>
    <row r="185">
      <c r="A185" s="26"/>
      <c r="B185" s="27"/>
      <c r="C185" s="28"/>
      <c r="D185" s="27"/>
      <c r="E185" s="27"/>
      <c r="F185" s="27"/>
      <c r="G185" s="27"/>
      <c r="H185" s="27"/>
      <c r="I185" s="27"/>
      <c r="J185" s="27"/>
      <c r="K185" s="26"/>
      <c r="L185" s="15"/>
      <c r="M185" s="15"/>
      <c r="N185" s="29"/>
      <c r="O185" s="29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30"/>
      <c r="AH185" s="30"/>
      <c r="AI185" s="30"/>
      <c r="AJ185" s="30"/>
    </row>
    <row r="186">
      <c r="A186" s="26"/>
      <c r="B186" s="27"/>
      <c r="C186" s="28"/>
      <c r="D186" s="27"/>
      <c r="E186" s="27"/>
      <c r="F186" s="27"/>
      <c r="G186" s="27"/>
      <c r="H186" s="27"/>
      <c r="I186" s="27"/>
      <c r="J186" s="27"/>
      <c r="K186" s="26"/>
      <c r="L186" s="15"/>
      <c r="M186" s="15"/>
      <c r="N186" s="29"/>
      <c r="O186" s="29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30"/>
      <c r="AH186" s="30"/>
      <c r="AI186" s="30"/>
      <c r="AJ186" s="30"/>
    </row>
    <row r="187">
      <c r="A187" s="26"/>
      <c r="B187" s="27"/>
      <c r="C187" s="28"/>
      <c r="D187" s="27"/>
      <c r="E187" s="27"/>
      <c r="F187" s="27"/>
      <c r="G187" s="27"/>
      <c r="H187" s="27"/>
      <c r="I187" s="27"/>
      <c r="J187" s="27"/>
      <c r="K187" s="26"/>
      <c r="L187" s="15"/>
      <c r="M187" s="15"/>
      <c r="N187" s="29"/>
      <c r="O187" s="29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30"/>
      <c r="AH187" s="30"/>
      <c r="AI187" s="30"/>
      <c r="AJ187" s="30"/>
    </row>
    <row r="188">
      <c r="A188" s="26"/>
      <c r="B188" s="27"/>
      <c r="C188" s="28"/>
      <c r="D188" s="27"/>
      <c r="E188" s="27"/>
      <c r="F188" s="27"/>
      <c r="G188" s="27"/>
      <c r="H188" s="27"/>
      <c r="I188" s="27"/>
      <c r="J188" s="27"/>
      <c r="K188" s="26"/>
      <c r="L188" s="15"/>
      <c r="M188" s="15"/>
      <c r="N188" s="29"/>
      <c r="O188" s="29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30"/>
      <c r="AH188" s="30"/>
      <c r="AI188" s="30"/>
      <c r="AJ188" s="30"/>
    </row>
    <row r="189">
      <c r="A189" s="26"/>
      <c r="B189" s="27"/>
      <c r="C189" s="28"/>
      <c r="D189" s="27"/>
      <c r="E189" s="27"/>
      <c r="F189" s="27"/>
      <c r="G189" s="27"/>
      <c r="H189" s="27"/>
      <c r="I189" s="27"/>
      <c r="J189" s="27"/>
      <c r="K189" s="26"/>
      <c r="L189" s="15"/>
      <c r="M189" s="15"/>
      <c r="N189" s="29"/>
      <c r="O189" s="29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30"/>
      <c r="AH189" s="30"/>
      <c r="AI189" s="30"/>
      <c r="AJ189" s="30"/>
    </row>
    <row r="190">
      <c r="A190" s="26"/>
      <c r="B190" s="27"/>
      <c r="C190" s="28"/>
      <c r="D190" s="27"/>
      <c r="E190" s="27"/>
      <c r="F190" s="27"/>
      <c r="G190" s="27"/>
      <c r="H190" s="27"/>
      <c r="I190" s="27"/>
      <c r="J190" s="27"/>
      <c r="K190" s="26"/>
      <c r="L190" s="15"/>
      <c r="M190" s="15"/>
      <c r="N190" s="29"/>
      <c r="O190" s="29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30"/>
      <c r="AH190" s="30"/>
      <c r="AI190" s="30"/>
      <c r="AJ190" s="30"/>
    </row>
    <row r="191">
      <c r="A191" s="26"/>
      <c r="B191" s="27"/>
      <c r="C191" s="28"/>
      <c r="D191" s="27"/>
      <c r="E191" s="27"/>
      <c r="F191" s="27"/>
      <c r="G191" s="27"/>
      <c r="H191" s="27"/>
      <c r="I191" s="27"/>
      <c r="J191" s="27"/>
      <c r="K191" s="26"/>
      <c r="L191" s="15"/>
      <c r="M191" s="15"/>
      <c r="N191" s="29"/>
      <c r="O191" s="29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30"/>
      <c r="AH191" s="30"/>
      <c r="AI191" s="30"/>
      <c r="AJ191" s="30"/>
    </row>
    <row r="192">
      <c r="A192" s="26"/>
      <c r="B192" s="27"/>
      <c r="C192" s="28"/>
      <c r="D192" s="27"/>
      <c r="E192" s="27"/>
      <c r="F192" s="27"/>
      <c r="G192" s="27"/>
      <c r="H192" s="27"/>
      <c r="I192" s="27"/>
      <c r="J192" s="27"/>
      <c r="K192" s="26"/>
      <c r="L192" s="15"/>
      <c r="M192" s="15"/>
      <c r="N192" s="29"/>
      <c r="O192" s="29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30"/>
      <c r="AH192" s="30"/>
      <c r="AI192" s="30"/>
      <c r="AJ192" s="30"/>
    </row>
    <row r="193">
      <c r="A193" s="26"/>
      <c r="B193" s="27"/>
      <c r="C193" s="28"/>
      <c r="D193" s="27"/>
      <c r="E193" s="27"/>
      <c r="F193" s="27"/>
      <c r="G193" s="27"/>
      <c r="H193" s="27"/>
      <c r="I193" s="27"/>
      <c r="J193" s="27"/>
      <c r="K193" s="26"/>
      <c r="L193" s="15"/>
      <c r="M193" s="15"/>
      <c r="N193" s="29"/>
      <c r="O193" s="29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30"/>
      <c r="AH193" s="30"/>
      <c r="AI193" s="30"/>
      <c r="AJ193" s="30"/>
    </row>
    <row r="194">
      <c r="A194" s="26"/>
      <c r="B194" s="27"/>
      <c r="C194" s="28"/>
      <c r="D194" s="27"/>
      <c r="E194" s="27"/>
      <c r="F194" s="27"/>
      <c r="G194" s="27"/>
      <c r="H194" s="27"/>
      <c r="I194" s="27"/>
      <c r="J194" s="27"/>
      <c r="K194" s="26"/>
      <c r="L194" s="15"/>
      <c r="M194" s="15"/>
      <c r="N194" s="29"/>
      <c r="O194" s="29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30"/>
      <c r="AH194" s="30"/>
      <c r="AI194" s="30"/>
      <c r="AJ194" s="30"/>
    </row>
    <row r="195">
      <c r="A195" s="26"/>
      <c r="B195" s="27"/>
      <c r="C195" s="28"/>
      <c r="D195" s="27"/>
      <c r="E195" s="27"/>
      <c r="F195" s="27"/>
      <c r="G195" s="27"/>
      <c r="H195" s="27"/>
      <c r="I195" s="27"/>
      <c r="J195" s="27"/>
      <c r="K195" s="26"/>
      <c r="L195" s="15"/>
      <c r="M195" s="15"/>
      <c r="N195" s="29"/>
      <c r="O195" s="29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30"/>
      <c r="AH195" s="30"/>
      <c r="AI195" s="30"/>
      <c r="AJ195" s="30"/>
    </row>
    <row r="196">
      <c r="A196" s="26"/>
      <c r="B196" s="27"/>
      <c r="C196" s="28"/>
      <c r="D196" s="27"/>
      <c r="E196" s="27"/>
      <c r="F196" s="27"/>
      <c r="G196" s="27"/>
      <c r="H196" s="27"/>
      <c r="I196" s="27"/>
      <c r="J196" s="27"/>
      <c r="K196" s="26"/>
      <c r="L196" s="15"/>
      <c r="M196" s="15"/>
      <c r="N196" s="29"/>
      <c r="O196" s="29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30"/>
      <c r="AH196" s="30"/>
      <c r="AI196" s="30"/>
      <c r="AJ196" s="30"/>
    </row>
    <row r="197">
      <c r="A197" s="26"/>
      <c r="B197" s="27"/>
      <c r="C197" s="28"/>
      <c r="D197" s="27"/>
      <c r="E197" s="27"/>
      <c r="F197" s="27"/>
      <c r="G197" s="27"/>
      <c r="H197" s="27"/>
      <c r="I197" s="27"/>
      <c r="J197" s="27"/>
      <c r="K197" s="26"/>
      <c r="L197" s="15"/>
      <c r="M197" s="15"/>
      <c r="N197" s="29"/>
      <c r="O197" s="29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30"/>
      <c r="AH197" s="30"/>
      <c r="AI197" s="30"/>
      <c r="AJ197" s="30"/>
    </row>
    <row r="198">
      <c r="A198" s="26"/>
      <c r="B198" s="27"/>
      <c r="C198" s="28"/>
      <c r="D198" s="27"/>
      <c r="E198" s="27"/>
      <c r="F198" s="27"/>
      <c r="G198" s="27"/>
      <c r="H198" s="27"/>
      <c r="I198" s="27"/>
      <c r="J198" s="27"/>
      <c r="K198" s="26"/>
      <c r="L198" s="15"/>
      <c r="M198" s="15"/>
      <c r="N198" s="29"/>
      <c r="O198" s="29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30"/>
      <c r="AH198" s="30"/>
      <c r="AI198" s="30"/>
      <c r="AJ198" s="30"/>
    </row>
    <row r="199">
      <c r="A199" s="26"/>
      <c r="B199" s="27"/>
      <c r="C199" s="28"/>
      <c r="D199" s="27"/>
      <c r="E199" s="27"/>
      <c r="F199" s="27"/>
      <c r="G199" s="27"/>
      <c r="H199" s="27"/>
      <c r="I199" s="27"/>
      <c r="J199" s="27"/>
      <c r="K199" s="26"/>
      <c r="L199" s="15"/>
      <c r="M199" s="15"/>
      <c r="N199" s="29"/>
      <c r="O199" s="29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30"/>
      <c r="AH199" s="30"/>
      <c r="AI199" s="30"/>
      <c r="AJ199" s="30"/>
    </row>
    <row r="200">
      <c r="A200" s="26"/>
      <c r="B200" s="27"/>
      <c r="C200" s="28"/>
      <c r="D200" s="27"/>
      <c r="E200" s="27"/>
      <c r="F200" s="27"/>
      <c r="G200" s="27"/>
      <c r="H200" s="27"/>
      <c r="I200" s="27"/>
      <c r="J200" s="27"/>
      <c r="K200" s="26"/>
      <c r="L200" s="15"/>
      <c r="M200" s="15"/>
      <c r="N200" s="29"/>
      <c r="O200" s="29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30"/>
      <c r="AH200" s="30"/>
      <c r="AI200" s="30"/>
      <c r="AJ200" s="30"/>
    </row>
    <row r="201">
      <c r="A201" s="26"/>
      <c r="B201" s="27"/>
      <c r="C201" s="28"/>
      <c r="D201" s="27"/>
      <c r="E201" s="27"/>
      <c r="F201" s="27"/>
      <c r="G201" s="27"/>
      <c r="H201" s="27"/>
      <c r="I201" s="27"/>
      <c r="J201" s="27"/>
      <c r="K201" s="26"/>
      <c r="L201" s="15"/>
      <c r="M201" s="15"/>
      <c r="N201" s="29"/>
      <c r="O201" s="29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30"/>
      <c r="AH201" s="30"/>
      <c r="AI201" s="30"/>
      <c r="AJ201" s="30"/>
    </row>
    <row r="202">
      <c r="A202" s="26"/>
      <c r="B202" s="27"/>
      <c r="C202" s="28"/>
      <c r="D202" s="27"/>
      <c r="E202" s="27"/>
      <c r="F202" s="27"/>
      <c r="G202" s="27"/>
      <c r="H202" s="27"/>
      <c r="I202" s="27"/>
      <c r="J202" s="27"/>
      <c r="K202" s="26"/>
      <c r="L202" s="15"/>
      <c r="M202" s="15"/>
      <c r="N202" s="29"/>
      <c r="O202" s="29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30"/>
      <c r="AH202" s="30"/>
      <c r="AI202" s="30"/>
      <c r="AJ202" s="30"/>
    </row>
    <row r="203">
      <c r="A203" s="26"/>
      <c r="B203" s="27"/>
      <c r="C203" s="28"/>
      <c r="D203" s="27"/>
      <c r="E203" s="27"/>
      <c r="F203" s="27"/>
      <c r="G203" s="27"/>
      <c r="H203" s="27"/>
      <c r="I203" s="27"/>
      <c r="J203" s="27"/>
      <c r="K203" s="26"/>
      <c r="L203" s="15"/>
      <c r="M203" s="15"/>
      <c r="N203" s="29"/>
      <c r="O203" s="29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30"/>
      <c r="AH203" s="30"/>
      <c r="AI203" s="30"/>
      <c r="AJ203" s="30"/>
    </row>
    <row r="204">
      <c r="A204" s="26"/>
      <c r="B204" s="27"/>
      <c r="C204" s="28"/>
      <c r="D204" s="27"/>
      <c r="E204" s="27"/>
      <c r="F204" s="27"/>
      <c r="G204" s="27"/>
      <c r="H204" s="27"/>
      <c r="I204" s="27"/>
      <c r="J204" s="27"/>
      <c r="K204" s="26"/>
      <c r="L204" s="15"/>
      <c r="M204" s="15"/>
      <c r="N204" s="29"/>
      <c r="O204" s="29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30"/>
      <c r="AH204" s="30"/>
      <c r="AI204" s="30"/>
      <c r="AJ204" s="30"/>
    </row>
    <row r="205">
      <c r="A205" s="26"/>
      <c r="B205" s="27"/>
      <c r="C205" s="28"/>
      <c r="D205" s="27"/>
      <c r="E205" s="27"/>
      <c r="F205" s="27"/>
      <c r="G205" s="27"/>
      <c r="H205" s="27"/>
      <c r="I205" s="27"/>
      <c r="J205" s="27"/>
      <c r="K205" s="26"/>
      <c r="L205" s="15"/>
      <c r="M205" s="15"/>
      <c r="N205" s="29"/>
      <c r="O205" s="29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30"/>
      <c r="AH205" s="30"/>
      <c r="AI205" s="30"/>
      <c r="AJ205" s="30"/>
    </row>
    <row r="206">
      <c r="A206" s="26"/>
      <c r="B206" s="27"/>
      <c r="C206" s="28"/>
      <c r="D206" s="27"/>
      <c r="E206" s="27"/>
      <c r="F206" s="27"/>
      <c r="G206" s="27"/>
      <c r="H206" s="27"/>
      <c r="I206" s="27"/>
      <c r="J206" s="27"/>
      <c r="K206" s="26"/>
      <c r="L206" s="15"/>
      <c r="M206" s="15"/>
      <c r="N206" s="29"/>
      <c r="O206" s="29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30"/>
      <c r="AH206" s="30"/>
      <c r="AI206" s="30"/>
      <c r="AJ206" s="30"/>
    </row>
    <row r="207">
      <c r="A207" s="26"/>
      <c r="B207" s="27"/>
      <c r="C207" s="28"/>
      <c r="D207" s="27"/>
      <c r="E207" s="27"/>
      <c r="F207" s="27"/>
      <c r="G207" s="27"/>
      <c r="H207" s="27"/>
      <c r="I207" s="27"/>
      <c r="J207" s="27"/>
      <c r="K207" s="26"/>
      <c r="L207" s="15"/>
      <c r="M207" s="15"/>
      <c r="N207" s="29"/>
      <c r="O207" s="29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30"/>
      <c r="AH207" s="30"/>
      <c r="AI207" s="30"/>
      <c r="AJ207" s="30"/>
    </row>
    <row r="208">
      <c r="A208" s="26"/>
      <c r="B208" s="27"/>
      <c r="C208" s="28"/>
      <c r="D208" s="27"/>
      <c r="E208" s="27"/>
      <c r="F208" s="27"/>
      <c r="G208" s="27"/>
      <c r="H208" s="27"/>
      <c r="I208" s="27"/>
      <c r="J208" s="27"/>
      <c r="K208" s="26"/>
      <c r="L208" s="15"/>
      <c r="M208" s="15"/>
      <c r="N208" s="29"/>
      <c r="O208" s="29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30"/>
      <c r="AH208" s="30"/>
      <c r="AI208" s="30"/>
      <c r="AJ208" s="30"/>
    </row>
    <row r="209">
      <c r="A209" s="26"/>
      <c r="B209" s="27"/>
      <c r="C209" s="28"/>
      <c r="D209" s="27"/>
      <c r="E209" s="27"/>
      <c r="F209" s="27"/>
      <c r="G209" s="27"/>
      <c r="H209" s="27"/>
      <c r="I209" s="27"/>
      <c r="J209" s="27"/>
      <c r="K209" s="26"/>
      <c r="L209" s="15"/>
      <c r="M209" s="15"/>
      <c r="N209" s="29"/>
      <c r="O209" s="29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30"/>
      <c r="AH209" s="30"/>
      <c r="AI209" s="30"/>
      <c r="AJ209" s="30"/>
    </row>
    <row r="210">
      <c r="A210" s="26"/>
      <c r="B210" s="27"/>
      <c r="C210" s="28"/>
      <c r="D210" s="27"/>
      <c r="E210" s="27"/>
      <c r="F210" s="27"/>
      <c r="G210" s="27"/>
      <c r="H210" s="27"/>
      <c r="I210" s="27"/>
      <c r="J210" s="27"/>
      <c r="K210" s="26"/>
      <c r="L210" s="15"/>
      <c r="M210" s="15"/>
      <c r="N210" s="29"/>
      <c r="O210" s="29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30"/>
      <c r="AH210" s="30"/>
      <c r="AI210" s="30"/>
      <c r="AJ210" s="30"/>
    </row>
    <row r="211">
      <c r="A211" s="26"/>
      <c r="B211" s="27"/>
      <c r="C211" s="28"/>
      <c r="D211" s="27"/>
      <c r="E211" s="27"/>
      <c r="F211" s="27"/>
      <c r="G211" s="27"/>
      <c r="H211" s="27"/>
      <c r="I211" s="27"/>
      <c r="J211" s="27"/>
      <c r="K211" s="26"/>
      <c r="L211" s="15"/>
      <c r="M211" s="15"/>
      <c r="N211" s="29"/>
      <c r="O211" s="29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30"/>
      <c r="AH211" s="30"/>
      <c r="AI211" s="30"/>
      <c r="AJ211" s="30"/>
    </row>
    <row r="212">
      <c r="A212" s="26"/>
      <c r="B212" s="27"/>
      <c r="C212" s="28"/>
      <c r="D212" s="27"/>
      <c r="E212" s="27"/>
      <c r="F212" s="27"/>
      <c r="G212" s="27"/>
      <c r="H212" s="27"/>
      <c r="I212" s="27"/>
      <c r="J212" s="27"/>
      <c r="K212" s="26"/>
      <c r="L212" s="15"/>
      <c r="M212" s="15"/>
      <c r="N212" s="29"/>
      <c r="O212" s="29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30"/>
      <c r="AH212" s="30"/>
      <c r="AI212" s="30"/>
      <c r="AJ212" s="30"/>
    </row>
    <row r="213">
      <c r="A213" s="26"/>
      <c r="B213" s="27"/>
      <c r="C213" s="28"/>
      <c r="D213" s="27"/>
      <c r="E213" s="27"/>
      <c r="F213" s="27"/>
      <c r="G213" s="27"/>
      <c r="H213" s="27"/>
      <c r="I213" s="27"/>
      <c r="J213" s="27"/>
      <c r="K213" s="26"/>
      <c r="L213" s="15"/>
      <c r="M213" s="15"/>
      <c r="N213" s="29"/>
      <c r="O213" s="29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30"/>
      <c r="AH213" s="30"/>
      <c r="AI213" s="30"/>
      <c r="AJ213" s="30"/>
    </row>
    <row r="214">
      <c r="A214" s="26"/>
      <c r="B214" s="27"/>
      <c r="C214" s="28"/>
      <c r="D214" s="27"/>
      <c r="E214" s="27"/>
      <c r="F214" s="27"/>
      <c r="G214" s="27"/>
      <c r="H214" s="27"/>
      <c r="I214" s="27"/>
      <c r="J214" s="27"/>
      <c r="K214" s="26"/>
      <c r="L214" s="15"/>
      <c r="M214" s="15"/>
      <c r="N214" s="29"/>
      <c r="O214" s="29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30"/>
      <c r="AH214" s="30"/>
      <c r="AI214" s="30"/>
      <c r="AJ214" s="30"/>
    </row>
    <row r="215">
      <c r="A215" s="26"/>
      <c r="B215" s="27"/>
      <c r="C215" s="28"/>
      <c r="D215" s="27"/>
      <c r="E215" s="27"/>
      <c r="F215" s="27"/>
      <c r="G215" s="27"/>
      <c r="H215" s="27"/>
      <c r="I215" s="27"/>
      <c r="J215" s="27"/>
      <c r="K215" s="26"/>
      <c r="L215" s="15"/>
      <c r="M215" s="15"/>
      <c r="N215" s="29"/>
      <c r="O215" s="29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30"/>
      <c r="AH215" s="30"/>
      <c r="AI215" s="30"/>
      <c r="AJ215" s="30"/>
    </row>
    <row r="216">
      <c r="A216" s="26"/>
      <c r="B216" s="27"/>
      <c r="C216" s="28"/>
      <c r="D216" s="27"/>
      <c r="E216" s="27"/>
      <c r="F216" s="27"/>
      <c r="G216" s="27"/>
      <c r="H216" s="27"/>
      <c r="I216" s="27"/>
      <c r="J216" s="27"/>
      <c r="K216" s="26"/>
      <c r="L216" s="15"/>
      <c r="M216" s="15"/>
      <c r="N216" s="29"/>
      <c r="O216" s="29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30"/>
      <c r="AH216" s="30"/>
      <c r="AI216" s="30"/>
      <c r="AJ216" s="30"/>
    </row>
    <row r="217">
      <c r="A217" s="26"/>
      <c r="B217" s="27"/>
      <c r="C217" s="28"/>
      <c r="D217" s="27"/>
      <c r="E217" s="27"/>
      <c r="F217" s="27"/>
      <c r="G217" s="27"/>
      <c r="H217" s="27"/>
      <c r="I217" s="27"/>
      <c r="J217" s="27"/>
      <c r="K217" s="26"/>
      <c r="L217" s="15"/>
      <c r="M217" s="15"/>
      <c r="N217" s="29"/>
      <c r="O217" s="29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30"/>
      <c r="AH217" s="30"/>
      <c r="AI217" s="30"/>
      <c r="AJ217" s="30"/>
    </row>
    <row r="218">
      <c r="A218" s="26"/>
      <c r="B218" s="27"/>
      <c r="C218" s="28"/>
      <c r="D218" s="27"/>
      <c r="E218" s="27"/>
      <c r="F218" s="27"/>
      <c r="G218" s="27"/>
      <c r="H218" s="27"/>
      <c r="I218" s="27"/>
      <c r="J218" s="27"/>
      <c r="K218" s="26"/>
      <c r="L218" s="15"/>
      <c r="M218" s="15"/>
      <c r="N218" s="29"/>
      <c r="O218" s="29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30"/>
      <c r="AH218" s="30"/>
      <c r="AI218" s="30"/>
      <c r="AJ218" s="30"/>
    </row>
    <row r="219">
      <c r="A219" s="26"/>
      <c r="B219" s="27"/>
      <c r="C219" s="28"/>
      <c r="D219" s="27"/>
      <c r="E219" s="27"/>
      <c r="F219" s="27"/>
      <c r="G219" s="27"/>
      <c r="H219" s="27"/>
      <c r="I219" s="27"/>
      <c r="J219" s="27"/>
      <c r="K219" s="26"/>
      <c r="L219" s="15"/>
      <c r="M219" s="15"/>
      <c r="N219" s="29"/>
      <c r="O219" s="29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30"/>
      <c r="AH219" s="30"/>
      <c r="AI219" s="30"/>
      <c r="AJ219" s="30"/>
    </row>
    <row r="220">
      <c r="A220" s="26"/>
      <c r="B220" s="27"/>
      <c r="C220" s="28"/>
      <c r="D220" s="27"/>
      <c r="E220" s="27"/>
      <c r="F220" s="27"/>
      <c r="G220" s="27"/>
      <c r="H220" s="27"/>
      <c r="I220" s="27"/>
      <c r="J220" s="27"/>
      <c r="K220" s="26"/>
      <c r="L220" s="15"/>
      <c r="M220" s="15"/>
      <c r="N220" s="29"/>
      <c r="O220" s="29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30"/>
      <c r="AH220" s="30"/>
      <c r="AI220" s="30"/>
      <c r="AJ220" s="30"/>
    </row>
    <row r="221">
      <c r="A221" s="26"/>
      <c r="B221" s="27"/>
      <c r="C221" s="28"/>
      <c r="D221" s="27"/>
      <c r="E221" s="27"/>
      <c r="F221" s="27"/>
      <c r="G221" s="27"/>
      <c r="H221" s="27"/>
      <c r="I221" s="27"/>
      <c r="J221" s="27"/>
      <c r="K221" s="26"/>
      <c r="L221" s="15"/>
      <c r="M221" s="15"/>
      <c r="N221" s="29"/>
      <c r="O221" s="29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30"/>
      <c r="AH221" s="30"/>
      <c r="AI221" s="30"/>
      <c r="AJ221" s="30"/>
    </row>
    <row r="222">
      <c r="A222" s="26"/>
      <c r="B222" s="27"/>
      <c r="C222" s="28"/>
      <c r="D222" s="27"/>
      <c r="E222" s="27"/>
      <c r="F222" s="27"/>
      <c r="G222" s="27"/>
      <c r="H222" s="27"/>
      <c r="I222" s="27"/>
      <c r="J222" s="27"/>
      <c r="K222" s="26"/>
      <c r="L222" s="15"/>
      <c r="M222" s="15"/>
      <c r="N222" s="29"/>
      <c r="O222" s="29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30"/>
      <c r="AH222" s="30"/>
      <c r="AI222" s="30"/>
      <c r="AJ222" s="30"/>
    </row>
    <row r="223">
      <c r="A223" s="26"/>
      <c r="B223" s="27"/>
      <c r="C223" s="28"/>
      <c r="D223" s="27"/>
      <c r="E223" s="27"/>
      <c r="F223" s="27"/>
      <c r="G223" s="27"/>
      <c r="H223" s="27"/>
      <c r="I223" s="27"/>
      <c r="J223" s="27"/>
      <c r="K223" s="26"/>
      <c r="L223" s="15"/>
      <c r="M223" s="15"/>
      <c r="N223" s="29"/>
      <c r="O223" s="29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30"/>
      <c r="AH223" s="30"/>
      <c r="AI223" s="30"/>
      <c r="AJ223" s="30"/>
    </row>
    <row r="224">
      <c r="A224" s="26"/>
      <c r="B224" s="27"/>
      <c r="C224" s="28"/>
      <c r="D224" s="27"/>
      <c r="E224" s="27"/>
      <c r="F224" s="27"/>
      <c r="G224" s="27"/>
      <c r="H224" s="27"/>
      <c r="I224" s="27"/>
      <c r="J224" s="27"/>
      <c r="K224" s="26"/>
      <c r="L224" s="15"/>
      <c r="M224" s="15"/>
      <c r="N224" s="29"/>
      <c r="O224" s="29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30"/>
      <c r="AH224" s="30"/>
      <c r="AI224" s="30"/>
      <c r="AJ224" s="30"/>
    </row>
    <row r="225">
      <c r="A225" s="26"/>
      <c r="B225" s="27"/>
      <c r="C225" s="28"/>
      <c r="D225" s="27"/>
      <c r="E225" s="27"/>
      <c r="F225" s="27"/>
      <c r="G225" s="27"/>
      <c r="H225" s="27"/>
      <c r="I225" s="27"/>
      <c r="J225" s="27"/>
      <c r="K225" s="26"/>
      <c r="L225" s="15"/>
      <c r="M225" s="15"/>
      <c r="N225" s="29"/>
      <c r="O225" s="29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30"/>
      <c r="AH225" s="30"/>
      <c r="AI225" s="30"/>
      <c r="AJ225" s="30"/>
    </row>
    <row r="226">
      <c r="A226" s="26"/>
      <c r="B226" s="27"/>
      <c r="C226" s="28"/>
      <c r="D226" s="27"/>
      <c r="E226" s="27"/>
      <c r="F226" s="27"/>
      <c r="G226" s="27"/>
      <c r="H226" s="27"/>
      <c r="I226" s="27"/>
      <c r="J226" s="27"/>
      <c r="K226" s="26"/>
      <c r="L226" s="15"/>
      <c r="M226" s="15"/>
      <c r="N226" s="29"/>
      <c r="O226" s="29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30"/>
      <c r="AH226" s="30"/>
      <c r="AI226" s="30"/>
      <c r="AJ226" s="30"/>
    </row>
    <row r="227">
      <c r="A227" s="26"/>
      <c r="B227" s="27"/>
      <c r="C227" s="28"/>
      <c r="D227" s="27"/>
      <c r="E227" s="27"/>
      <c r="F227" s="27"/>
      <c r="G227" s="27"/>
      <c r="H227" s="27"/>
      <c r="I227" s="27"/>
      <c r="J227" s="27"/>
      <c r="K227" s="26"/>
      <c r="L227" s="15"/>
      <c r="M227" s="15"/>
      <c r="N227" s="29"/>
      <c r="O227" s="29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30"/>
      <c r="AH227" s="30"/>
      <c r="AI227" s="30"/>
      <c r="AJ227" s="30"/>
    </row>
    <row r="228">
      <c r="A228" s="26"/>
      <c r="B228" s="27"/>
      <c r="C228" s="28"/>
      <c r="D228" s="27"/>
      <c r="E228" s="27"/>
      <c r="F228" s="27"/>
      <c r="G228" s="27"/>
      <c r="H228" s="27"/>
      <c r="I228" s="27"/>
      <c r="J228" s="27"/>
      <c r="K228" s="26"/>
      <c r="L228" s="15"/>
      <c r="M228" s="15"/>
      <c r="N228" s="29"/>
      <c r="O228" s="29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30"/>
      <c r="AH228" s="30"/>
      <c r="AI228" s="30"/>
      <c r="AJ228" s="30"/>
    </row>
    <row r="229">
      <c r="A229" s="26"/>
      <c r="B229" s="27"/>
      <c r="C229" s="28"/>
      <c r="D229" s="27"/>
      <c r="E229" s="27"/>
      <c r="F229" s="27"/>
      <c r="G229" s="27"/>
      <c r="H229" s="27"/>
      <c r="I229" s="27"/>
      <c r="J229" s="27"/>
      <c r="K229" s="26"/>
      <c r="L229" s="15"/>
      <c r="M229" s="15"/>
      <c r="N229" s="29"/>
      <c r="O229" s="29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30"/>
      <c r="AH229" s="30"/>
      <c r="AI229" s="30"/>
      <c r="AJ229" s="30"/>
    </row>
    <row r="230">
      <c r="A230" s="26"/>
      <c r="B230" s="27"/>
      <c r="C230" s="28"/>
      <c r="D230" s="27"/>
      <c r="E230" s="27"/>
      <c r="F230" s="27"/>
      <c r="G230" s="27"/>
      <c r="H230" s="27"/>
      <c r="I230" s="27"/>
      <c r="J230" s="27"/>
      <c r="K230" s="26"/>
      <c r="L230" s="15"/>
      <c r="M230" s="15"/>
      <c r="N230" s="29"/>
      <c r="O230" s="29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30"/>
      <c r="AH230" s="30"/>
      <c r="AI230" s="30"/>
      <c r="AJ230" s="30"/>
    </row>
    <row r="231">
      <c r="A231" s="26"/>
      <c r="B231" s="27"/>
      <c r="C231" s="28"/>
      <c r="D231" s="27"/>
      <c r="E231" s="27"/>
      <c r="F231" s="27"/>
      <c r="G231" s="27"/>
      <c r="H231" s="27"/>
      <c r="I231" s="27"/>
      <c r="J231" s="27"/>
      <c r="K231" s="26"/>
      <c r="L231" s="15"/>
      <c r="M231" s="15"/>
      <c r="N231" s="29"/>
      <c r="O231" s="29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30"/>
      <c r="AH231" s="30"/>
      <c r="AI231" s="30"/>
      <c r="AJ231" s="30"/>
    </row>
    <row r="232">
      <c r="A232" s="26"/>
      <c r="B232" s="27"/>
      <c r="C232" s="28"/>
      <c r="D232" s="27"/>
      <c r="E232" s="27"/>
      <c r="F232" s="27"/>
      <c r="G232" s="27"/>
      <c r="H232" s="27"/>
      <c r="I232" s="27"/>
      <c r="J232" s="27"/>
      <c r="K232" s="26"/>
      <c r="L232" s="15"/>
      <c r="M232" s="15"/>
      <c r="N232" s="29"/>
      <c r="O232" s="29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30"/>
      <c r="AH232" s="30"/>
      <c r="AI232" s="30"/>
      <c r="AJ232" s="30"/>
    </row>
    <row r="233">
      <c r="A233" s="26"/>
      <c r="B233" s="27"/>
      <c r="C233" s="28"/>
      <c r="D233" s="27"/>
      <c r="E233" s="27"/>
      <c r="F233" s="27"/>
      <c r="G233" s="27"/>
      <c r="H233" s="27"/>
      <c r="I233" s="27"/>
      <c r="J233" s="27"/>
      <c r="K233" s="26"/>
      <c r="L233" s="15"/>
      <c r="M233" s="15"/>
      <c r="N233" s="29"/>
      <c r="O233" s="29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30"/>
      <c r="AH233" s="30"/>
      <c r="AI233" s="30"/>
      <c r="AJ233" s="30"/>
    </row>
    <row r="234">
      <c r="A234" s="26"/>
      <c r="B234" s="27"/>
      <c r="C234" s="28"/>
      <c r="D234" s="27"/>
      <c r="E234" s="27"/>
      <c r="F234" s="27"/>
      <c r="G234" s="27"/>
      <c r="H234" s="27"/>
      <c r="I234" s="27"/>
      <c r="J234" s="27"/>
      <c r="K234" s="26"/>
      <c r="L234" s="15"/>
      <c r="M234" s="15"/>
      <c r="N234" s="29"/>
      <c r="O234" s="29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30"/>
      <c r="AH234" s="30"/>
      <c r="AI234" s="30"/>
      <c r="AJ234" s="30"/>
    </row>
    <row r="235">
      <c r="A235" s="26"/>
      <c r="B235" s="27"/>
      <c r="C235" s="28"/>
      <c r="D235" s="27"/>
      <c r="E235" s="27"/>
      <c r="F235" s="27"/>
      <c r="G235" s="27"/>
      <c r="H235" s="27"/>
      <c r="I235" s="27"/>
      <c r="J235" s="27"/>
      <c r="K235" s="26"/>
      <c r="L235" s="15"/>
      <c r="M235" s="15"/>
      <c r="N235" s="29"/>
      <c r="O235" s="29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30"/>
      <c r="AH235" s="30"/>
      <c r="AI235" s="30"/>
      <c r="AJ235" s="30"/>
    </row>
    <row r="236">
      <c r="A236" s="26"/>
      <c r="B236" s="27"/>
      <c r="C236" s="28"/>
      <c r="D236" s="27"/>
      <c r="E236" s="27"/>
      <c r="F236" s="27"/>
      <c r="G236" s="27"/>
      <c r="H236" s="27"/>
      <c r="I236" s="27"/>
      <c r="J236" s="27"/>
      <c r="K236" s="26"/>
      <c r="L236" s="15"/>
      <c r="M236" s="15"/>
      <c r="N236" s="29"/>
      <c r="O236" s="29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30"/>
      <c r="AH236" s="30"/>
      <c r="AI236" s="30"/>
      <c r="AJ236" s="30"/>
    </row>
    <row r="237">
      <c r="A237" s="26"/>
      <c r="B237" s="27"/>
      <c r="C237" s="28"/>
      <c r="D237" s="27"/>
      <c r="E237" s="27"/>
      <c r="F237" s="27"/>
      <c r="G237" s="27"/>
      <c r="H237" s="27"/>
      <c r="I237" s="27"/>
      <c r="J237" s="27"/>
      <c r="K237" s="26"/>
      <c r="L237" s="15"/>
      <c r="M237" s="15"/>
      <c r="N237" s="29"/>
      <c r="O237" s="29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30"/>
      <c r="AH237" s="30"/>
      <c r="AI237" s="30"/>
      <c r="AJ237" s="30"/>
    </row>
    <row r="238">
      <c r="A238" s="26"/>
      <c r="B238" s="27"/>
      <c r="C238" s="28"/>
      <c r="D238" s="27"/>
      <c r="E238" s="27"/>
      <c r="F238" s="27"/>
      <c r="G238" s="27"/>
      <c r="H238" s="27"/>
      <c r="I238" s="27"/>
      <c r="J238" s="27"/>
      <c r="K238" s="26"/>
      <c r="L238" s="15"/>
      <c r="M238" s="15"/>
      <c r="N238" s="29"/>
      <c r="O238" s="29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30"/>
      <c r="AH238" s="30"/>
      <c r="AI238" s="30"/>
      <c r="AJ238" s="30"/>
    </row>
    <row r="239">
      <c r="A239" s="26"/>
      <c r="B239" s="27"/>
      <c r="C239" s="28"/>
      <c r="D239" s="27"/>
      <c r="E239" s="27"/>
      <c r="F239" s="27"/>
      <c r="G239" s="27"/>
      <c r="H239" s="27"/>
      <c r="I239" s="27"/>
      <c r="J239" s="27"/>
      <c r="K239" s="26"/>
      <c r="L239" s="15"/>
      <c r="M239" s="15"/>
      <c r="N239" s="29"/>
      <c r="O239" s="29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30"/>
      <c r="AH239" s="30"/>
      <c r="AI239" s="30"/>
      <c r="AJ239" s="30"/>
    </row>
    <row r="240">
      <c r="A240" s="26"/>
      <c r="B240" s="27"/>
      <c r="C240" s="28"/>
      <c r="D240" s="27"/>
      <c r="E240" s="27"/>
      <c r="F240" s="27"/>
      <c r="G240" s="27"/>
      <c r="H240" s="27"/>
      <c r="I240" s="27"/>
      <c r="J240" s="27"/>
      <c r="K240" s="26"/>
      <c r="L240" s="15"/>
      <c r="M240" s="15"/>
      <c r="N240" s="29"/>
      <c r="O240" s="29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30"/>
      <c r="AH240" s="30"/>
      <c r="AI240" s="30"/>
      <c r="AJ240" s="30"/>
    </row>
    <row r="241">
      <c r="A241" s="26"/>
      <c r="B241" s="27"/>
      <c r="C241" s="28"/>
      <c r="D241" s="27"/>
      <c r="E241" s="27"/>
      <c r="F241" s="27"/>
      <c r="G241" s="27"/>
      <c r="H241" s="27"/>
      <c r="I241" s="27"/>
      <c r="J241" s="27"/>
      <c r="K241" s="26"/>
      <c r="L241" s="15"/>
      <c r="M241" s="15"/>
      <c r="N241" s="29"/>
      <c r="O241" s="29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30"/>
      <c r="AH241" s="30"/>
      <c r="AI241" s="30"/>
      <c r="AJ241" s="30"/>
    </row>
    <row r="242">
      <c r="A242" s="26"/>
      <c r="B242" s="27"/>
      <c r="C242" s="28"/>
      <c r="D242" s="27"/>
      <c r="E242" s="27"/>
      <c r="F242" s="27"/>
      <c r="G242" s="27"/>
      <c r="H242" s="27"/>
      <c r="I242" s="27"/>
      <c r="J242" s="27"/>
      <c r="K242" s="26"/>
      <c r="L242" s="15"/>
      <c r="M242" s="15"/>
      <c r="N242" s="29"/>
      <c r="O242" s="29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30"/>
      <c r="AH242" s="30"/>
      <c r="AI242" s="30"/>
      <c r="AJ242" s="30"/>
    </row>
    <row r="243">
      <c r="A243" s="26"/>
      <c r="B243" s="27"/>
      <c r="C243" s="28"/>
      <c r="D243" s="27"/>
      <c r="E243" s="27"/>
      <c r="F243" s="27"/>
      <c r="G243" s="27"/>
      <c r="H243" s="27"/>
      <c r="I243" s="27"/>
      <c r="J243" s="27"/>
      <c r="K243" s="26"/>
      <c r="L243" s="15"/>
      <c r="M243" s="15"/>
      <c r="N243" s="29"/>
      <c r="O243" s="29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30"/>
      <c r="AH243" s="30"/>
      <c r="AI243" s="30"/>
      <c r="AJ243" s="30"/>
    </row>
    <row r="244">
      <c r="A244" s="26"/>
      <c r="B244" s="27"/>
      <c r="C244" s="28"/>
      <c r="D244" s="27"/>
      <c r="E244" s="27"/>
      <c r="F244" s="27"/>
      <c r="G244" s="27"/>
      <c r="H244" s="27"/>
      <c r="I244" s="27"/>
      <c r="J244" s="27"/>
      <c r="K244" s="26"/>
      <c r="L244" s="15"/>
      <c r="M244" s="15"/>
      <c r="N244" s="29"/>
      <c r="O244" s="29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30"/>
      <c r="AH244" s="30"/>
      <c r="AI244" s="30"/>
      <c r="AJ244" s="30"/>
    </row>
    <row r="245">
      <c r="A245" s="26"/>
      <c r="B245" s="27"/>
      <c r="C245" s="28"/>
      <c r="D245" s="27"/>
      <c r="E245" s="27"/>
      <c r="F245" s="27"/>
      <c r="G245" s="27"/>
      <c r="H245" s="27"/>
      <c r="I245" s="27"/>
      <c r="J245" s="27"/>
      <c r="K245" s="26"/>
      <c r="L245" s="15"/>
      <c r="M245" s="15"/>
      <c r="N245" s="29"/>
      <c r="O245" s="29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30"/>
      <c r="AH245" s="30"/>
      <c r="AI245" s="30"/>
      <c r="AJ245" s="30"/>
    </row>
    <row r="246">
      <c r="A246" s="26"/>
      <c r="B246" s="27"/>
      <c r="C246" s="28"/>
      <c r="D246" s="27"/>
      <c r="E246" s="27"/>
      <c r="F246" s="27"/>
      <c r="G246" s="27"/>
      <c r="H246" s="27"/>
      <c r="I246" s="27"/>
      <c r="J246" s="27"/>
      <c r="K246" s="26"/>
      <c r="L246" s="15"/>
      <c r="M246" s="15"/>
      <c r="N246" s="29"/>
      <c r="O246" s="29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30"/>
      <c r="AH246" s="30"/>
      <c r="AI246" s="30"/>
      <c r="AJ246" s="30"/>
    </row>
    <row r="247">
      <c r="A247" s="26"/>
      <c r="B247" s="27"/>
      <c r="C247" s="28"/>
      <c r="D247" s="27"/>
      <c r="E247" s="27"/>
      <c r="F247" s="27"/>
      <c r="G247" s="27"/>
      <c r="H247" s="27"/>
      <c r="I247" s="27"/>
      <c r="J247" s="27"/>
      <c r="K247" s="26"/>
      <c r="L247" s="15"/>
      <c r="M247" s="15"/>
      <c r="N247" s="29"/>
      <c r="O247" s="29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30"/>
      <c r="AH247" s="30"/>
      <c r="AI247" s="30"/>
      <c r="AJ247" s="30"/>
    </row>
    <row r="248">
      <c r="A248" s="26"/>
      <c r="B248" s="27"/>
      <c r="C248" s="28"/>
      <c r="D248" s="27"/>
      <c r="E248" s="27"/>
      <c r="F248" s="27"/>
      <c r="G248" s="27"/>
      <c r="H248" s="27"/>
      <c r="I248" s="27"/>
      <c r="J248" s="27"/>
      <c r="K248" s="26"/>
      <c r="L248" s="15"/>
      <c r="M248" s="15"/>
      <c r="N248" s="29"/>
      <c r="O248" s="29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30"/>
      <c r="AH248" s="30"/>
      <c r="AI248" s="30"/>
      <c r="AJ248" s="30"/>
    </row>
    <row r="249">
      <c r="A249" s="26"/>
      <c r="B249" s="27"/>
      <c r="C249" s="28"/>
      <c r="D249" s="27"/>
      <c r="E249" s="27"/>
      <c r="F249" s="27"/>
      <c r="G249" s="27"/>
      <c r="H249" s="27"/>
      <c r="I249" s="27"/>
      <c r="J249" s="27"/>
      <c r="K249" s="26"/>
      <c r="L249" s="15"/>
      <c r="M249" s="15"/>
      <c r="N249" s="29"/>
      <c r="O249" s="29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30"/>
      <c r="AH249" s="30"/>
      <c r="AI249" s="30"/>
      <c r="AJ249" s="30"/>
    </row>
    <row r="250">
      <c r="A250" s="26"/>
      <c r="B250" s="27"/>
      <c r="C250" s="28"/>
      <c r="D250" s="27"/>
      <c r="E250" s="27"/>
      <c r="F250" s="27"/>
      <c r="G250" s="27"/>
      <c r="H250" s="27"/>
      <c r="I250" s="27"/>
      <c r="J250" s="27"/>
      <c r="K250" s="26"/>
      <c r="L250" s="15"/>
      <c r="M250" s="15"/>
      <c r="N250" s="29"/>
      <c r="O250" s="29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30"/>
      <c r="AH250" s="30"/>
      <c r="AI250" s="30"/>
      <c r="AJ250" s="30"/>
    </row>
    <row r="251">
      <c r="A251" s="26"/>
      <c r="B251" s="27"/>
      <c r="C251" s="28"/>
      <c r="D251" s="27"/>
      <c r="E251" s="27"/>
      <c r="F251" s="27"/>
      <c r="G251" s="27"/>
      <c r="H251" s="27"/>
      <c r="I251" s="27"/>
      <c r="J251" s="27"/>
      <c r="K251" s="26"/>
      <c r="L251" s="15"/>
      <c r="M251" s="15"/>
      <c r="N251" s="29"/>
      <c r="O251" s="29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30"/>
      <c r="AH251" s="30"/>
      <c r="AI251" s="30"/>
      <c r="AJ251" s="30"/>
    </row>
    <row r="252">
      <c r="A252" s="26"/>
      <c r="B252" s="27"/>
      <c r="C252" s="28"/>
      <c r="D252" s="27"/>
      <c r="E252" s="27"/>
      <c r="F252" s="27"/>
      <c r="G252" s="27"/>
      <c r="H252" s="27"/>
      <c r="I252" s="27"/>
      <c r="J252" s="27"/>
      <c r="K252" s="26"/>
      <c r="L252" s="15"/>
      <c r="M252" s="15"/>
      <c r="N252" s="29"/>
      <c r="O252" s="29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30"/>
      <c r="AH252" s="30"/>
      <c r="AI252" s="30"/>
      <c r="AJ252" s="30"/>
    </row>
    <row r="253">
      <c r="A253" s="26"/>
      <c r="B253" s="27"/>
      <c r="C253" s="28"/>
      <c r="D253" s="27"/>
      <c r="E253" s="27"/>
      <c r="F253" s="27"/>
      <c r="G253" s="27"/>
      <c r="H253" s="27"/>
      <c r="I253" s="27"/>
      <c r="J253" s="27"/>
      <c r="K253" s="26"/>
      <c r="L253" s="15"/>
      <c r="M253" s="15"/>
      <c r="N253" s="29"/>
      <c r="O253" s="29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30"/>
      <c r="AH253" s="30"/>
      <c r="AI253" s="30"/>
      <c r="AJ253" s="30"/>
    </row>
    <row r="254">
      <c r="A254" s="26"/>
      <c r="B254" s="27"/>
      <c r="C254" s="28"/>
      <c r="D254" s="27"/>
      <c r="E254" s="27"/>
      <c r="F254" s="27"/>
      <c r="G254" s="27"/>
      <c r="H254" s="27"/>
      <c r="I254" s="27"/>
      <c r="J254" s="27"/>
      <c r="K254" s="26"/>
      <c r="L254" s="15"/>
      <c r="M254" s="15"/>
      <c r="N254" s="29"/>
      <c r="O254" s="29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30"/>
      <c r="AH254" s="30"/>
      <c r="AI254" s="30"/>
      <c r="AJ254" s="30"/>
    </row>
    <row r="255">
      <c r="A255" s="26"/>
      <c r="B255" s="27"/>
      <c r="C255" s="28"/>
      <c r="D255" s="27"/>
      <c r="E255" s="27"/>
      <c r="F255" s="27"/>
      <c r="G255" s="27"/>
      <c r="H255" s="27"/>
      <c r="I255" s="27"/>
      <c r="J255" s="27"/>
      <c r="K255" s="26"/>
      <c r="L255" s="15"/>
      <c r="M255" s="15"/>
      <c r="N255" s="29"/>
      <c r="O255" s="29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30"/>
      <c r="AH255" s="30"/>
      <c r="AI255" s="30"/>
      <c r="AJ255" s="30"/>
    </row>
    <row r="256">
      <c r="A256" s="26"/>
      <c r="B256" s="27"/>
      <c r="C256" s="28"/>
      <c r="D256" s="27"/>
      <c r="E256" s="27"/>
      <c r="F256" s="27"/>
      <c r="G256" s="27"/>
      <c r="H256" s="27"/>
      <c r="I256" s="27"/>
      <c r="J256" s="27"/>
      <c r="K256" s="26"/>
      <c r="L256" s="15"/>
      <c r="M256" s="15"/>
      <c r="N256" s="29"/>
      <c r="O256" s="29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30"/>
      <c r="AH256" s="30"/>
      <c r="AI256" s="30"/>
      <c r="AJ256" s="30"/>
    </row>
    <row r="257">
      <c r="A257" s="26"/>
      <c r="B257" s="27"/>
      <c r="C257" s="28"/>
      <c r="D257" s="27"/>
      <c r="E257" s="27"/>
      <c r="F257" s="27"/>
      <c r="G257" s="27"/>
      <c r="H257" s="27"/>
      <c r="I257" s="27"/>
      <c r="J257" s="27"/>
      <c r="K257" s="26"/>
      <c r="L257" s="15"/>
      <c r="M257" s="15"/>
      <c r="N257" s="29"/>
      <c r="O257" s="29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30"/>
      <c r="AH257" s="30"/>
      <c r="AI257" s="30"/>
      <c r="AJ257" s="30"/>
    </row>
    <row r="258">
      <c r="A258" s="26"/>
      <c r="B258" s="27"/>
      <c r="C258" s="28"/>
      <c r="D258" s="27"/>
      <c r="E258" s="27"/>
      <c r="F258" s="27"/>
      <c r="G258" s="27"/>
      <c r="H258" s="27"/>
      <c r="I258" s="27"/>
      <c r="J258" s="27"/>
      <c r="K258" s="26"/>
      <c r="L258" s="15"/>
      <c r="M258" s="15"/>
      <c r="N258" s="29"/>
      <c r="O258" s="29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30"/>
      <c r="AH258" s="30"/>
      <c r="AI258" s="30"/>
      <c r="AJ258" s="30"/>
    </row>
    <row r="259">
      <c r="A259" s="26"/>
      <c r="B259" s="27"/>
      <c r="C259" s="28"/>
      <c r="D259" s="27"/>
      <c r="E259" s="27"/>
      <c r="F259" s="27"/>
      <c r="G259" s="27"/>
      <c r="H259" s="27"/>
      <c r="I259" s="27"/>
      <c r="J259" s="27"/>
      <c r="K259" s="26"/>
      <c r="L259" s="15"/>
      <c r="M259" s="15"/>
      <c r="N259" s="29"/>
      <c r="O259" s="29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30"/>
      <c r="AH259" s="30"/>
      <c r="AI259" s="30"/>
      <c r="AJ259" s="30"/>
    </row>
    <row r="260">
      <c r="A260" s="26"/>
      <c r="B260" s="27"/>
      <c r="C260" s="28"/>
      <c r="D260" s="27"/>
      <c r="E260" s="27"/>
      <c r="F260" s="27"/>
      <c r="G260" s="27"/>
      <c r="H260" s="27"/>
      <c r="I260" s="27"/>
      <c r="J260" s="27"/>
      <c r="K260" s="26"/>
      <c r="L260" s="15"/>
      <c r="M260" s="15"/>
      <c r="N260" s="29"/>
      <c r="O260" s="29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30"/>
      <c r="AH260" s="30"/>
      <c r="AI260" s="30"/>
      <c r="AJ260" s="30"/>
    </row>
    <row r="261">
      <c r="A261" s="26"/>
      <c r="B261" s="27"/>
      <c r="C261" s="28"/>
      <c r="D261" s="27"/>
      <c r="E261" s="27"/>
      <c r="F261" s="27"/>
      <c r="G261" s="27"/>
      <c r="H261" s="27"/>
      <c r="I261" s="27"/>
      <c r="J261" s="27"/>
      <c r="K261" s="26"/>
      <c r="L261" s="15"/>
      <c r="M261" s="15"/>
      <c r="N261" s="29"/>
      <c r="O261" s="29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30"/>
      <c r="AH261" s="30"/>
      <c r="AI261" s="30"/>
      <c r="AJ261" s="30"/>
    </row>
    <row r="262">
      <c r="A262" s="26"/>
      <c r="B262" s="27"/>
      <c r="C262" s="28"/>
      <c r="D262" s="27"/>
      <c r="E262" s="27"/>
      <c r="F262" s="27"/>
      <c r="G262" s="27"/>
      <c r="H262" s="27"/>
      <c r="I262" s="27"/>
      <c r="J262" s="27"/>
      <c r="K262" s="26"/>
      <c r="L262" s="15"/>
      <c r="M262" s="15"/>
      <c r="N262" s="29"/>
      <c r="O262" s="29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30"/>
      <c r="AH262" s="30"/>
      <c r="AI262" s="30"/>
      <c r="AJ262" s="30"/>
    </row>
    <row r="263">
      <c r="A263" s="26"/>
      <c r="B263" s="27"/>
      <c r="C263" s="28"/>
      <c r="D263" s="27"/>
      <c r="E263" s="27"/>
      <c r="F263" s="27"/>
      <c r="G263" s="27"/>
      <c r="H263" s="27"/>
      <c r="I263" s="27"/>
      <c r="J263" s="27"/>
      <c r="K263" s="26"/>
      <c r="L263" s="15"/>
      <c r="M263" s="15"/>
      <c r="N263" s="29"/>
      <c r="O263" s="29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30"/>
      <c r="AH263" s="30"/>
      <c r="AI263" s="30"/>
      <c r="AJ263" s="30"/>
    </row>
    <row r="264">
      <c r="A264" s="26"/>
      <c r="B264" s="27"/>
      <c r="C264" s="28"/>
      <c r="D264" s="27"/>
      <c r="E264" s="27"/>
      <c r="F264" s="27"/>
      <c r="G264" s="27"/>
      <c r="H264" s="27"/>
      <c r="I264" s="27"/>
      <c r="J264" s="27"/>
      <c r="K264" s="26"/>
      <c r="L264" s="15"/>
      <c r="M264" s="15"/>
      <c r="N264" s="29"/>
      <c r="O264" s="29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30"/>
      <c r="AH264" s="30"/>
      <c r="AI264" s="30"/>
      <c r="AJ264" s="30"/>
    </row>
    <row r="265">
      <c r="A265" s="26"/>
      <c r="B265" s="27"/>
      <c r="C265" s="28"/>
      <c r="D265" s="27"/>
      <c r="E265" s="27"/>
      <c r="F265" s="27"/>
      <c r="G265" s="27"/>
      <c r="H265" s="27"/>
      <c r="I265" s="27"/>
      <c r="J265" s="27"/>
      <c r="K265" s="26"/>
      <c r="L265" s="15"/>
      <c r="M265" s="15"/>
      <c r="N265" s="29"/>
      <c r="O265" s="29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30"/>
      <c r="AH265" s="30"/>
      <c r="AI265" s="30"/>
      <c r="AJ265" s="30"/>
    </row>
    <row r="266">
      <c r="A266" s="26"/>
      <c r="B266" s="27"/>
      <c r="C266" s="28"/>
      <c r="D266" s="27"/>
      <c r="E266" s="27"/>
      <c r="F266" s="27"/>
      <c r="G266" s="27"/>
      <c r="H266" s="27"/>
      <c r="I266" s="27"/>
      <c r="J266" s="27"/>
      <c r="K266" s="26"/>
      <c r="L266" s="15"/>
      <c r="M266" s="15"/>
      <c r="N266" s="29"/>
      <c r="O266" s="29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30"/>
      <c r="AH266" s="30"/>
      <c r="AI266" s="30"/>
      <c r="AJ266" s="30"/>
    </row>
    <row r="267">
      <c r="A267" s="26"/>
      <c r="B267" s="27"/>
      <c r="C267" s="28"/>
      <c r="D267" s="27"/>
      <c r="E267" s="27"/>
      <c r="F267" s="27"/>
      <c r="G267" s="27"/>
      <c r="H267" s="27"/>
      <c r="I267" s="27"/>
      <c r="J267" s="27"/>
      <c r="K267" s="26"/>
      <c r="L267" s="15"/>
      <c r="M267" s="15"/>
      <c r="N267" s="29"/>
      <c r="O267" s="29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30"/>
      <c r="AH267" s="30"/>
      <c r="AI267" s="30"/>
      <c r="AJ267" s="30"/>
    </row>
    <row r="268">
      <c r="A268" s="26"/>
      <c r="B268" s="27"/>
      <c r="C268" s="28"/>
      <c r="D268" s="27"/>
      <c r="E268" s="27"/>
      <c r="F268" s="27"/>
      <c r="G268" s="27"/>
      <c r="H268" s="27"/>
      <c r="I268" s="27"/>
      <c r="J268" s="27"/>
      <c r="K268" s="26"/>
      <c r="L268" s="15"/>
      <c r="M268" s="15"/>
      <c r="N268" s="29"/>
      <c r="O268" s="29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30"/>
      <c r="AH268" s="30"/>
      <c r="AI268" s="30"/>
      <c r="AJ268" s="30"/>
    </row>
    <row r="269">
      <c r="A269" s="26"/>
      <c r="B269" s="27"/>
      <c r="C269" s="28"/>
      <c r="D269" s="27"/>
      <c r="E269" s="27"/>
      <c r="F269" s="27"/>
      <c r="G269" s="27"/>
      <c r="H269" s="27"/>
      <c r="I269" s="27"/>
      <c r="J269" s="27"/>
      <c r="K269" s="26"/>
      <c r="L269" s="15"/>
      <c r="M269" s="15"/>
      <c r="N269" s="29"/>
      <c r="O269" s="29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30"/>
      <c r="AH269" s="30"/>
      <c r="AI269" s="30"/>
      <c r="AJ269" s="30"/>
    </row>
    <row r="270">
      <c r="A270" s="26"/>
      <c r="B270" s="27"/>
      <c r="C270" s="28"/>
      <c r="D270" s="27"/>
      <c r="E270" s="27"/>
      <c r="F270" s="27"/>
      <c r="G270" s="27"/>
      <c r="H270" s="27"/>
      <c r="I270" s="27"/>
      <c r="J270" s="27"/>
      <c r="K270" s="26"/>
      <c r="L270" s="15"/>
      <c r="M270" s="15"/>
      <c r="N270" s="29"/>
      <c r="O270" s="29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30"/>
      <c r="AH270" s="30"/>
      <c r="AI270" s="30"/>
      <c r="AJ270" s="30"/>
    </row>
    <row r="271">
      <c r="A271" s="26"/>
      <c r="B271" s="27"/>
      <c r="C271" s="28"/>
      <c r="D271" s="27"/>
      <c r="E271" s="27"/>
      <c r="F271" s="27"/>
      <c r="G271" s="27"/>
      <c r="H271" s="27"/>
      <c r="I271" s="27"/>
      <c r="J271" s="27"/>
      <c r="K271" s="26"/>
      <c r="L271" s="15"/>
      <c r="M271" s="15"/>
      <c r="N271" s="29"/>
      <c r="O271" s="29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30"/>
      <c r="AH271" s="30"/>
      <c r="AI271" s="30"/>
      <c r="AJ271" s="30"/>
    </row>
    <row r="272">
      <c r="A272" s="26"/>
      <c r="B272" s="27"/>
      <c r="C272" s="28"/>
      <c r="D272" s="27"/>
      <c r="E272" s="27"/>
      <c r="F272" s="27"/>
      <c r="G272" s="27"/>
      <c r="H272" s="27"/>
      <c r="I272" s="27"/>
      <c r="J272" s="27"/>
      <c r="K272" s="26"/>
      <c r="L272" s="15"/>
      <c r="M272" s="15"/>
      <c r="N272" s="29"/>
      <c r="O272" s="29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30"/>
      <c r="AH272" s="30"/>
      <c r="AI272" s="30"/>
      <c r="AJ272" s="30"/>
    </row>
    <row r="273">
      <c r="A273" s="26"/>
      <c r="B273" s="27"/>
      <c r="C273" s="28"/>
      <c r="D273" s="27"/>
      <c r="E273" s="27"/>
      <c r="F273" s="27"/>
      <c r="G273" s="27"/>
      <c r="H273" s="27"/>
      <c r="I273" s="27"/>
      <c r="J273" s="27"/>
      <c r="K273" s="26"/>
      <c r="L273" s="15"/>
      <c r="M273" s="15"/>
      <c r="N273" s="29"/>
      <c r="O273" s="29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30"/>
      <c r="AH273" s="30"/>
      <c r="AI273" s="30"/>
      <c r="AJ273" s="30"/>
    </row>
    <row r="274">
      <c r="A274" s="26"/>
      <c r="B274" s="27"/>
      <c r="C274" s="28"/>
      <c r="D274" s="27"/>
      <c r="E274" s="27"/>
      <c r="F274" s="27"/>
      <c r="G274" s="27"/>
      <c r="H274" s="27"/>
      <c r="I274" s="27"/>
      <c r="J274" s="27"/>
      <c r="K274" s="26"/>
      <c r="L274" s="15"/>
      <c r="M274" s="15"/>
      <c r="N274" s="29"/>
      <c r="O274" s="29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30"/>
      <c r="AH274" s="30"/>
      <c r="AI274" s="30"/>
      <c r="AJ274" s="30"/>
    </row>
    <row r="275">
      <c r="A275" s="26"/>
      <c r="B275" s="27"/>
      <c r="C275" s="28"/>
      <c r="D275" s="27"/>
      <c r="E275" s="27"/>
      <c r="F275" s="27"/>
      <c r="G275" s="27"/>
      <c r="H275" s="27"/>
      <c r="I275" s="27"/>
      <c r="J275" s="27"/>
      <c r="K275" s="26"/>
      <c r="L275" s="15"/>
      <c r="M275" s="15"/>
      <c r="N275" s="29"/>
      <c r="O275" s="29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30"/>
      <c r="AH275" s="30"/>
      <c r="AI275" s="30"/>
      <c r="AJ275" s="30"/>
    </row>
    <row r="276">
      <c r="A276" s="26"/>
      <c r="B276" s="27"/>
      <c r="C276" s="28"/>
      <c r="D276" s="27"/>
      <c r="E276" s="27"/>
      <c r="F276" s="27"/>
      <c r="G276" s="27"/>
      <c r="H276" s="27"/>
      <c r="I276" s="27"/>
      <c r="J276" s="27"/>
      <c r="K276" s="26"/>
      <c r="L276" s="15"/>
      <c r="M276" s="15"/>
      <c r="N276" s="29"/>
      <c r="O276" s="29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30"/>
      <c r="AH276" s="30"/>
      <c r="AI276" s="30"/>
      <c r="AJ276" s="30"/>
    </row>
    <row r="277">
      <c r="A277" s="26"/>
      <c r="B277" s="27"/>
      <c r="C277" s="28"/>
      <c r="D277" s="27"/>
      <c r="E277" s="27"/>
      <c r="F277" s="27"/>
      <c r="G277" s="27"/>
      <c r="H277" s="27"/>
      <c r="I277" s="27"/>
      <c r="J277" s="27"/>
      <c r="K277" s="26"/>
      <c r="L277" s="15"/>
      <c r="M277" s="15"/>
      <c r="N277" s="29"/>
      <c r="O277" s="29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30"/>
      <c r="AH277" s="30"/>
      <c r="AI277" s="30"/>
      <c r="AJ277" s="30"/>
    </row>
    <row r="278">
      <c r="A278" s="26"/>
      <c r="B278" s="27"/>
      <c r="C278" s="28"/>
      <c r="D278" s="27"/>
      <c r="E278" s="27"/>
      <c r="F278" s="27"/>
      <c r="G278" s="27"/>
      <c r="H278" s="27"/>
      <c r="I278" s="27"/>
      <c r="J278" s="27"/>
      <c r="K278" s="26"/>
      <c r="L278" s="15"/>
      <c r="M278" s="15"/>
      <c r="N278" s="29"/>
      <c r="O278" s="29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30"/>
      <c r="AH278" s="30"/>
      <c r="AI278" s="30"/>
      <c r="AJ278" s="30"/>
    </row>
    <row r="279">
      <c r="A279" s="26"/>
      <c r="B279" s="27"/>
      <c r="C279" s="28"/>
      <c r="D279" s="27"/>
      <c r="E279" s="27"/>
      <c r="F279" s="27"/>
      <c r="G279" s="27"/>
      <c r="H279" s="27"/>
      <c r="I279" s="27"/>
      <c r="J279" s="27"/>
      <c r="K279" s="26"/>
      <c r="L279" s="15"/>
      <c r="M279" s="15"/>
      <c r="N279" s="29"/>
      <c r="O279" s="29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30"/>
      <c r="AH279" s="30"/>
      <c r="AI279" s="30"/>
      <c r="AJ279" s="30"/>
    </row>
    <row r="280">
      <c r="A280" s="26"/>
      <c r="B280" s="27"/>
      <c r="C280" s="28"/>
      <c r="D280" s="27"/>
      <c r="E280" s="27"/>
      <c r="F280" s="27"/>
      <c r="G280" s="27"/>
      <c r="H280" s="27"/>
      <c r="I280" s="27"/>
      <c r="J280" s="27"/>
      <c r="K280" s="26"/>
      <c r="L280" s="15"/>
      <c r="M280" s="15"/>
      <c r="N280" s="29"/>
      <c r="O280" s="29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30"/>
      <c r="AH280" s="30"/>
      <c r="AI280" s="30"/>
      <c r="AJ280" s="30"/>
    </row>
    <row r="281">
      <c r="A281" s="26"/>
      <c r="B281" s="27"/>
      <c r="C281" s="28"/>
      <c r="D281" s="27"/>
      <c r="E281" s="27"/>
      <c r="F281" s="27"/>
      <c r="G281" s="27"/>
      <c r="H281" s="27"/>
      <c r="I281" s="27"/>
      <c r="J281" s="27"/>
      <c r="K281" s="26"/>
      <c r="L281" s="15"/>
      <c r="M281" s="15"/>
      <c r="N281" s="29"/>
      <c r="O281" s="29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30"/>
      <c r="AH281" s="30"/>
      <c r="AI281" s="30"/>
      <c r="AJ281" s="30"/>
    </row>
    <row r="282">
      <c r="A282" s="26"/>
      <c r="B282" s="27"/>
      <c r="C282" s="28"/>
      <c r="D282" s="27"/>
      <c r="E282" s="27"/>
      <c r="F282" s="27"/>
      <c r="G282" s="27"/>
      <c r="H282" s="27"/>
      <c r="I282" s="27"/>
      <c r="J282" s="27"/>
      <c r="K282" s="26"/>
      <c r="L282" s="15"/>
      <c r="M282" s="15"/>
      <c r="N282" s="29"/>
      <c r="O282" s="29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30"/>
      <c r="AH282" s="30"/>
      <c r="AI282" s="30"/>
      <c r="AJ282" s="30"/>
    </row>
    <row r="283">
      <c r="A283" s="26"/>
      <c r="B283" s="27"/>
      <c r="C283" s="28"/>
      <c r="D283" s="27"/>
      <c r="E283" s="27"/>
      <c r="F283" s="27"/>
      <c r="G283" s="27"/>
      <c r="H283" s="27"/>
      <c r="I283" s="27"/>
      <c r="J283" s="27"/>
      <c r="K283" s="26"/>
      <c r="L283" s="15"/>
      <c r="M283" s="15"/>
      <c r="N283" s="29"/>
      <c r="O283" s="29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30"/>
      <c r="AH283" s="30"/>
      <c r="AI283" s="30"/>
      <c r="AJ283" s="30"/>
    </row>
    <row r="284">
      <c r="A284" s="26"/>
      <c r="B284" s="27"/>
      <c r="C284" s="28"/>
      <c r="D284" s="27"/>
      <c r="E284" s="27"/>
      <c r="F284" s="27"/>
      <c r="G284" s="27"/>
      <c r="H284" s="27"/>
      <c r="I284" s="27"/>
      <c r="J284" s="27"/>
      <c r="K284" s="26"/>
      <c r="L284" s="15"/>
      <c r="M284" s="15"/>
      <c r="N284" s="29"/>
      <c r="O284" s="29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30"/>
      <c r="AH284" s="30"/>
      <c r="AI284" s="30"/>
      <c r="AJ284" s="30"/>
    </row>
    <row r="285">
      <c r="A285" s="26"/>
      <c r="B285" s="27"/>
      <c r="C285" s="28"/>
      <c r="D285" s="27"/>
      <c r="E285" s="27"/>
      <c r="F285" s="27"/>
      <c r="G285" s="27"/>
      <c r="H285" s="27"/>
      <c r="I285" s="27"/>
      <c r="J285" s="27"/>
      <c r="K285" s="26"/>
      <c r="L285" s="15"/>
      <c r="M285" s="15"/>
      <c r="N285" s="29"/>
      <c r="O285" s="29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30"/>
      <c r="AH285" s="30"/>
      <c r="AI285" s="30"/>
      <c r="AJ285" s="30"/>
    </row>
    <row r="286">
      <c r="A286" s="26"/>
      <c r="B286" s="27"/>
      <c r="C286" s="28"/>
      <c r="D286" s="27"/>
      <c r="E286" s="27"/>
      <c r="F286" s="27"/>
      <c r="G286" s="27"/>
      <c r="H286" s="27"/>
      <c r="I286" s="27"/>
      <c r="J286" s="27"/>
      <c r="K286" s="26"/>
      <c r="L286" s="15"/>
      <c r="M286" s="15"/>
      <c r="N286" s="29"/>
      <c r="O286" s="29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30"/>
      <c r="AH286" s="30"/>
      <c r="AI286" s="30"/>
      <c r="AJ286" s="30"/>
    </row>
    <row r="287">
      <c r="A287" s="26"/>
      <c r="B287" s="27"/>
      <c r="C287" s="28"/>
      <c r="D287" s="27"/>
      <c r="E287" s="27"/>
      <c r="F287" s="27"/>
      <c r="G287" s="27"/>
      <c r="H287" s="27"/>
      <c r="I287" s="27"/>
      <c r="J287" s="27"/>
      <c r="K287" s="26"/>
      <c r="L287" s="15"/>
      <c r="M287" s="15"/>
      <c r="N287" s="29"/>
      <c r="O287" s="29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30"/>
      <c r="AH287" s="30"/>
      <c r="AI287" s="30"/>
      <c r="AJ287" s="30"/>
    </row>
    <row r="288">
      <c r="A288" s="26"/>
      <c r="B288" s="27"/>
      <c r="C288" s="28"/>
      <c r="D288" s="27"/>
      <c r="E288" s="27"/>
      <c r="F288" s="27"/>
      <c r="G288" s="27"/>
      <c r="H288" s="27"/>
      <c r="I288" s="27"/>
      <c r="J288" s="27"/>
      <c r="K288" s="26"/>
      <c r="L288" s="15"/>
      <c r="M288" s="15"/>
      <c r="N288" s="29"/>
      <c r="O288" s="29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30"/>
      <c r="AH288" s="30"/>
      <c r="AI288" s="30"/>
      <c r="AJ288" s="30"/>
    </row>
    <row r="289">
      <c r="A289" s="26"/>
      <c r="B289" s="27"/>
      <c r="C289" s="28"/>
      <c r="D289" s="27"/>
      <c r="E289" s="27"/>
      <c r="F289" s="27"/>
      <c r="G289" s="27"/>
      <c r="H289" s="27"/>
      <c r="I289" s="27"/>
      <c r="J289" s="27"/>
      <c r="K289" s="26"/>
      <c r="L289" s="15"/>
      <c r="M289" s="15"/>
      <c r="N289" s="29"/>
      <c r="O289" s="29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30"/>
      <c r="AH289" s="30"/>
      <c r="AI289" s="30"/>
      <c r="AJ289" s="30"/>
    </row>
    <row r="290">
      <c r="A290" s="26"/>
      <c r="B290" s="27"/>
      <c r="C290" s="28"/>
      <c r="D290" s="27"/>
      <c r="E290" s="27"/>
      <c r="F290" s="27"/>
      <c r="G290" s="27"/>
      <c r="H290" s="27"/>
      <c r="I290" s="27"/>
      <c r="J290" s="27"/>
      <c r="K290" s="26"/>
      <c r="L290" s="15"/>
      <c r="M290" s="15"/>
      <c r="N290" s="29"/>
      <c r="O290" s="29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30"/>
      <c r="AH290" s="30"/>
      <c r="AI290" s="30"/>
      <c r="AJ290" s="30"/>
    </row>
    <row r="291">
      <c r="A291" s="26"/>
      <c r="B291" s="27"/>
      <c r="C291" s="28"/>
      <c r="D291" s="27"/>
      <c r="E291" s="27"/>
      <c r="F291" s="27"/>
      <c r="G291" s="27"/>
      <c r="H291" s="27"/>
      <c r="I291" s="27"/>
      <c r="J291" s="27"/>
      <c r="K291" s="26"/>
      <c r="L291" s="15"/>
      <c r="M291" s="15"/>
      <c r="N291" s="29"/>
      <c r="O291" s="29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30"/>
      <c r="AH291" s="30"/>
      <c r="AI291" s="30"/>
      <c r="AJ291" s="30"/>
    </row>
    <row r="292">
      <c r="A292" s="26"/>
      <c r="B292" s="27"/>
      <c r="C292" s="28"/>
      <c r="D292" s="27"/>
      <c r="E292" s="27"/>
      <c r="F292" s="27"/>
      <c r="G292" s="27"/>
      <c r="H292" s="27"/>
      <c r="I292" s="27"/>
      <c r="J292" s="27"/>
      <c r="K292" s="26"/>
      <c r="L292" s="15"/>
      <c r="M292" s="15"/>
      <c r="N292" s="29"/>
      <c r="O292" s="29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30"/>
      <c r="AH292" s="30"/>
      <c r="AI292" s="30"/>
      <c r="AJ292" s="30"/>
    </row>
    <row r="293">
      <c r="A293" s="26"/>
      <c r="B293" s="27"/>
      <c r="C293" s="28"/>
      <c r="D293" s="27"/>
      <c r="E293" s="27"/>
      <c r="F293" s="27"/>
      <c r="G293" s="27"/>
      <c r="H293" s="27"/>
      <c r="I293" s="27"/>
      <c r="J293" s="27"/>
      <c r="K293" s="26"/>
      <c r="L293" s="15"/>
      <c r="M293" s="15"/>
      <c r="N293" s="29"/>
      <c r="O293" s="29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30"/>
      <c r="AH293" s="30"/>
      <c r="AI293" s="30"/>
      <c r="AJ293" s="30"/>
    </row>
    <row r="294">
      <c r="A294" s="26"/>
      <c r="B294" s="27"/>
      <c r="C294" s="28"/>
      <c r="D294" s="27"/>
      <c r="E294" s="27"/>
      <c r="F294" s="27"/>
      <c r="G294" s="27"/>
      <c r="H294" s="27"/>
      <c r="I294" s="27"/>
      <c r="J294" s="27"/>
      <c r="K294" s="26"/>
      <c r="L294" s="15"/>
      <c r="M294" s="15"/>
      <c r="N294" s="29"/>
      <c r="O294" s="29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30"/>
      <c r="AH294" s="30"/>
      <c r="AI294" s="30"/>
      <c r="AJ294" s="30"/>
    </row>
    <row r="295">
      <c r="A295" s="26"/>
      <c r="B295" s="27"/>
      <c r="C295" s="28"/>
      <c r="D295" s="27"/>
      <c r="E295" s="27"/>
      <c r="F295" s="27"/>
      <c r="G295" s="27"/>
      <c r="H295" s="27"/>
      <c r="I295" s="27"/>
      <c r="J295" s="27"/>
      <c r="K295" s="26"/>
      <c r="L295" s="15"/>
      <c r="M295" s="15"/>
      <c r="N295" s="29"/>
      <c r="O295" s="29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30"/>
      <c r="AH295" s="30"/>
      <c r="AI295" s="30"/>
      <c r="AJ295" s="30"/>
    </row>
    <row r="296">
      <c r="A296" s="26"/>
      <c r="B296" s="27"/>
      <c r="C296" s="28"/>
      <c r="D296" s="27"/>
      <c r="E296" s="27"/>
      <c r="F296" s="27"/>
      <c r="G296" s="27"/>
      <c r="H296" s="27"/>
      <c r="I296" s="27"/>
      <c r="J296" s="27"/>
      <c r="K296" s="26"/>
      <c r="L296" s="15"/>
      <c r="M296" s="15"/>
      <c r="N296" s="29"/>
      <c r="O296" s="29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30"/>
      <c r="AH296" s="30"/>
      <c r="AI296" s="30"/>
      <c r="AJ296" s="30"/>
    </row>
    <row r="297">
      <c r="A297" s="26"/>
      <c r="B297" s="27"/>
      <c r="C297" s="28"/>
      <c r="D297" s="27"/>
      <c r="E297" s="27"/>
      <c r="F297" s="27"/>
      <c r="G297" s="27"/>
      <c r="H297" s="27"/>
      <c r="I297" s="27"/>
      <c r="J297" s="27"/>
      <c r="K297" s="26"/>
      <c r="L297" s="15"/>
      <c r="M297" s="15"/>
      <c r="N297" s="29"/>
      <c r="O297" s="29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30"/>
      <c r="AH297" s="30"/>
      <c r="AI297" s="30"/>
      <c r="AJ297" s="30"/>
    </row>
    <row r="298">
      <c r="A298" s="26"/>
      <c r="B298" s="27"/>
      <c r="C298" s="28"/>
      <c r="D298" s="27"/>
      <c r="E298" s="27"/>
      <c r="F298" s="27"/>
      <c r="G298" s="27"/>
      <c r="H298" s="27"/>
      <c r="I298" s="27"/>
      <c r="J298" s="27"/>
      <c r="K298" s="26"/>
      <c r="L298" s="15"/>
      <c r="M298" s="15"/>
      <c r="N298" s="29"/>
      <c r="O298" s="29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30"/>
      <c r="AH298" s="30"/>
      <c r="AI298" s="30"/>
      <c r="AJ298" s="30"/>
    </row>
    <row r="299">
      <c r="A299" s="26"/>
      <c r="B299" s="27"/>
      <c r="C299" s="28"/>
      <c r="D299" s="27"/>
      <c r="E299" s="27"/>
      <c r="F299" s="27"/>
      <c r="G299" s="27"/>
      <c r="H299" s="27"/>
      <c r="I299" s="27"/>
      <c r="J299" s="27"/>
      <c r="K299" s="26"/>
      <c r="L299" s="15"/>
      <c r="M299" s="15"/>
      <c r="N299" s="29"/>
      <c r="O299" s="29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30"/>
      <c r="AH299" s="30"/>
      <c r="AI299" s="30"/>
      <c r="AJ299" s="30"/>
    </row>
    <row r="300">
      <c r="A300" s="26"/>
      <c r="B300" s="27"/>
      <c r="C300" s="28"/>
      <c r="D300" s="27"/>
      <c r="E300" s="27"/>
      <c r="F300" s="27"/>
      <c r="G300" s="27"/>
      <c r="H300" s="27"/>
      <c r="I300" s="27"/>
      <c r="J300" s="27"/>
      <c r="K300" s="26"/>
      <c r="L300" s="15"/>
      <c r="M300" s="15"/>
      <c r="N300" s="29"/>
      <c r="O300" s="29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30"/>
      <c r="AH300" s="30"/>
      <c r="AI300" s="30"/>
      <c r="AJ300" s="30"/>
    </row>
    <row r="301">
      <c r="A301" s="26"/>
      <c r="B301" s="27"/>
      <c r="C301" s="28"/>
      <c r="D301" s="27"/>
      <c r="E301" s="27"/>
      <c r="F301" s="27"/>
      <c r="G301" s="27"/>
      <c r="H301" s="27"/>
      <c r="I301" s="27"/>
      <c r="J301" s="27"/>
      <c r="K301" s="26"/>
      <c r="L301" s="15"/>
      <c r="M301" s="15"/>
      <c r="N301" s="29"/>
      <c r="O301" s="29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30"/>
      <c r="AH301" s="30"/>
      <c r="AI301" s="30"/>
      <c r="AJ301" s="30"/>
    </row>
    <row r="302">
      <c r="A302" s="26"/>
      <c r="B302" s="27"/>
      <c r="C302" s="28"/>
      <c r="D302" s="27"/>
      <c r="E302" s="27"/>
      <c r="F302" s="27"/>
      <c r="G302" s="27"/>
      <c r="H302" s="27"/>
      <c r="I302" s="27"/>
      <c r="J302" s="27"/>
      <c r="K302" s="26"/>
      <c r="L302" s="15"/>
      <c r="M302" s="15"/>
      <c r="N302" s="29"/>
      <c r="O302" s="29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30"/>
      <c r="AH302" s="30"/>
      <c r="AI302" s="30"/>
      <c r="AJ302" s="30"/>
    </row>
    <row r="303">
      <c r="A303" s="26"/>
      <c r="B303" s="27"/>
      <c r="C303" s="28"/>
      <c r="D303" s="27"/>
      <c r="E303" s="27"/>
      <c r="F303" s="27"/>
      <c r="G303" s="27"/>
      <c r="H303" s="27"/>
      <c r="I303" s="27"/>
      <c r="J303" s="27"/>
      <c r="K303" s="26"/>
      <c r="L303" s="15"/>
      <c r="M303" s="15"/>
      <c r="N303" s="29"/>
      <c r="O303" s="29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30"/>
      <c r="AH303" s="30"/>
      <c r="AI303" s="30"/>
      <c r="AJ303" s="30"/>
    </row>
    <row r="304">
      <c r="A304" s="26"/>
      <c r="B304" s="27"/>
      <c r="C304" s="28"/>
      <c r="D304" s="27"/>
      <c r="E304" s="27"/>
      <c r="F304" s="27"/>
      <c r="G304" s="27"/>
      <c r="H304" s="27"/>
      <c r="I304" s="27"/>
      <c r="J304" s="27"/>
      <c r="K304" s="26"/>
      <c r="L304" s="15"/>
      <c r="M304" s="15"/>
      <c r="N304" s="29"/>
      <c r="O304" s="29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30"/>
      <c r="AH304" s="30"/>
      <c r="AI304" s="30"/>
      <c r="AJ304" s="30"/>
    </row>
    <row r="305">
      <c r="A305" s="26"/>
      <c r="B305" s="27"/>
      <c r="C305" s="28"/>
      <c r="D305" s="27"/>
      <c r="E305" s="27"/>
      <c r="F305" s="27"/>
      <c r="G305" s="27"/>
      <c r="H305" s="27"/>
      <c r="I305" s="27"/>
      <c r="J305" s="27"/>
      <c r="K305" s="26"/>
      <c r="L305" s="15"/>
      <c r="M305" s="15"/>
      <c r="N305" s="29"/>
      <c r="O305" s="29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30"/>
      <c r="AH305" s="30"/>
      <c r="AI305" s="30"/>
      <c r="AJ305" s="30"/>
    </row>
    <row r="306">
      <c r="A306" s="26"/>
      <c r="B306" s="27"/>
      <c r="C306" s="28"/>
      <c r="D306" s="27"/>
      <c r="E306" s="27"/>
      <c r="F306" s="27"/>
      <c r="G306" s="27"/>
      <c r="H306" s="27"/>
      <c r="I306" s="27"/>
      <c r="J306" s="27"/>
      <c r="K306" s="26"/>
      <c r="L306" s="15"/>
      <c r="M306" s="15"/>
      <c r="N306" s="29"/>
      <c r="O306" s="29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30"/>
      <c r="AH306" s="30"/>
      <c r="AI306" s="30"/>
      <c r="AJ306" s="30"/>
    </row>
    <row r="307">
      <c r="A307" s="26"/>
      <c r="B307" s="27"/>
      <c r="C307" s="28"/>
      <c r="D307" s="27"/>
      <c r="E307" s="27"/>
      <c r="F307" s="27"/>
      <c r="G307" s="27"/>
      <c r="H307" s="27"/>
      <c r="I307" s="27"/>
      <c r="J307" s="27"/>
      <c r="K307" s="26"/>
      <c r="L307" s="15"/>
      <c r="M307" s="15"/>
      <c r="N307" s="29"/>
      <c r="O307" s="29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30"/>
      <c r="AH307" s="30"/>
      <c r="AI307" s="30"/>
      <c r="AJ307" s="30"/>
    </row>
    <row r="308">
      <c r="A308" s="26"/>
      <c r="B308" s="27"/>
      <c r="C308" s="28"/>
      <c r="D308" s="27"/>
      <c r="E308" s="27"/>
      <c r="F308" s="27"/>
      <c r="G308" s="27"/>
      <c r="H308" s="27"/>
      <c r="I308" s="27"/>
      <c r="J308" s="27"/>
      <c r="K308" s="26"/>
      <c r="L308" s="15"/>
      <c r="M308" s="15"/>
      <c r="N308" s="29"/>
      <c r="O308" s="29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30"/>
      <c r="AH308" s="30"/>
      <c r="AI308" s="30"/>
      <c r="AJ308" s="30"/>
    </row>
    <row r="309">
      <c r="A309" s="26"/>
      <c r="B309" s="27"/>
      <c r="C309" s="28"/>
      <c r="D309" s="27"/>
      <c r="E309" s="27"/>
      <c r="F309" s="27"/>
      <c r="G309" s="27"/>
      <c r="H309" s="27"/>
      <c r="I309" s="27"/>
      <c r="J309" s="27"/>
      <c r="K309" s="26"/>
      <c r="L309" s="15"/>
      <c r="M309" s="15"/>
      <c r="N309" s="29"/>
      <c r="O309" s="29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30"/>
      <c r="AH309" s="30"/>
      <c r="AI309" s="30"/>
      <c r="AJ309" s="30"/>
    </row>
    <row r="310">
      <c r="A310" s="26"/>
      <c r="B310" s="27"/>
      <c r="C310" s="28"/>
      <c r="D310" s="27"/>
      <c r="E310" s="27"/>
      <c r="F310" s="27"/>
      <c r="G310" s="27"/>
      <c r="H310" s="27"/>
      <c r="I310" s="27"/>
      <c r="J310" s="27"/>
      <c r="K310" s="26"/>
      <c r="L310" s="15"/>
      <c r="M310" s="15"/>
      <c r="N310" s="29"/>
      <c r="O310" s="29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30"/>
      <c r="AH310" s="30"/>
      <c r="AI310" s="30"/>
      <c r="AJ310" s="30"/>
    </row>
    <row r="311">
      <c r="A311" s="26"/>
      <c r="B311" s="27"/>
      <c r="C311" s="28"/>
      <c r="D311" s="27"/>
      <c r="E311" s="27"/>
      <c r="F311" s="27"/>
      <c r="G311" s="27"/>
      <c r="H311" s="27"/>
      <c r="I311" s="27"/>
      <c r="J311" s="27"/>
      <c r="K311" s="26"/>
      <c r="L311" s="15"/>
      <c r="M311" s="15"/>
      <c r="N311" s="29"/>
      <c r="O311" s="29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30"/>
      <c r="AH311" s="30"/>
      <c r="AI311" s="30"/>
      <c r="AJ311" s="30"/>
    </row>
    <row r="312">
      <c r="A312" s="26"/>
      <c r="B312" s="27"/>
      <c r="C312" s="28"/>
      <c r="D312" s="27"/>
      <c r="E312" s="27"/>
      <c r="F312" s="27"/>
      <c r="G312" s="27"/>
      <c r="H312" s="27"/>
      <c r="I312" s="27"/>
      <c r="J312" s="27"/>
      <c r="K312" s="26"/>
      <c r="L312" s="15"/>
      <c r="M312" s="15"/>
      <c r="N312" s="29"/>
      <c r="O312" s="29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30"/>
      <c r="AH312" s="30"/>
      <c r="AI312" s="30"/>
      <c r="AJ312" s="30"/>
    </row>
    <row r="313">
      <c r="A313" s="26"/>
      <c r="B313" s="27"/>
      <c r="C313" s="28"/>
      <c r="D313" s="27"/>
      <c r="E313" s="27"/>
      <c r="F313" s="27"/>
      <c r="G313" s="27"/>
      <c r="H313" s="27"/>
      <c r="I313" s="27"/>
      <c r="J313" s="27"/>
      <c r="K313" s="26"/>
      <c r="L313" s="15"/>
      <c r="M313" s="15"/>
      <c r="N313" s="29"/>
      <c r="O313" s="29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30"/>
      <c r="AH313" s="30"/>
      <c r="AI313" s="30"/>
      <c r="AJ313" s="30"/>
    </row>
    <row r="314">
      <c r="A314" s="26"/>
      <c r="B314" s="27"/>
      <c r="C314" s="28"/>
      <c r="D314" s="27"/>
      <c r="E314" s="27"/>
      <c r="F314" s="27"/>
      <c r="G314" s="27"/>
      <c r="H314" s="27"/>
      <c r="I314" s="27"/>
      <c r="J314" s="27"/>
      <c r="K314" s="26"/>
      <c r="L314" s="15"/>
      <c r="M314" s="15"/>
      <c r="N314" s="29"/>
      <c r="O314" s="29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30"/>
      <c r="AH314" s="30"/>
      <c r="AI314" s="30"/>
      <c r="AJ314" s="30"/>
    </row>
    <row r="315">
      <c r="A315" s="26"/>
      <c r="B315" s="27"/>
      <c r="C315" s="28"/>
      <c r="D315" s="27"/>
      <c r="E315" s="27"/>
      <c r="F315" s="27"/>
      <c r="G315" s="27"/>
      <c r="H315" s="27"/>
      <c r="I315" s="27"/>
      <c r="J315" s="27"/>
      <c r="K315" s="26"/>
      <c r="L315" s="15"/>
      <c r="M315" s="15"/>
      <c r="N315" s="29"/>
      <c r="O315" s="29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30"/>
      <c r="AH315" s="30"/>
      <c r="AI315" s="30"/>
      <c r="AJ315" s="30"/>
    </row>
    <row r="316">
      <c r="A316" s="26"/>
      <c r="B316" s="27"/>
      <c r="C316" s="28"/>
      <c r="D316" s="27"/>
      <c r="E316" s="27"/>
      <c r="F316" s="27"/>
      <c r="G316" s="27"/>
      <c r="H316" s="27"/>
      <c r="I316" s="27"/>
      <c r="J316" s="27"/>
      <c r="K316" s="26"/>
      <c r="L316" s="15"/>
      <c r="M316" s="15"/>
      <c r="N316" s="29"/>
      <c r="O316" s="29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30"/>
      <c r="AH316" s="30"/>
      <c r="AI316" s="30"/>
      <c r="AJ316" s="30"/>
    </row>
    <row r="317">
      <c r="A317" s="26"/>
      <c r="B317" s="27"/>
      <c r="C317" s="28"/>
      <c r="D317" s="27"/>
      <c r="E317" s="27"/>
      <c r="F317" s="27"/>
      <c r="G317" s="27"/>
      <c r="H317" s="27"/>
      <c r="I317" s="27"/>
      <c r="J317" s="27"/>
      <c r="K317" s="26"/>
      <c r="L317" s="15"/>
      <c r="M317" s="15"/>
      <c r="N317" s="29"/>
      <c r="O317" s="29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30"/>
      <c r="AH317" s="30"/>
      <c r="AI317" s="30"/>
      <c r="AJ317" s="30"/>
    </row>
    <row r="318">
      <c r="A318" s="26"/>
      <c r="B318" s="27"/>
      <c r="C318" s="28"/>
      <c r="D318" s="27"/>
      <c r="E318" s="27"/>
      <c r="F318" s="27"/>
      <c r="G318" s="27"/>
      <c r="H318" s="27"/>
      <c r="I318" s="27"/>
      <c r="J318" s="27"/>
      <c r="K318" s="26"/>
      <c r="L318" s="15"/>
      <c r="M318" s="15"/>
      <c r="N318" s="29"/>
      <c r="O318" s="29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30"/>
      <c r="AH318" s="30"/>
      <c r="AI318" s="30"/>
      <c r="AJ318" s="30"/>
    </row>
    <row r="319">
      <c r="A319" s="26"/>
      <c r="B319" s="27"/>
      <c r="C319" s="28"/>
      <c r="D319" s="27"/>
      <c r="E319" s="27"/>
      <c r="F319" s="27"/>
      <c r="G319" s="27"/>
      <c r="H319" s="27"/>
      <c r="I319" s="27"/>
      <c r="J319" s="27"/>
      <c r="K319" s="26"/>
      <c r="L319" s="15"/>
      <c r="M319" s="15"/>
      <c r="N319" s="29"/>
      <c r="O319" s="29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30"/>
      <c r="AH319" s="30"/>
      <c r="AI319" s="30"/>
      <c r="AJ319" s="30"/>
    </row>
    <row r="320">
      <c r="A320" s="26"/>
      <c r="B320" s="27"/>
      <c r="C320" s="28"/>
      <c r="D320" s="27"/>
      <c r="E320" s="27"/>
      <c r="F320" s="27"/>
      <c r="G320" s="27"/>
      <c r="H320" s="27"/>
      <c r="I320" s="27"/>
      <c r="J320" s="27"/>
      <c r="K320" s="26"/>
      <c r="L320" s="15"/>
      <c r="M320" s="15"/>
      <c r="N320" s="29"/>
      <c r="O320" s="29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30"/>
      <c r="AH320" s="30"/>
      <c r="AI320" s="30"/>
      <c r="AJ320" s="30"/>
    </row>
    <row r="321">
      <c r="A321" s="26"/>
      <c r="B321" s="27"/>
      <c r="C321" s="28"/>
      <c r="D321" s="27"/>
      <c r="E321" s="27"/>
      <c r="F321" s="27"/>
      <c r="G321" s="27"/>
      <c r="H321" s="27"/>
      <c r="I321" s="27"/>
      <c r="J321" s="27"/>
      <c r="K321" s="26"/>
      <c r="L321" s="15"/>
      <c r="M321" s="15"/>
      <c r="N321" s="29"/>
      <c r="O321" s="29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30"/>
      <c r="AH321" s="30"/>
      <c r="AI321" s="30"/>
      <c r="AJ321" s="30"/>
    </row>
    <row r="322">
      <c r="A322" s="26"/>
      <c r="B322" s="27"/>
      <c r="C322" s="28"/>
      <c r="D322" s="27"/>
      <c r="E322" s="27"/>
      <c r="F322" s="27"/>
      <c r="G322" s="27"/>
      <c r="H322" s="27"/>
      <c r="I322" s="27"/>
      <c r="J322" s="27"/>
      <c r="K322" s="26"/>
      <c r="L322" s="15"/>
      <c r="M322" s="15"/>
      <c r="N322" s="29"/>
      <c r="O322" s="29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30"/>
      <c r="AH322" s="30"/>
      <c r="AI322" s="30"/>
      <c r="AJ322" s="30"/>
    </row>
    <row r="323">
      <c r="A323" s="26"/>
      <c r="B323" s="27"/>
      <c r="C323" s="28"/>
      <c r="D323" s="27"/>
      <c r="E323" s="27"/>
      <c r="F323" s="27"/>
      <c r="G323" s="27"/>
      <c r="H323" s="27"/>
      <c r="I323" s="27"/>
      <c r="J323" s="27"/>
      <c r="K323" s="26"/>
      <c r="L323" s="15"/>
      <c r="M323" s="15"/>
      <c r="N323" s="29"/>
      <c r="O323" s="29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30"/>
      <c r="AH323" s="30"/>
      <c r="AI323" s="30"/>
      <c r="AJ323" s="30"/>
    </row>
    <row r="324">
      <c r="A324" s="26"/>
      <c r="B324" s="27"/>
      <c r="C324" s="28"/>
      <c r="D324" s="27"/>
      <c r="E324" s="27"/>
      <c r="F324" s="27"/>
      <c r="G324" s="27"/>
      <c r="H324" s="27"/>
      <c r="I324" s="27"/>
      <c r="J324" s="27"/>
      <c r="K324" s="26"/>
      <c r="L324" s="15"/>
      <c r="M324" s="15"/>
      <c r="N324" s="29"/>
      <c r="O324" s="29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30"/>
      <c r="AH324" s="30"/>
      <c r="AI324" s="30"/>
      <c r="AJ324" s="30"/>
    </row>
    <row r="325">
      <c r="A325" s="26"/>
      <c r="B325" s="27"/>
      <c r="C325" s="28"/>
      <c r="D325" s="27"/>
      <c r="E325" s="27"/>
      <c r="F325" s="27"/>
      <c r="G325" s="27"/>
      <c r="H325" s="27"/>
      <c r="I325" s="27"/>
      <c r="J325" s="27"/>
      <c r="K325" s="26"/>
      <c r="L325" s="15"/>
      <c r="M325" s="15"/>
      <c r="N325" s="29"/>
      <c r="O325" s="29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30"/>
      <c r="AH325" s="30"/>
      <c r="AI325" s="30"/>
      <c r="AJ325" s="30"/>
    </row>
    <row r="326">
      <c r="A326" s="26"/>
      <c r="B326" s="27"/>
      <c r="C326" s="28"/>
      <c r="D326" s="27"/>
      <c r="E326" s="27"/>
      <c r="F326" s="27"/>
      <c r="G326" s="27"/>
      <c r="H326" s="27"/>
      <c r="I326" s="27"/>
      <c r="J326" s="27"/>
      <c r="K326" s="26"/>
      <c r="L326" s="31"/>
      <c r="M326" s="15"/>
      <c r="N326" s="32"/>
      <c r="O326" s="31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30"/>
      <c r="AH326" s="30"/>
      <c r="AI326" s="30"/>
      <c r="AJ326" s="30"/>
    </row>
    <row r="327">
      <c r="A327" s="26"/>
      <c r="B327" s="27"/>
      <c r="C327" s="28"/>
      <c r="D327" s="27"/>
      <c r="E327" s="27"/>
      <c r="F327" s="27"/>
      <c r="G327" s="27"/>
      <c r="H327" s="27"/>
      <c r="I327" s="27"/>
      <c r="J327" s="27"/>
      <c r="K327" s="26"/>
      <c r="L327" s="29"/>
      <c r="M327" s="15"/>
      <c r="N327" s="15"/>
      <c r="O327" s="29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30"/>
      <c r="AH327" s="30"/>
      <c r="AI327" s="30"/>
      <c r="AJ327" s="30"/>
    </row>
    <row r="328">
      <c r="A328" s="26"/>
      <c r="B328" s="27"/>
      <c r="C328" s="28"/>
      <c r="D328" s="27"/>
      <c r="E328" s="27"/>
      <c r="F328" s="27"/>
      <c r="G328" s="27"/>
      <c r="H328" s="27"/>
      <c r="I328" s="27"/>
      <c r="J328" s="27"/>
      <c r="K328" s="26"/>
      <c r="L328" s="29"/>
      <c r="M328" s="15"/>
      <c r="N328" s="15"/>
      <c r="O328" s="29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30"/>
      <c r="AH328" s="30"/>
      <c r="AI328" s="30"/>
      <c r="AJ328" s="30"/>
    </row>
    <row r="329">
      <c r="A329" s="26"/>
      <c r="B329" s="27"/>
      <c r="C329" s="28"/>
      <c r="D329" s="27"/>
      <c r="E329" s="27"/>
      <c r="F329" s="27"/>
      <c r="G329" s="27"/>
      <c r="H329" s="27"/>
      <c r="I329" s="27"/>
      <c r="J329" s="27"/>
      <c r="K329" s="26"/>
      <c r="L329" s="29"/>
      <c r="M329" s="15"/>
      <c r="N329" s="15"/>
      <c r="O329" s="29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30"/>
      <c r="AH329" s="30"/>
      <c r="AI329" s="30"/>
      <c r="AJ329" s="30"/>
    </row>
    <row r="330">
      <c r="A330" s="26"/>
      <c r="B330" s="27"/>
      <c r="C330" s="28"/>
      <c r="D330" s="27"/>
      <c r="E330" s="27"/>
      <c r="F330" s="27"/>
      <c r="G330" s="27"/>
      <c r="H330" s="27"/>
      <c r="I330" s="27"/>
      <c r="J330" s="27"/>
      <c r="K330" s="26"/>
      <c r="L330" s="29"/>
      <c r="M330" s="15"/>
      <c r="N330" s="15"/>
      <c r="O330" s="29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30"/>
      <c r="AH330" s="30"/>
      <c r="AI330" s="30"/>
      <c r="AJ330" s="30"/>
    </row>
    <row r="331">
      <c r="A331" s="26"/>
      <c r="B331" s="27"/>
      <c r="C331" s="28"/>
      <c r="D331" s="27"/>
      <c r="E331" s="27"/>
      <c r="F331" s="27"/>
      <c r="G331" s="27"/>
      <c r="H331" s="27"/>
      <c r="I331" s="27"/>
      <c r="J331" s="27"/>
      <c r="K331" s="26"/>
      <c r="L331" s="29"/>
      <c r="M331" s="15"/>
      <c r="N331" s="15"/>
      <c r="O331" s="29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30"/>
      <c r="AH331" s="30"/>
      <c r="AI331" s="30"/>
      <c r="AJ331" s="30"/>
    </row>
    <row r="332">
      <c r="A332" s="26"/>
      <c r="B332" s="27"/>
      <c r="C332" s="28"/>
      <c r="D332" s="27"/>
      <c r="E332" s="27"/>
      <c r="F332" s="27"/>
      <c r="G332" s="27"/>
      <c r="H332" s="27"/>
      <c r="I332" s="27"/>
      <c r="J332" s="27"/>
      <c r="K332" s="26"/>
      <c r="L332" s="29"/>
      <c r="M332" s="15"/>
      <c r="N332" s="15"/>
      <c r="O332" s="29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30"/>
      <c r="AH332" s="30"/>
      <c r="AI332" s="30"/>
      <c r="AJ332" s="30"/>
    </row>
    <row r="333">
      <c r="A333" s="26"/>
      <c r="B333" s="27"/>
      <c r="C333" s="28"/>
      <c r="D333" s="27"/>
      <c r="E333" s="27"/>
      <c r="F333" s="27"/>
      <c r="G333" s="27"/>
      <c r="H333" s="27"/>
      <c r="I333" s="27"/>
      <c r="J333" s="27"/>
      <c r="K333" s="26"/>
      <c r="L333" s="29"/>
      <c r="M333" s="15"/>
      <c r="N333" s="15"/>
      <c r="O333" s="29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30"/>
      <c r="AH333" s="30"/>
      <c r="AI333" s="30"/>
      <c r="AJ333" s="30"/>
    </row>
    <row r="334">
      <c r="A334" s="26"/>
      <c r="B334" s="27"/>
      <c r="C334" s="28"/>
      <c r="D334" s="27"/>
      <c r="E334" s="27"/>
      <c r="F334" s="27"/>
      <c r="G334" s="27"/>
      <c r="H334" s="27"/>
      <c r="I334" s="27"/>
      <c r="J334" s="27"/>
      <c r="K334" s="26"/>
      <c r="L334" s="29"/>
      <c r="M334" s="15"/>
      <c r="N334" s="15"/>
      <c r="O334" s="29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30"/>
      <c r="AH334" s="30"/>
      <c r="AI334" s="30"/>
      <c r="AJ334" s="30"/>
    </row>
    <row r="335">
      <c r="A335" s="26"/>
      <c r="B335" s="27"/>
      <c r="C335" s="28"/>
      <c r="D335" s="27"/>
      <c r="E335" s="27"/>
      <c r="F335" s="27"/>
      <c r="G335" s="27"/>
      <c r="H335" s="27"/>
      <c r="I335" s="27"/>
      <c r="J335" s="27"/>
      <c r="K335" s="26"/>
      <c r="L335" s="29"/>
      <c r="M335" s="15"/>
      <c r="N335" s="15"/>
      <c r="O335" s="29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30"/>
      <c r="AH335" s="30"/>
      <c r="AI335" s="30"/>
      <c r="AJ335" s="30"/>
    </row>
    <row r="336">
      <c r="A336" s="26"/>
      <c r="B336" s="27"/>
      <c r="C336" s="28"/>
      <c r="D336" s="27"/>
      <c r="E336" s="27"/>
      <c r="F336" s="27"/>
      <c r="G336" s="27"/>
      <c r="H336" s="27"/>
      <c r="I336" s="27"/>
      <c r="J336" s="27"/>
      <c r="K336" s="26"/>
      <c r="L336" s="29"/>
      <c r="M336" s="15"/>
      <c r="N336" s="15"/>
      <c r="O336" s="29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30"/>
      <c r="AH336" s="30"/>
      <c r="AI336" s="30"/>
      <c r="AJ336" s="30"/>
    </row>
    <row r="337">
      <c r="A337" s="26"/>
      <c r="B337" s="27"/>
      <c r="C337" s="28"/>
      <c r="D337" s="27"/>
      <c r="E337" s="27"/>
      <c r="F337" s="27"/>
      <c r="G337" s="27"/>
      <c r="H337" s="27"/>
      <c r="I337" s="27"/>
      <c r="J337" s="27"/>
      <c r="K337" s="26"/>
      <c r="L337" s="29"/>
      <c r="M337" s="15"/>
      <c r="N337" s="15"/>
      <c r="O337" s="29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30"/>
      <c r="AH337" s="30"/>
      <c r="AI337" s="30"/>
      <c r="AJ337" s="30"/>
    </row>
    <row r="338">
      <c r="A338" s="26"/>
      <c r="B338" s="27"/>
      <c r="C338" s="28"/>
      <c r="D338" s="27"/>
      <c r="E338" s="27"/>
      <c r="F338" s="27"/>
      <c r="G338" s="27"/>
      <c r="H338" s="27"/>
      <c r="I338" s="27"/>
      <c r="J338" s="27"/>
      <c r="K338" s="26"/>
      <c r="L338" s="29"/>
      <c r="M338" s="15"/>
      <c r="N338" s="15"/>
      <c r="O338" s="29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30"/>
      <c r="AH338" s="30"/>
      <c r="AI338" s="30"/>
      <c r="AJ338" s="30"/>
    </row>
    <row r="339">
      <c r="A339" s="26"/>
      <c r="B339" s="27"/>
      <c r="C339" s="28"/>
      <c r="D339" s="27"/>
      <c r="E339" s="27"/>
      <c r="F339" s="27"/>
      <c r="G339" s="27"/>
      <c r="H339" s="27"/>
      <c r="I339" s="27"/>
      <c r="J339" s="27"/>
      <c r="K339" s="26"/>
      <c r="L339" s="29"/>
      <c r="M339" s="15"/>
      <c r="N339" s="15"/>
      <c r="O339" s="29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30"/>
      <c r="AH339" s="30"/>
      <c r="AI339" s="30"/>
      <c r="AJ339" s="30"/>
    </row>
    <row r="340">
      <c r="A340" s="26"/>
      <c r="B340" s="27"/>
      <c r="C340" s="28"/>
      <c r="D340" s="27"/>
      <c r="E340" s="27"/>
      <c r="F340" s="27"/>
      <c r="G340" s="27"/>
      <c r="H340" s="27"/>
      <c r="I340" s="27"/>
      <c r="J340" s="27"/>
      <c r="K340" s="26"/>
      <c r="L340" s="29"/>
      <c r="M340" s="15"/>
      <c r="N340" s="15"/>
      <c r="O340" s="29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30"/>
      <c r="AH340" s="30"/>
      <c r="AI340" s="30"/>
      <c r="AJ340" s="30"/>
    </row>
    <row r="341">
      <c r="A341" s="26"/>
      <c r="B341" s="27"/>
      <c r="C341" s="28"/>
      <c r="D341" s="27"/>
      <c r="E341" s="27"/>
      <c r="F341" s="27"/>
      <c r="G341" s="27"/>
      <c r="H341" s="27"/>
      <c r="I341" s="27"/>
      <c r="J341" s="27"/>
      <c r="K341" s="26"/>
      <c r="L341" s="29"/>
      <c r="M341" s="15"/>
      <c r="N341" s="15"/>
      <c r="O341" s="29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30"/>
      <c r="AH341" s="30"/>
      <c r="AI341" s="30"/>
      <c r="AJ341" s="30"/>
    </row>
    <row r="342">
      <c r="A342" s="26"/>
      <c r="B342" s="27"/>
      <c r="C342" s="28"/>
      <c r="D342" s="27"/>
      <c r="E342" s="27"/>
      <c r="F342" s="27"/>
      <c r="G342" s="27"/>
      <c r="H342" s="27"/>
      <c r="I342" s="27"/>
      <c r="J342" s="27"/>
      <c r="K342" s="26"/>
      <c r="L342" s="29"/>
      <c r="M342" s="15"/>
      <c r="N342" s="15"/>
      <c r="O342" s="29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30"/>
      <c r="AH342" s="30"/>
      <c r="AI342" s="30"/>
      <c r="AJ342" s="30"/>
    </row>
    <row r="343">
      <c r="A343" s="26"/>
      <c r="B343" s="27"/>
      <c r="C343" s="28"/>
      <c r="D343" s="27"/>
      <c r="E343" s="27"/>
      <c r="F343" s="27"/>
      <c r="G343" s="27"/>
      <c r="H343" s="27"/>
      <c r="I343" s="27"/>
      <c r="J343" s="27"/>
      <c r="K343" s="26"/>
      <c r="L343" s="29"/>
      <c r="M343" s="15"/>
      <c r="N343" s="15"/>
      <c r="O343" s="29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30"/>
      <c r="AH343" s="30"/>
      <c r="AI343" s="30"/>
      <c r="AJ343" s="30"/>
    </row>
    <row r="344">
      <c r="A344" s="26"/>
      <c r="B344" s="27"/>
      <c r="C344" s="28"/>
      <c r="D344" s="27"/>
      <c r="E344" s="27"/>
      <c r="F344" s="27"/>
      <c r="G344" s="27"/>
      <c r="H344" s="27"/>
      <c r="I344" s="27"/>
      <c r="J344" s="27"/>
      <c r="K344" s="26"/>
      <c r="L344" s="29"/>
      <c r="M344" s="15"/>
      <c r="N344" s="15"/>
      <c r="O344" s="29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30"/>
      <c r="AH344" s="30"/>
      <c r="AI344" s="30"/>
      <c r="AJ344" s="30"/>
    </row>
    <row r="345">
      <c r="A345" s="26"/>
      <c r="B345" s="27"/>
      <c r="C345" s="28"/>
      <c r="D345" s="27"/>
      <c r="E345" s="27"/>
      <c r="F345" s="27"/>
      <c r="G345" s="27"/>
      <c r="H345" s="27"/>
      <c r="I345" s="27"/>
      <c r="J345" s="27"/>
      <c r="K345" s="26"/>
      <c r="L345" s="29"/>
      <c r="M345" s="15"/>
      <c r="N345" s="15"/>
      <c r="O345" s="29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30"/>
      <c r="AH345" s="30"/>
      <c r="AI345" s="30"/>
      <c r="AJ345" s="30"/>
    </row>
    <row r="346">
      <c r="A346" s="26"/>
      <c r="B346" s="27"/>
      <c r="C346" s="28"/>
      <c r="D346" s="27"/>
      <c r="E346" s="27"/>
      <c r="F346" s="27"/>
      <c r="G346" s="27"/>
      <c r="H346" s="27"/>
      <c r="I346" s="27"/>
      <c r="J346" s="27"/>
      <c r="K346" s="26"/>
      <c r="L346" s="29"/>
      <c r="M346" s="15"/>
      <c r="N346" s="15"/>
      <c r="O346" s="29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30"/>
      <c r="AH346" s="30"/>
      <c r="AI346" s="30"/>
      <c r="AJ346" s="30"/>
    </row>
    <row r="347">
      <c r="A347" s="26"/>
      <c r="B347" s="27"/>
      <c r="C347" s="28"/>
      <c r="D347" s="27"/>
      <c r="E347" s="27"/>
      <c r="F347" s="27"/>
      <c r="G347" s="27"/>
      <c r="H347" s="27"/>
      <c r="I347" s="27"/>
      <c r="J347" s="27"/>
      <c r="K347" s="26"/>
      <c r="L347" s="29"/>
      <c r="M347" s="15"/>
      <c r="N347" s="15"/>
      <c r="O347" s="29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30"/>
      <c r="AH347" s="30"/>
      <c r="AI347" s="30"/>
      <c r="AJ347" s="30"/>
    </row>
    <row r="348">
      <c r="A348" s="26"/>
      <c r="B348" s="27"/>
      <c r="C348" s="28"/>
      <c r="D348" s="27"/>
      <c r="E348" s="27"/>
      <c r="F348" s="27"/>
      <c r="G348" s="27"/>
      <c r="H348" s="27"/>
      <c r="I348" s="27"/>
      <c r="J348" s="27"/>
      <c r="K348" s="26"/>
      <c r="L348" s="29"/>
      <c r="M348" s="15"/>
      <c r="N348" s="15"/>
      <c r="O348" s="29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30"/>
      <c r="AH348" s="30"/>
      <c r="AI348" s="30"/>
      <c r="AJ348" s="30"/>
    </row>
    <row r="349">
      <c r="A349" s="26"/>
      <c r="B349" s="27"/>
      <c r="C349" s="28"/>
      <c r="D349" s="27"/>
      <c r="E349" s="27"/>
      <c r="F349" s="27"/>
      <c r="G349" s="27"/>
      <c r="H349" s="27"/>
      <c r="I349" s="27"/>
      <c r="J349" s="27"/>
      <c r="K349" s="26"/>
      <c r="L349" s="29"/>
      <c r="M349" s="15"/>
      <c r="N349" s="15"/>
      <c r="O349" s="29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30"/>
      <c r="AH349" s="30"/>
      <c r="AI349" s="30"/>
      <c r="AJ349" s="30"/>
    </row>
    <row r="350">
      <c r="A350" s="26"/>
      <c r="B350" s="27"/>
      <c r="C350" s="28"/>
      <c r="D350" s="27"/>
      <c r="E350" s="27"/>
      <c r="F350" s="27"/>
      <c r="G350" s="27"/>
      <c r="H350" s="27"/>
      <c r="I350" s="27"/>
      <c r="J350" s="27"/>
      <c r="K350" s="26"/>
      <c r="L350" s="29"/>
      <c r="M350" s="15"/>
      <c r="N350" s="15"/>
      <c r="O350" s="29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30"/>
      <c r="AH350" s="30"/>
      <c r="AI350" s="30"/>
      <c r="AJ350" s="30"/>
    </row>
    <row r="351">
      <c r="A351" s="26"/>
      <c r="B351" s="27"/>
      <c r="C351" s="28"/>
      <c r="D351" s="27"/>
      <c r="E351" s="27"/>
      <c r="F351" s="27"/>
      <c r="G351" s="27"/>
      <c r="H351" s="27"/>
      <c r="I351" s="27"/>
      <c r="J351" s="27"/>
      <c r="K351" s="26"/>
      <c r="L351" s="29"/>
      <c r="M351" s="15"/>
      <c r="N351" s="15"/>
      <c r="O351" s="29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30"/>
      <c r="AH351" s="30"/>
      <c r="AI351" s="30"/>
      <c r="AJ351" s="30"/>
    </row>
    <row r="352">
      <c r="A352" s="26"/>
      <c r="B352" s="27"/>
      <c r="C352" s="28"/>
      <c r="D352" s="27"/>
      <c r="E352" s="27"/>
      <c r="F352" s="27"/>
      <c r="G352" s="27"/>
      <c r="H352" s="27"/>
      <c r="I352" s="27"/>
      <c r="J352" s="27"/>
      <c r="K352" s="26"/>
      <c r="L352" s="29"/>
      <c r="M352" s="15"/>
      <c r="N352" s="15"/>
      <c r="O352" s="29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30"/>
      <c r="AH352" s="30"/>
      <c r="AI352" s="30"/>
      <c r="AJ352" s="30"/>
    </row>
    <row r="353">
      <c r="A353" s="26"/>
      <c r="B353" s="27"/>
      <c r="C353" s="28"/>
      <c r="D353" s="27"/>
      <c r="E353" s="27"/>
      <c r="F353" s="27"/>
      <c r="G353" s="27"/>
      <c r="H353" s="27"/>
      <c r="I353" s="27"/>
      <c r="J353" s="27"/>
      <c r="K353" s="26"/>
      <c r="L353" s="29"/>
      <c r="M353" s="15"/>
      <c r="N353" s="15"/>
      <c r="O353" s="29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30"/>
      <c r="AH353" s="30"/>
      <c r="AI353" s="30"/>
      <c r="AJ353" s="30"/>
    </row>
    <row r="354">
      <c r="A354" s="26"/>
      <c r="B354" s="27"/>
      <c r="C354" s="28"/>
      <c r="D354" s="27"/>
      <c r="E354" s="27"/>
      <c r="F354" s="27"/>
      <c r="G354" s="27"/>
      <c r="H354" s="27"/>
      <c r="I354" s="27"/>
      <c r="J354" s="27"/>
      <c r="K354" s="26"/>
      <c r="L354" s="29"/>
      <c r="M354" s="15"/>
      <c r="N354" s="15"/>
      <c r="O354" s="29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30"/>
      <c r="AH354" s="30"/>
      <c r="AI354" s="30"/>
      <c r="AJ354" s="30"/>
    </row>
    <row r="355">
      <c r="A355" s="26"/>
      <c r="B355" s="27"/>
      <c r="C355" s="28"/>
      <c r="D355" s="27"/>
      <c r="E355" s="27"/>
      <c r="F355" s="27"/>
      <c r="G355" s="27"/>
      <c r="H355" s="27"/>
      <c r="I355" s="27"/>
      <c r="J355" s="27"/>
      <c r="K355" s="26"/>
      <c r="L355" s="29"/>
      <c r="M355" s="15"/>
      <c r="N355" s="15"/>
      <c r="O355" s="29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30"/>
      <c r="AH355" s="30"/>
      <c r="AI355" s="30"/>
      <c r="AJ355" s="30"/>
    </row>
    <row r="356">
      <c r="A356" s="26"/>
      <c r="B356" s="27"/>
      <c r="C356" s="28"/>
      <c r="D356" s="27"/>
      <c r="E356" s="27"/>
      <c r="F356" s="27"/>
      <c r="G356" s="27"/>
      <c r="H356" s="27"/>
      <c r="I356" s="27"/>
      <c r="J356" s="27"/>
      <c r="K356" s="26"/>
      <c r="L356" s="29"/>
      <c r="M356" s="15"/>
      <c r="N356" s="15"/>
      <c r="O356" s="29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30"/>
      <c r="AH356" s="30"/>
      <c r="AI356" s="30"/>
      <c r="AJ356" s="30"/>
    </row>
    <row r="357">
      <c r="A357" s="26"/>
      <c r="B357" s="27"/>
      <c r="C357" s="28"/>
      <c r="D357" s="27"/>
      <c r="E357" s="27"/>
      <c r="F357" s="27"/>
      <c r="G357" s="27"/>
      <c r="H357" s="27"/>
      <c r="I357" s="27"/>
      <c r="J357" s="27"/>
      <c r="K357" s="26"/>
      <c r="L357" s="29"/>
      <c r="M357" s="15"/>
      <c r="N357" s="15"/>
      <c r="O357" s="29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30"/>
      <c r="AH357" s="30"/>
      <c r="AI357" s="30"/>
      <c r="AJ357" s="30"/>
    </row>
    <row r="358">
      <c r="A358" s="26"/>
      <c r="B358" s="27"/>
      <c r="C358" s="28"/>
      <c r="D358" s="27"/>
      <c r="E358" s="27"/>
      <c r="F358" s="27"/>
      <c r="G358" s="27"/>
      <c r="H358" s="27"/>
      <c r="I358" s="27"/>
      <c r="J358" s="27"/>
      <c r="K358" s="26"/>
      <c r="L358" s="29"/>
      <c r="M358" s="15"/>
      <c r="N358" s="15"/>
      <c r="O358" s="29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30"/>
      <c r="AH358" s="30"/>
      <c r="AI358" s="30"/>
      <c r="AJ358" s="30"/>
    </row>
    <row r="359">
      <c r="A359" s="26"/>
      <c r="B359" s="27"/>
      <c r="C359" s="28"/>
      <c r="D359" s="27"/>
      <c r="E359" s="27"/>
      <c r="F359" s="27"/>
      <c r="G359" s="27"/>
      <c r="H359" s="27"/>
      <c r="I359" s="27"/>
      <c r="J359" s="27"/>
      <c r="K359" s="26"/>
      <c r="L359" s="29"/>
      <c r="M359" s="15"/>
      <c r="N359" s="15"/>
      <c r="O359" s="29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30"/>
      <c r="AH359" s="30"/>
      <c r="AI359" s="30"/>
      <c r="AJ359" s="30"/>
    </row>
    <row r="360">
      <c r="A360" s="26"/>
      <c r="B360" s="27"/>
      <c r="C360" s="28"/>
      <c r="D360" s="27"/>
      <c r="E360" s="27"/>
      <c r="F360" s="27"/>
      <c r="G360" s="27"/>
      <c r="H360" s="27"/>
      <c r="I360" s="27"/>
      <c r="J360" s="27"/>
      <c r="K360" s="26"/>
      <c r="L360" s="29"/>
      <c r="M360" s="15"/>
      <c r="N360" s="15"/>
      <c r="O360" s="29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30"/>
      <c r="AH360" s="30"/>
      <c r="AI360" s="30"/>
      <c r="AJ360" s="30"/>
    </row>
    <row r="361">
      <c r="A361" s="26"/>
      <c r="B361" s="27"/>
      <c r="C361" s="28"/>
      <c r="D361" s="27"/>
      <c r="E361" s="27"/>
      <c r="F361" s="27"/>
      <c r="G361" s="27"/>
      <c r="H361" s="27"/>
      <c r="I361" s="27"/>
      <c r="J361" s="27"/>
      <c r="K361" s="26"/>
      <c r="L361" s="29"/>
      <c r="M361" s="15"/>
      <c r="N361" s="15"/>
      <c r="O361" s="29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30"/>
      <c r="AH361" s="30"/>
      <c r="AI361" s="30"/>
      <c r="AJ361" s="30"/>
    </row>
    <row r="362">
      <c r="A362" s="26"/>
      <c r="B362" s="27"/>
      <c r="C362" s="28"/>
      <c r="D362" s="27"/>
      <c r="E362" s="27"/>
      <c r="F362" s="27"/>
      <c r="G362" s="27"/>
      <c r="H362" s="27"/>
      <c r="I362" s="27"/>
      <c r="J362" s="27"/>
      <c r="K362" s="26"/>
      <c r="L362" s="29"/>
      <c r="M362" s="15"/>
      <c r="N362" s="15"/>
      <c r="O362" s="29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30"/>
      <c r="AH362" s="30"/>
      <c r="AI362" s="30"/>
      <c r="AJ362" s="30"/>
    </row>
    <row r="363">
      <c r="A363" s="26"/>
      <c r="B363" s="27"/>
      <c r="C363" s="28"/>
      <c r="D363" s="27"/>
      <c r="E363" s="27"/>
      <c r="F363" s="27"/>
      <c r="G363" s="27"/>
      <c r="H363" s="27"/>
      <c r="I363" s="27"/>
      <c r="J363" s="27"/>
      <c r="K363" s="26"/>
      <c r="L363" s="29"/>
      <c r="M363" s="15"/>
      <c r="N363" s="15"/>
      <c r="O363" s="29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30"/>
      <c r="AH363" s="30"/>
      <c r="AI363" s="30"/>
      <c r="AJ363" s="30"/>
    </row>
    <row r="364">
      <c r="A364" s="26"/>
      <c r="B364" s="27"/>
      <c r="C364" s="28"/>
      <c r="D364" s="27"/>
      <c r="E364" s="27"/>
      <c r="F364" s="27"/>
      <c r="G364" s="27"/>
      <c r="H364" s="27"/>
      <c r="I364" s="27"/>
      <c r="J364" s="27"/>
      <c r="K364" s="26"/>
      <c r="L364" s="29"/>
      <c r="M364" s="15"/>
      <c r="N364" s="15"/>
      <c r="O364" s="29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30"/>
      <c r="AH364" s="30"/>
      <c r="AI364" s="30"/>
      <c r="AJ364" s="30"/>
    </row>
    <row r="365">
      <c r="A365" s="26"/>
      <c r="B365" s="27"/>
      <c r="C365" s="28"/>
      <c r="D365" s="27"/>
      <c r="E365" s="27"/>
      <c r="F365" s="27"/>
      <c r="G365" s="27"/>
      <c r="H365" s="27"/>
      <c r="I365" s="27"/>
      <c r="J365" s="27"/>
      <c r="K365" s="26"/>
      <c r="L365" s="29"/>
      <c r="M365" s="15"/>
      <c r="N365" s="15"/>
      <c r="O365" s="29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30"/>
      <c r="AH365" s="30"/>
      <c r="AI365" s="30"/>
      <c r="AJ365" s="30"/>
    </row>
    <row r="366">
      <c r="A366" s="26"/>
      <c r="B366" s="27"/>
      <c r="C366" s="28"/>
      <c r="D366" s="27"/>
      <c r="E366" s="27"/>
      <c r="F366" s="27"/>
      <c r="G366" s="27"/>
      <c r="H366" s="27"/>
      <c r="I366" s="27"/>
      <c r="J366" s="27"/>
      <c r="K366" s="26"/>
      <c r="L366" s="29"/>
      <c r="M366" s="15"/>
      <c r="N366" s="15"/>
      <c r="O366" s="29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30"/>
      <c r="AH366" s="30"/>
      <c r="AI366" s="30"/>
      <c r="AJ366" s="30"/>
    </row>
    <row r="367">
      <c r="A367" s="26"/>
      <c r="B367" s="27"/>
      <c r="C367" s="28"/>
      <c r="D367" s="27"/>
      <c r="E367" s="27"/>
      <c r="F367" s="27"/>
      <c r="G367" s="27"/>
      <c r="H367" s="27"/>
      <c r="I367" s="27"/>
      <c r="J367" s="27"/>
      <c r="K367" s="26"/>
      <c r="L367" s="29"/>
      <c r="M367" s="15"/>
      <c r="N367" s="15"/>
      <c r="O367" s="29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30"/>
      <c r="AH367" s="30"/>
      <c r="AI367" s="30"/>
      <c r="AJ367" s="30"/>
    </row>
    <row r="368">
      <c r="A368" s="26"/>
      <c r="B368" s="27"/>
      <c r="C368" s="28"/>
      <c r="D368" s="27"/>
      <c r="E368" s="27"/>
      <c r="F368" s="27"/>
      <c r="G368" s="27"/>
      <c r="H368" s="27"/>
      <c r="I368" s="27"/>
      <c r="J368" s="27"/>
      <c r="K368" s="26"/>
      <c r="L368" s="29"/>
      <c r="M368" s="15"/>
      <c r="N368" s="15"/>
      <c r="O368" s="29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30"/>
      <c r="AH368" s="30"/>
      <c r="AI368" s="30"/>
      <c r="AJ368" s="30"/>
    </row>
    <row r="369">
      <c r="A369" s="26"/>
      <c r="B369" s="27"/>
      <c r="C369" s="28"/>
      <c r="D369" s="27"/>
      <c r="E369" s="27"/>
      <c r="F369" s="27"/>
      <c r="G369" s="27"/>
      <c r="H369" s="27"/>
      <c r="I369" s="27"/>
      <c r="J369" s="27"/>
      <c r="K369" s="26"/>
      <c r="L369" s="29"/>
      <c r="M369" s="15"/>
      <c r="N369" s="15"/>
      <c r="O369" s="29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30"/>
      <c r="AH369" s="30"/>
      <c r="AI369" s="30"/>
      <c r="AJ369" s="30"/>
    </row>
    <row r="370">
      <c r="A370" s="26"/>
      <c r="B370" s="27"/>
      <c r="C370" s="28"/>
      <c r="D370" s="27"/>
      <c r="E370" s="27"/>
      <c r="F370" s="27"/>
      <c r="G370" s="27"/>
      <c r="H370" s="27"/>
      <c r="I370" s="27"/>
      <c r="J370" s="27"/>
      <c r="K370" s="26"/>
      <c r="L370" s="29"/>
      <c r="M370" s="15"/>
      <c r="N370" s="15"/>
      <c r="O370" s="29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30"/>
      <c r="AH370" s="30"/>
      <c r="AI370" s="30"/>
      <c r="AJ370" s="30"/>
    </row>
    <row r="371">
      <c r="A371" s="26"/>
      <c r="B371" s="27"/>
      <c r="C371" s="28"/>
      <c r="D371" s="27"/>
      <c r="E371" s="27"/>
      <c r="F371" s="27"/>
      <c r="G371" s="27"/>
      <c r="H371" s="27"/>
      <c r="I371" s="27"/>
      <c r="J371" s="27"/>
      <c r="K371" s="26"/>
      <c r="L371" s="29"/>
      <c r="M371" s="15"/>
      <c r="N371" s="15"/>
      <c r="O371" s="29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30"/>
      <c r="AH371" s="30"/>
      <c r="AI371" s="30"/>
      <c r="AJ371" s="30"/>
    </row>
    <row r="372">
      <c r="A372" s="26"/>
      <c r="B372" s="27"/>
      <c r="C372" s="28"/>
      <c r="D372" s="27"/>
      <c r="E372" s="27"/>
      <c r="F372" s="27"/>
      <c r="G372" s="27"/>
      <c r="H372" s="27"/>
      <c r="I372" s="27"/>
      <c r="J372" s="27"/>
      <c r="K372" s="26"/>
      <c r="L372" s="29"/>
      <c r="M372" s="15"/>
      <c r="N372" s="15"/>
      <c r="O372" s="29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30"/>
      <c r="AH372" s="30"/>
      <c r="AI372" s="30"/>
      <c r="AJ372" s="30"/>
    </row>
    <row r="373">
      <c r="A373" s="26"/>
      <c r="B373" s="27"/>
      <c r="C373" s="28"/>
      <c r="D373" s="27"/>
      <c r="E373" s="27"/>
      <c r="F373" s="27"/>
      <c r="G373" s="27"/>
      <c r="H373" s="27"/>
      <c r="I373" s="27"/>
      <c r="J373" s="27"/>
      <c r="K373" s="26"/>
      <c r="L373" s="29"/>
      <c r="M373" s="15"/>
      <c r="N373" s="15"/>
      <c r="O373" s="29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30"/>
      <c r="AH373" s="30"/>
      <c r="AI373" s="30"/>
      <c r="AJ373" s="30"/>
    </row>
    <row r="374">
      <c r="A374" s="26"/>
      <c r="B374" s="27"/>
      <c r="C374" s="28"/>
      <c r="D374" s="27"/>
      <c r="E374" s="27"/>
      <c r="F374" s="27"/>
      <c r="G374" s="27"/>
      <c r="H374" s="27"/>
      <c r="I374" s="27"/>
      <c r="J374" s="27"/>
      <c r="K374" s="26"/>
      <c r="L374" s="29"/>
      <c r="M374" s="15"/>
      <c r="N374" s="15"/>
      <c r="O374" s="29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30"/>
      <c r="AH374" s="30"/>
      <c r="AI374" s="30"/>
      <c r="AJ374" s="30"/>
    </row>
    <row r="375">
      <c r="A375" s="26"/>
      <c r="B375" s="27"/>
      <c r="C375" s="28"/>
      <c r="D375" s="27"/>
      <c r="E375" s="27"/>
      <c r="F375" s="27"/>
      <c r="G375" s="27"/>
      <c r="H375" s="27"/>
      <c r="I375" s="27"/>
      <c r="J375" s="27"/>
      <c r="K375" s="26"/>
      <c r="L375" s="29"/>
      <c r="M375" s="15"/>
      <c r="N375" s="15"/>
      <c r="O375" s="29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30"/>
      <c r="AH375" s="30"/>
      <c r="AI375" s="30"/>
      <c r="AJ375" s="30"/>
    </row>
    <row r="376">
      <c r="A376" s="26"/>
      <c r="B376" s="27"/>
      <c r="C376" s="28"/>
      <c r="D376" s="27"/>
      <c r="E376" s="27"/>
      <c r="F376" s="27"/>
      <c r="G376" s="27"/>
      <c r="H376" s="27"/>
      <c r="I376" s="27"/>
      <c r="J376" s="27"/>
      <c r="K376" s="26"/>
      <c r="L376" s="29"/>
      <c r="M376" s="15"/>
      <c r="N376" s="15"/>
      <c r="O376" s="29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30"/>
      <c r="AH376" s="30"/>
      <c r="AI376" s="30"/>
      <c r="AJ376" s="30"/>
    </row>
    <row r="377">
      <c r="A377" s="26"/>
      <c r="B377" s="27"/>
      <c r="C377" s="28"/>
      <c r="D377" s="27"/>
      <c r="E377" s="27"/>
      <c r="F377" s="27"/>
      <c r="G377" s="27"/>
      <c r="H377" s="27"/>
      <c r="I377" s="27"/>
      <c r="J377" s="27"/>
      <c r="K377" s="26"/>
      <c r="L377" s="29"/>
      <c r="M377" s="15"/>
      <c r="N377" s="15"/>
      <c r="O377" s="29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30"/>
      <c r="AH377" s="30"/>
      <c r="AI377" s="30"/>
      <c r="AJ377" s="30"/>
    </row>
    <row r="378">
      <c r="A378" s="26"/>
      <c r="B378" s="27"/>
      <c r="C378" s="28"/>
      <c r="D378" s="27"/>
      <c r="E378" s="27"/>
      <c r="F378" s="27"/>
      <c r="G378" s="27"/>
      <c r="H378" s="27"/>
      <c r="I378" s="27"/>
      <c r="J378" s="27"/>
      <c r="K378" s="26"/>
      <c r="L378" s="29"/>
      <c r="M378" s="15"/>
      <c r="N378" s="15"/>
      <c r="O378" s="29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30"/>
      <c r="AH378" s="30"/>
      <c r="AI378" s="30"/>
      <c r="AJ378" s="30"/>
    </row>
    <row r="379">
      <c r="A379" s="26"/>
      <c r="B379" s="27"/>
      <c r="C379" s="28"/>
      <c r="D379" s="27"/>
      <c r="E379" s="27"/>
      <c r="F379" s="27"/>
      <c r="G379" s="27"/>
      <c r="H379" s="27"/>
      <c r="I379" s="27"/>
      <c r="J379" s="27"/>
      <c r="K379" s="26"/>
      <c r="L379" s="29"/>
      <c r="M379" s="15"/>
      <c r="N379" s="15"/>
      <c r="O379" s="29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30"/>
      <c r="AH379" s="30"/>
      <c r="AI379" s="30"/>
      <c r="AJ379" s="30"/>
    </row>
    <row r="380">
      <c r="A380" s="26"/>
      <c r="B380" s="27"/>
      <c r="C380" s="28"/>
      <c r="D380" s="27"/>
      <c r="E380" s="27"/>
      <c r="F380" s="27"/>
      <c r="G380" s="27"/>
      <c r="H380" s="27"/>
      <c r="I380" s="27"/>
      <c r="J380" s="27"/>
      <c r="K380" s="26"/>
      <c r="L380" s="29"/>
      <c r="M380" s="15"/>
      <c r="N380" s="15"/>
      <c r="O380" s="29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30"/>
      <c r="AH380" s="30"/>
      <c r="AI380" s="30"/>
      <c r="AJ380" s="30"/>
    </row>
    <row r="381">
      <c r="A381" s="26"/>
      <c r="B381" s="27"/>
      <c r="C381" s="28"/>
      <c r="D381" s="27"/>
      <c r="E381" s="27"/>
      <c r="F381" s="27"/>
      <c r="G381" s="27"/>
      <c r="H381" s="27"/>
      <c r="I381" s="27"/>
      <c r="J381" s="27"/>
      <c r="K381" s="26"/>
      <c r="L381" s="29"/>
      <c r="M381" s="15"/>
      <c r="N381" s="15"/>
      <c r="O381" s="29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30"/>
      <c r="AH381" s="30"/>
      <c r="AI381" s="30"/>
      <c r="AJ381" s="30"/>
    </row>
    <row r="382">
      <c r="A382" s="26"/>
      <c r="B382" s="27"/>
      <c r="C382" s="28"/>
      <c r="D382" s="27"/>
      <c r="E382" s="27"/>
      <c r="F382" s="27"/>
      <c r="G382" s="27"/>
      <c r="H382" s="27"/>
      <c r="I382" s="27"/>
      <c r="J382" s="27"/>
      <c r="K382" s="26"/>
      <c r="L382" s="29"/>
      <c r="M382" s="15"/>
      <c r="N382" s="15"/>
      <c r="O382" s="29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30"/>
      <c r="AH382" s="30"/>
      <c r="AI382" s="30"/>
      <c r="AJ382" s="30"/>
    </row>
    <row r="383">
      <c r="A383" s="26"/>
      <c r="B383" s="27"/>
      <c r="C383" s="28"/>
      <c r="D383" s="27"/>
      <c r="E383" s="27"/>
      <c r="F383" s="27"/>
      <c r="G383" s="27"/>
      <c r="H383" s="27"/>
      <c r="I383" s="27"/>
      <c r="J383" s="27"/>
      <c r="K383" s="26"/>
      <c r="L383" s="29"/>
      <c r="M383" s="15"/>
      <c r="N383" s="15"/>
      <c r="O383" s="29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30"/>
      <c r="AH383" s="30"/>
      <c r="AI383" s="30"/>
      <c r="AJ383" s="30"/>
    </row>
    <row r="384">
      <c r="A384" s="26"/>
      <c r="B384" s="27"/>
      <c r="C384" s="28"/>
      <c r="D384" s="27"/>
      <c r="E384" s="27"/>
      <c r="F384" s="27"/>
      <c r="G384" s="27"/>
      <c r="H384" s="27"/>
      <c r="I384" s="27"/>
      <c r="J384" s="27"/>
      <c r="K384" s="26"/>
      <c r="L384" s="29"/>
      <c r="M384" s="15"/>
      <c r="N384" s="15"/>
      <c r="O384" s="29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30"/>
      <c r="AH384" s="30"/>
      <c r="AI384" s="30"/>
      <c r="AJ384" s="30"/>
    </row>
    <row r="385">
      <c r="A385" s="26"/>
      <c r="B385" s="27"/>
      <c r="C385" s="28"/>
      <c r="D385" s="27"/>
      <c r="E385" s="27"/>
      <c r="F385" s="27"/>
      <c r="G385" s="27"/>
      <c r="H385" s="27"/>
      <c r="I385" s="27"/>
      <c r="J385" s="27"/>
      <c r="K385" s="26"/>
      <c r="L385" s="29"/>
      <c r="M385" s="15"/>
      <c r="N385" s="15"/>
      <c r="O385" s="29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30"/>
      <c r="AH385" s="30"/>
      <c r="AI385" s="30"/>
      <c r="AJ385" s="30"/>
    </row>
    <row r="386">
      <c r="A386" s="26"/>
      <c r="B386" s="27"/>
      <c r="C386" s="28"/>
      <c r="D386" s="27"/>
      <c r="E386" s="27"/>
      <c r="F386" s="27"/>
      <c r="G386" s="27"/>
      <c r="H386" s="27"/>
      <c r="I386" s="27"/>
      <c r="J386" s="27"/>
      <c r="K386" s="26"/>
      <c r="L386" s="29"/>
      <c r="M386" s="15"/>
      <c r="N386" s="15"/>
      <c r="O386" s="29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30"/>
      <c r="AH386" s="30"/>
      <c r="AI386" s="30"/>
      <c r="AJ386" s="30"/>
    </row>
    <row r="387">
      <c r="A387" s="26"/>
      <c r="B387" s="27"/>
      <c r="C387" s="28"/>
      <c r="D387" s="27"/>
      <c r="E387" s="27"/>
      <c r="F387" s="27"/>
      <c r="G387" s="27"/>
      <c r="H387" s="27"/>
      <c r="I387" s="27"/>
      <c r="J387" s="27"/>
      <c r="K387" s="26"/>
      <c r="L387" s="29"/>
      <c r="M387" s="15"/>
      <c r="N387" s="15"/>
      <c r="O387" s="29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30"/>
      <c r="AH387" s="30"/>
      <c r="AI387" s="30"/>
      <c r="AJ387" s="30"/>
    </row>
    <row r="388">
      <c r="A388" s="26"/>
      <c r="B388" s="27"/>
      <c r="C388" s="28"/>
      <c r="D388" s="27"/>
      <c r="E388" s="27"/>
      <c r="F388" s="27"/>
      <c r="G388" s="27"/>
      <c r="H388" s="27"/>
      <c r="I388" s="27"/>
      <c r="J388" s="27"/>
      <c r="K388" s="26"/>
      <c r="L388" s="29"/>
      <c r="M388" s="15"/>
      <c r="N388" s="15"/>
      <c r="O388" s="29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30"/>
      <c r="AH388" s="30"/>
      <c r="AI388" s="30"/>
      <c r="AJ388" s="30"/>
    </row>
    <row r="389">
      <c r="A389" s="26"/>
      <c r="B389" s="27"/>
      <c r="C389" s="28"/>
      <c r="D389" s="27"/>
      <c r="E389" s="27"/>
      <c r="F389" s="27"/>
      <c r="G389" s="27"/>
      <c r="H389" s="27"/>
      <c r="I389" s="27"/>
      <c r="J389" s="27"/>
      <c r="K389" s="26"/>
      <c r="L389" s="29"/>
      <c r="M389" s="15"/>
      <c r="N389" s="15"/>
      <c r="O389" s="29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30"/>
      <c r="AH389" s="30"/>
      <c r="AI389" s="30"/>
      <c r="AJ389" s="30"/>
    </row>
    <row r="390">
      <c r="A390" s="26"/>
      <c r="B390" s="27"/>
      <c r="C390" s="28"/>
      <c r="D390" s="27"/>
      <c r="E390" s="27"/>
      <c r="F390" s="27"/>
      <c r="G390" s="27"/>
      <c r="H390" s="27"/>
      <c r="I390" s="27"/>
      <c r="J390" s="27"/>
      <c r="K390" s="26"/>
      <c r="L390" s="29"/>
      <c r="M390" s="15"/>
      <c r="N390" s="15"/>
      <c r="O390" s="29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30"/>
      <c r="AH390" s="30"/>
      <c r="AI390" s="30"/>
      <c r="AJ390" s="30"/>
    </row>
    <row r="391">
      <c r="A391" s="26"/>
      <c r="B391" s="27"/>
      <c r="C391" s="28"/>
      <c r="D391" s="27"/>
      <c r="E391" s="27"/>
      <c r="F391" s="27"/>
      <c r="G391" s="27"/>
      <c r="H391" s="27"/>
      <c r="I391" s="27"/>
      <c r="J391" s="27"/>
      <c r="K391" s="26"/>
      <c r="L391" s="29"/>
      <c r="M391" s="15"/>
      <c r="N391" s="15"/>
      <c r="O391" s="29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30"/>
      <c r="AH391" s="30"/>
      <c r="AI391" s="30"/>
      <c r="AJ391" s="30"/>
    </row>
    <row r="392">
      <c r="A392" s="26"/>
      <c r="B392" s="27"/>
      <c r="C392" s="28"/>
      <c r="D392" s="27"/>
      <c r="E392" s="27"/>
      <c r="F392" s="27"/>
      <c r="G392" s="27"/>
      <c r="H392" s="27"/>
      <c r="I392" s="27"/>
      <c r="J392" s="27"/>
      <c r="K392" s="26"/>
      <c r="L392" s="29"/>
      <c r="M392" s="15"/>
      <c r="N392" s="15"/>
      <c r="O392" s="29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30"/>
      <c r="AH392" s="30"/>
      <c r="AI392" s="30"/>
      <c r="AJ392" s="30"/>
    </row>
    <row r="393">
      <c r="A393" s="26"/>
      <c r="B393" s="27"/>
      <c r="C393" s="28"/>
      <c r="D393" s="27"/>
      <c r="E393" s="27"/>
      <c r="F393" s="27"/>
      <c r="G393" s="27"/>
      <c r="H393" s="27"/>
      <c r="I393" s="27"/>
      <c r="J393" s="27"/>
      <c r="K393" s="26"/>
      <c r="L393" s="29"/>
      <c r="M393" s="15"/>
      <c r="N393" s="15"/>
      <c r="O393" s="29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30"/>
      <c r="AH393" s="30"/>
      <c r="AI393" s="30"/>
      <c r="AJ393" s="30"/>
    </row>
    <row r="394">
      <c r="A394" s="26"/>
      <c r="B394" s="27"/>
      <c r="C394" s="28"/>
      <c r="D394" s="27"/>
      <c r="E394" s="27"/>
      <c r="F394" s="27"/>
      <c r="G394" s="27"/>
      <c r="H394" s="27"/>
      <c r="I394" s="27"/>
      <c r="J394" s="27"/>
      <c r="K394" s="26"/>
      <c r="L394" s="29"/>
      <c r="M394" s="15"/>
      <c r="N394" s="15"/>
      <c r="O394" s="29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30"/>
      <c r="AH394" s="30"/>
      <c r="AI394" s="30"/>
      <c r="AJ394" s="30"/>
    </row>
    <row r="395">
      <c r="A395" s="26"/>
      <c r="B395" s="27"/>
      <c r="C395" s="28"/>
      <c r="D395" s="27"/>
      <c r="E395" s="27"/>
      <c r="F395" s="27"/>
      <c r="G395" s="27"/>
      <c r="H395" s="27"/>
      <c r="I395" s="27"/>
      <c r="J395" s="27"/>
      <c r="K395" s="26"/>
      <c r="L395" s="29"/>
      <c r="M395" s="15"/>
      <c r="N395" s="15"/>
      <c r="O395" s="29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30"/>
      <c r="AH395" s="30"/>
      <c r="AI395" s="30"/>
      <c r="AJ395" s="30"/>
    </row>
    <row r="396">
      <c r="A396" s="26"/>
      <c r="B396" s="27"/>
      <c r="C396" s="28"/>
      <c r="D396" s="27"/>
      <c r="E396" s="27"/>
      <c r="F396" s="27"/>
      <c r="G396" s="27"/>
      <c r="H396" s="27"/>
      <c r="I396" s="27"/>
      <c r="J396" s="27"/>
      <c r="K396" s="26"/>
      <c r="L396" s="29"/>
      <c r="M396" s="15"/>
      <c r="N396" s="15"/>
      <c r="O396" s="29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30"/>
      <c r="AH396" s="30"/>
      <c r="AI396" s="30"/>
      <c r="AJ396" s="30"/>
    </row>
    <row r="397">
      <c r="A397" s="26"/>
      <c r="B397" s="27"/>
      <c r="C397" s="28"/>
      <c r="D397" s="27"/>
      <c r="E397" s="27"/>
      <c r="F397" s="27"/>
      <c r="G397" s="27"/>
      <c r="H397" s="27"/>
      <c r="I397" s="27"/>
      <c r="J397" s="27"/>
      <c r="K397" s="26"/>
      <c r="L397" s="29"/>
      <c r="M397" s="15"/>
      <c r="N397" s="15"/>
      <c r="O397" s="29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30"/>
      <c r="AH397" s="30"/>
      <c r="AI397" s="30"/>
      <c r="AJ397" s="30"/>
    </row>
    <row r="398">
      <c r="A398" s="26"/>
      <c r="B398" s="27"/>
      <c r="C398" s="28"/>
      <c r="D398" s="27"/>
      <c r="E398" s="27"/>
      <c r="F398" s="27"/>
      <c r="G398" s="27"/>
      <c r="H398" s="27"/>
      <c r="I398" s="27"/>
      <c r="J398" s="27"/>
      <c r="K398" s="26"/>
      <c r="L398" s="29"/>
      <c r="M398" s="15"/>
      <c r="N398" s="15"/>
      <c r="O398" s="29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30"/>
      <c r="AH398" s="30"/>
      <c r="AI398" s="30"/>
      <c r="AJ398" s="30"/>
    </row>
    <row r="399">
      <c r="A399" s="26"/>
      <c r="B399" s="27"/>
      <c r="C399" s="28"/>
      <c r="D399" s="27"/>
      <c r="E399" s="27"/>
      <c r="F399" s="27"/>
      <c r="G399" s="27"/>
      <c r="H399" s="27"/>
      <c r="I399" s="27"/>
      <c r="J399" s="27"/>
      <c r="K399" s="26"/>
      <c r="L399" s="29"/>
      <c r="M399" s="15"/>
      <c r="N399" s="15"/>
      <c r="O399" s="29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30"/>
      <c r="AH399" s="30"/>
      <c r="AI399" s="30"/>
      <c r="AJ399" s="30"/>
    </row>
    <row r="400">
      <c r="A400" s="26"/>
      <c r="B400" s="27"/>
      <c r="C400" s="28"/>
      <c r="D400" s="27"/>
      <c r="E400" s="27"/>
      <c r="F400" s="27"/>
      <c r="G400" s="27"/>
      <c r="H400" s="27"/>
      <c r="I400" s="27"/>
      <c r="J400" s="27"/>
      <c r="K400" s="26"/>
      <c r="L400" s="29"/>
      <c r="M400" s="15"/>
      <c r="N400" s="15"/>
      <c r="O400" s="29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30"/>
      <c r="AH400" s="30"/>
      <c r="AI400" s="30"/>
      <c r="AJ400" s="30"/>
    </row>
    <row r="401">
      <c r="A401" s="26"/>
      <c r="B401" s="27"/>
      <c r="C401" s="28"/>
      <c r="D401" s="27"/>
      <c r="E401" s="27"/>
      <c r="F401" s="27"/>
      <c r="G401" s="27"/>
      <c r="H401" s="27"/>
      <c r="I401" s="27"/>
      <c r="J401" s="27"/>
      <c r="K401" s="26"/>
      <c r="L401" s="29"/>
      <c r="M401" s="15"/>
      <c r="N401" s="15"/>
      <c r="O401" s="29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30"/>
      <c r="AH401" s="30"/>
      <c r="AI401" s="30"/>
      <c r="AJ401" s="30"/>
    </row>
    <row r="402">
      <c r="A402" s="26"/>
      <c r="B402" s="27"/>
      <c r="C402" s="28"/>
      <c r="D402" s="27"/>
      <c r="E402" s="27"/>
      <c r="F402" s="27"/>
      <c r="G402" s="27"/>
      <c r="H402" s="27"/>
      <c r="I402" s="27"/>
      <c r="J402" s="27"/>
      <c r="K402" s="26"/>
      <c r="L402" s="29"/>
      <c r="M402" s="15"/>
      <c r="N402" s="15"/>
      <c r="O402" s="29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30"/>
      <c r="AH402" s="30"/>
      <c r="AI402" s="30"/>
      <c r="AJ402" s="30"/>
    </row>
    <row r="403">
      <c r="A403" s="26"/>
      <c r="B403" s="27"/>
      <c r="C403" s="28"/>
      <c r="D403" s="27"/>
      <c r="E403" s="27"/>
      <c r="F403" s="27"/>
      <c r="G403" s="27"/>
      <c r="H403" s="27"/>
      <c r="I403" s="27"/>
      <c r="J403" s="27"/>
      <c r="K403" s="26"/>
      <c r="L403" s="29"/>
      <c r="M403" s="15"/>
      <c r="N403" s="15"/>
      <c r="O403" s="29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30"/>
      <c r="AH403" s="30"/>
      <c r="AI403" s="30"/>
      <c r="AJ403" s="30"/>
    </row>
    <row r="404">
      <c r="A404" s="26"/>
      <c r="B404" s="27"/>
      <c r="C404" s="28"/>
      <c r="D404" s="27"/>
      <c r="E404" s="27"/>
      <c r="F404" s="27"/>
      <c r="G404" s="27"/>
      <c r="H404" s="27"/>
      <c r="I404" s="27"/>
      <c r="J404" s="27"/>
      <c r="K404" s="26"/>
      <c r="L404" s="29"/>
      <c r="M404" s="15"/>
      <c r="N404" s="15"/>
      <c r="O404" s="29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30"/>
      <c r="AH404" s="30"/>
      <c r="AI404" s="30"/>
      <c r="AJ404" s="30"/>
    </row>
    <row r="405">
      <c r="A405" s="26"/>
      <c r="B405" s="27"/>
      <c r="C405" s="28"/>
      <c r="D405" s="27"/>
      <c r="E405" s="27"/>
      <c r="F405" s="27"/>
      <c r="G405" s="27"/>
      <c r="H405" s="27"/>
      <c r="I405" s="27"/>
      <c r="J405" s="27"/>
      <c r="K405" s="26"/>
      <c r="L405" s="29"/>
      <c r="M405" s="15"/>
      <c r="N405" s="15"/>
      <c r="O405" s="29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30"/>
      <c r="AH405" s="30"/>
      <c r="AI405" s="30"/>
      <c r="AJ405" s="30"/>
    </row>
    <row r="406">
      <c r="A406" s="26"/>
      <c r="B406" s="27"/>
      <c r="C406" s="28"/>
      <c r="D406" s="27"/>
      <c r="E406" s="27"/>
      <c r="F406" s="27"/>
      <c r="G406" s="27"/>
      <c r="H406" s="27"/>
      <c r="I406" s="27"/>
      <c r="J406" s="27"/>
      <c r="K406" s="26"/>
      <c r="L406" s="29"/>
      <c r="M406" s="15"/>
      <c r="N406" s="15"/>
      <c r="O406" s="29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30"/>
      <c r="AH406" s="30"/>
      <c r="AI406" s="30"/>
      <c r="AJ406" s="30"/>
    </row>
    <row r="407">
      <c r="A407" s="26"/>
      <c r="B407" s="27"/>
      <c r="C407" s="28"/>
      <c r="D407" s="27"/>
      <c r="E407" s="27"/>
      <c r="F407" s="27"/>
      <c r="G407" s="27"/>
      <c r="H407" s="27"/>
      <c r="I407" s="27"/>
      <c r="J407" s="27"/>
      <c r="K407" s="26"/>
      <c r="L407" s="29"/>
      <c r="M407" s="15"/>
      <c r="N407" s="15"/>
      <c r="O407" s="29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30"/>
      <c r="AH407" s="30"/>
      <c r="AI407" s="30"/>
      <c r="AJ407" s="30"/>
    </row>
    <row r="408">
      <c r="A408" s="26"/>
      <c r="B408" s="27"/>
      <c r="C408" s="28"/>
      <c r="D408" s="27"/>
      <c r="E408" s="27"/>
      <c r="F408" s="27"/>
      <c r="G408" s="27"/>
      <c r="H408" s="27"/>
      <c r="I408" s="27"/>
      <c r="J408" s="27"/>
      <c r="K408" s="26"/>
      <c r="L408" s="29"/>
      <c r="M408" s="15"/>
      <c r="N408" s="15"/>
      <c r="O408" s="29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30"/>
      <c r="AH408" s="30"/>
      <c r="AI408" s="30"/>
      <c r="AJ408" s="30"/>
    </row>
    <row r="409">
      <c r="A409" s="26"/>
      <c r="B409" s="27"/>
      <c r="C409" s="28"/>
      <c r="D409" s="27"/>
      <c r="E409" s="27"/>
      <c r="F409" s="27"/>
      <c r="G409" s="27"/>
      <c r="H409" s="27"/>
      <c r="I409" s="27"/>
      <c r="J409" s="27"/>
      <c r="K409" s="26"/>
      <c r="L409" s="29"/>
      <c r="M409" s="15"/>
      <c r="N409" s="15"/>
      <c r="O409" s="29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30"/>
      <c r="AH409" s="30"/>
      <c r="AI409" s="30"/>
      <c r="AJ409" s="30"/>
    </row>
    <row r="410">
      <c r="A410" s="26"/>
      <c r="B410" s="27"/>
      <c r="C410" s="28"/>
      <c r="D410" s="27"/>
      <c r="E410" s="27"/>
      <c r="F410" s="27"/>
      <c r="G410" s="27"/>
      <c r="H410" s="27"/>
      <c r="I410" s="27"/>
      <c r="J410" s="27"/>
      <c r="K410" s="26"/>
      <c r="L410" s="29"/>
      <c r="M410" s="15"/>
      <c r="N410" s="15"/>
      <c r="O410" s="29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30"/>
      <c r="AH410" s="30"/>
      <c r="AI410" s="30"/>
      <c r="AJ410" s="30"/>
    </row>
    <row r="411">
      <c r="A411" s="26"/>
      <c r="B411" s="27"/>
      <c r="C411" s="28"/>
      <c r="D411" s="27"/>
      <c r="E411" s="27"/>
      <c r="F411" s="27"/>
      <c r="G411" s="27"/>
      <c r="H411" s="27"/>
      <c r="I411" s="27"/>
      <c r="J411" s="27"/>
      <c r="K411" s="26"/>
      <c r="L411" s="29"/>
      <c r="M411" s="15"/>
      <c r="N411" s="15"/>
      <c r="O411" s="29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30"/>
      <c r="AH411" s="30"/>
      <c r="AI411" s="30"/>
      <c r="AJ411" s="30"/>
    </row>
    <row r="412">
      <c r="A412" s="26"/>
      <c r="B412" s="27"/>
      <c r="C412" s="28"/>
      <c r="D412" s="27"/>
      <c r="E412" s="27"/>
      <c r="F412" s="27"/>
      <c r="G412" s="27"/>
      <c r="H412" s="27"/>
      <c r="I412" s="27"/>
      <c r="J412" s="27"/>
      <c r="K412" s="26"/>
      <c r="L412" s="29"/>
      <c r="M412" s="15"/>
      <c r="N412" s="15"/>
      <c r="O412" s="29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30"/>
      <c r="AH412" s="30"/>
      <c r="AI412" s="30"/>
      <c r="AJ412" s="30"/>
    </row>
    <row r="413">
      <c r="A413" s="26"/>
      <c r="B413" s="27"/>
      <c r="C413" s="28"/>
      <c r="D413" s="27"/>
      <c r="E413" s="27"/>
      <c r="F413" s="27"/>
      <c r="G413" s="27"/>
      <c r="H413" s="27"/>
      <c r="I413" s="27"/>
      <c r="J413" s="27"/>
      <c r="K413" s="26"/>
      <c r="L413" s="29"/>
      <c r="M413" s="15"/>
      <c r="N413" s="15"/>
      <c r="O413" s="29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30"/>
      <c r="AH413" s="30"/>
      <c r="AI413" s="30"/>
      <c r="AJ413" s="30"/>
    </row>
    <row r="414">
      <c r="A414" s="26"/>
      <c r="B414" s="27"/>
      <c r="C414" s="28"/>
      <c r="D414" s="27"/>
      <c r="E414" s="27"/>
      <c r="F414" s="27"/>
      <c r="G414" s="27"/>
      <c r="H414" s="27"/>
      <c r="I414" s="27"/>
      <c r="J414" s="27"/>
      <c r="K414" s="26"/>
      <c r="L414" s="29"/>
      <c r="M414" s="15"/>
      <c r="N414" s="15"/>
      <c r="O414" s="29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30"/>
      <c r="AH414" s="30"/>
      <c r="AI414" s="30"/>
      <c r="AJ414" s="30"/>
    </row>
    <row r="415">
      <c r="A415" s="26"/>
      <c r="B415" s="27"/>
      <c r="C415" s="28"/>
      <c r="D415" s="27"/>
      <c r="E415" s="27"/>
      <c r="F415" s="27"/>
      <c r="G415" s="27"/>
      <c r="H415" s="27"/>
      <c r="I415" s="27"/>
      <c r="J415" s="27"/>
      <c r="K415" s="26"/>
      <c r="L415" s="29"/>
      <c r="M415" s="15"/>
      <c r="N415" s="15"/>
      <c r="O415" s="29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30"/>
      <c r="AH415" s="30"/>
      <c r="AI415" s="30"/>
      <c r="AJ415" s="30"/>
    </row>
    <row r="416">
      <c r="A416" s="26"/>
      <c r="B416" s="27"/>
      <c r="C416" s="28"/>
      <c r="D416" s="27"/>
      <c r="E416" s="27"/>
      <c r="F416" s="27"/>
      <c r="G416" s="27"/>
      <c r="H416" s="27"/>
      <c r="I416" s="27"/>
      <c r="J416" s="27"/>
      <c r="K416" s="26"/>
      <c r="L416" s="29"/>
      <c r="M416" s="15"/>
      <c r="N416" s="15"/>
      <c r="O416" s="29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30"/>
      <c r="AH416" s="30"/>
      <c r="AI416" s="30"/>
      <c r="AJ416" s="30"/>
    </row>
    <row r="417">
      <c r="A417" s="26"/>
      <c r="B417" s="27"/>
      <c r="C417" s="28"/>
      <c r="D417" s="27"/>
      <c r="E417" s="27"/>
      <c r="F417" s="27"/>
      <c r="G417" s="27"/>
      <c r="H417" s="27"/>
      <c r="I417" s="27"/>
      <c r="J417" s="27"/>
      <c r="K417" s="26"/>
      <c r="L417" s="29"/>
      <c r="M417" s="15"/>
      <c r="N417" s="15"/>
      <c r="O417" s="29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30"/>
      <c r="AH417" s="30"/>
      <c r="AI417" s="30"/>
      <c r="AJ417" s="30"/>
    </row>
    <row r="418">
      <c r="A418" s="26"/>
      <c r="B418" s="27"/>
      <c r="C418" s="28"/>
      <c r="D418" s="27"/>
      <c r="E418" s="27"/>
      <c r="F418" s="27"/>
      <c r="G418" s="27"/>
      <c r="H418" s="27"/>
      <c r="I418" s="27"/>
      <c r="J418" s="27"/>
      <c r="K418" s="26"/>
      <c r="L418" s="29"/>
      <c r="M418" s="15"/>
      <c r="N418" s="15"/>
      <c r="O418" s="29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30"/>
      <c r="AH418" s="30"/>
      <c r="AI418" s="30"/>
      <c r="AJ418" s="30"/>
    </row>
    <row r="419">
      <c r="A419" s="26"/>
      <c r="B419" s="27"/>
      <c r="C419" s="28"/>
      <c r="D419" s="27"/>
      <c r="E419" s="27"/>
      <c r="F419" s="27"/>
      <c r="G419" s="27"/>
      <c r="H419" s="27"/>
      <c r="I419" s="27"/>
      <c r="J419" s="27"/>
      <c r="K419" s="26"/>
      <c r="L419" s="29"/>
      <c r="M419" s="15"/>
      <c r="N419" s="15"/>
      <c r="O419" s="29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30"/>
      <c r="AH419" s="30"/>
      <c r="AI419" s="30"/>
      <c r="AJ419" s="30"/>
    </row>
    <row r="420">
      <c r="A420" s="26"/>
      <c r="B420" s="27"/>
      <c r="C420" s="28"/>
      <c r="D420" s="27"/>
      <c r="E420" s="27"/>
      <c r="F420" s="27"/>
      <c r="G420" s="27"/>
      <c r="H420" s="27"/>
      <c r="I420" s="27"/>
      <c r="J420" s="27"/>
      <c r="K420" s="26"/>
      <c r="L420" s="29"/>
      <c r="M420" s="15"/>
      <c r="N420" s="15"/>
      <c r="O420" s="29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30"/>
      <c r="AH420" s="30"/>
      <c r="AI420" s="30"/>
      <c r="AJ420" s="30"/>
    </row>
    <row r="421">
      <c r="A421" s="26"/>
      <c r="B421" s="27"/>
      <c r="C421" s="28"/>
      <c r="D421" s="27"/>
      <c r="E421" s="27"/>
      <c r="F421" s="27"/>
      <c r="G421" s="27"/>
      <c r="H421" s="27"/>
      <c r="I421" s="27"/>
      <c r="J421" s="27"/>
      <c r="K421" s="26"/>
      <c r="L421" s="29"/>
      <c r="M421" s="15"/>
      <c r="N421" s="15"/>
      <c r="O421" s="29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30"/>
      <c r="AH421" s="30"/>
      <c r="AI421" s="30"/>
      <c r="AJ421" s="30"/>
    </row>
    <row r="422">
      <c r="A422" s="26"/>
      <c r="B422" s="27"/>
      <c r="C422" s="28"/>
      <c r="D422" s="27"/>
      <c r="E422" s="27"/>
      <c r="F422" s="27"/>
      <c r="G422" s="27"/>
      <c r="H422" s="27"/>
      <c r="I422" s="27"/>
      <c r="J422" s="27"/>
      <c r="K422" s="26"/>
      <c r="L422" s="29"/>
      <c r="M422" s="15"/>
      <c r="N422" s="15"/>
      <c r="O422" s="29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30"/>
      <c r="AH422" s="30"/>
      <c r="AI422" s="30"/>
      <c r="AJ422" s="30"/>
    </row>
    <row r="423">
      <c r="A423" s="26"/>
      <c r="B423" s="27"/>
      <c r="C423" s="28"/>
      <c r="D423" s="27"/>
      <c r="E423" s="27"/>
      <c r="F423" s="27"/>
      <c r="G423" s="27"/>
      <c r="H423" s="27"/>
      <c r="I423" s="27"/>
      <c r="J423" s="27"/>
      <c r="K423" s="26"/>
      <c r="L423" s="29"/>
      <c r="M423" s="15"/>
      <c r="N423" s="15"/>
      <c r="O423" s="29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30"/>
      <c r="AH423" s="30"/>
      <c r="AI423" s="30"/>
      <c r="AJ423" s="30"/>
    </row>
    <row r="424">
      <c r="A424" s="26"/>
      <c r="B424" s="27"/>
      <c r="C424" s="28"/>
      <c r="D424" s="27"/>
      <c r="E424" s="27"/>
      <c r="F424" s="27"/>
      <c r="G424" s="27"/>
      <c r="H424" s="27"/>
      <c r="I424" s="27"/>
      <c r="J424" s="27"/>
      <c r="K424" s="26"/>
      <c r="L424" s="29"/>
      <c r="M424" s="15"/>
      <c r="N424" s="15"/>
      <c r="O424" s="29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30"/>
      <c r="AH424" s="30"/>
      <c r="AI424" s="30"/>
      <c r="AJ424" s="30"/>
    </row>
    <row r="425">
      <c r="A425" s="26"/>
      <c r="B425" s="27"/>
      <c r="C425" s="28"/>
      <c r="D425" s="27"/>
      <c r="E425" s="27"/>
      <c r="F425" s="27"/>
      <c r="G425" s="27"/>
      <c r="H425" s="27"/>
      <c r="I425" s="27"/>
      <c r="J425" s="27"/>
      <c r="K425" s="26"/>
      <c r="L425" s="29"/>
      <c r="M425" s="15"/>
      <c r="N425" s="15"/>
      <c r="O425" s="29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30"/>
      <c r="AH425" s="30"/>
      <c r="AI425" s="30"/>
      <c r="AJ425" s="30"/>
    </row>
    <row r="426">
      <c r="A426" s="26"/>
      <c r="B426" s="27"/>
      <c r="C426" s="28"/>
      <c r="D426" s="27"/>
      <c r="E426" s="27"/>
      <c r="F426" s="27"/>
      <c r="G426" s="27"/>
      <c r="H426" s="27"/>
      <c r="I426" s="27"/>
      <c r="J426" s="27"/>
      <c r="K426" s="26"/>
      <c r="L426" s="29"/>
      <c r="M426" s="15"/>
      <c r="N426" s="15"/>
      <c r="O426" s="29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30"/>
      <c r="AH426" s="30"/>
      <c r="AI426" s="30"/>
      <c r="AJ426" s="30"/>
    </row>
    <row r="427">
      <c r="A427" s="26"/>
      <c r="B427" s="27"/>
      <c r="C427" s="28"/>
      <c r="D427" s="27"/>
      <c r="E427" s="27"/>
      <c r="F427" s="27"/>
      <c r="G427" s="27"/>
      <c r="H427" s="27"/>
      <c r="I427" s="27"/>
      <c r="J427" s="27"/>
      <c r="K427" s="26"/>
      <c r="L427" s="29"/>
      <c r="M427" s="15"/>
      <c r="N427" s="15"/>
      <c r="O427" s="29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30"/>
      <c r="AH427" s="30"/>
      <c r="AI427" s="30"/>
      <c r="AJ427" s="30"/>
    </row>
    <row r="428">
      <c r="A428" s="26"/>
      <c r="B428" s="27"/>
      <c r="C428" s="28"/>
      <c r="D428" s="27"/>
      <c r="E428" s="27"/>
      <c r="F428" s="27"/>
      <c r="G428" s="27"/>
      <c r="H428" s="27"/>
      <c r="I428" s="27"/>
      <c r="J428" s="27"/>
      <c r="K428" s="26"/>
      <c r="L428" s="29"/>
      <c r="M428" s="15"/>
      <c r="N428" s="15"/>
      <c r="O428" s="29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30"/>
      <c r="AH428" s="30"/>
      <c r="AI428" s="30"/>
      <c r="AJ428" s="30"/>
    </row>
    <row r="429">
      <c r="A429" s="26"/>
      <c r="B429" s="27"/>
      <c r="C429" s="28"/>
      <c r="D429" s="27"/>
      <c r="E429" s="27"/>
      <c r="F429" s="27"/>
      <c r="G429" s="27"/>
      <c r="H429" s="27"/>
      <c r="I429" s="27"/>
      <c r="J429" s="27"/>
      <c r="K429" s="26"/>
      <c r="L429" s="29"/>
      <c r="M429" s="15"/>
      <c r="N429" s="15"/>
      <c r="O429" s="29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30"/>
      <c r="AH429" s="30"/>
      <c r="AI429" s="30"/>
      <c r="AJ429" s="30"/>
    </row>
    <row r="430">
      <c r="A430" s="26"/>
      <c r="B430" s="27"/>
      <c r="C430" s="28"/>
      <c r="D430" s="27"/>
      <c r="E430" s="27"/>
      <c r="F430" s="27"/>
      <c r="G430" s="27"/>
      <c r="H430" s="27"/>
      <c r="I430" s="27"/>
      <c r="J430" s="27"/>
      <c r="K430" s="26"/>
      <c r="L430" s="29"/>
      <c r="M430" s="15"/>
      <c r="N430" s="15"/>
      <c r="O430" s="29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30"/>
      <c r="AH430" s="30"/>
      <c r="AI430" s="30"/>
      <c r="AJ430" s="30"/>
    </row>
    <row r="431">
      <c r="A431" s="26"/>
      <c r="B431" s="27"/>
      <c r="C431" s="28"/>
      <c r="D431" s="27"/>
      <c r="E431" s="27"/>
      <c r="F431" s="27"/>
      <c r="G431" s="27"/>
      <c r="H431" s="27"/>
      <c r="I431" s="27"/>
      <c r="J431" s="27"/>
      <c r="K431" s="26"/>
      <c r="L431" s="29"/>
      <c r="M431" s="15"/>
      <c r="N431" s="15"/>
      <c r="O431" s="29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30"/>
      <c r="AH431" s="30"/>
      <c r="AI431" s="30"/>
      <c r="AJ431" s="30"/>
    </row>
    <row r="432">
      <c r="A432" s="26"/>
      <c r="B432" s="27"/>
      <c r="C432" s="28"/>
      <c r="D432" s="27"/>
      <c r="E432" s="27"/>
      <c r="F432" s="27"/>
      <c r="G432" s="27"/>
      <c r="H432" s="27"/>
      <c r="I432" s="27"/>
      <c r="J432" s="27"/>
      <c r="K432" s="26"/>
      <c r="L432" s="29"/>
      <c r="M432" s="15"/>
      <c r="N432" s="15"/>
      <c r="O432" s="29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30"/>
      <c r="AH432" s="30"/>
      <c r="AI432" s="30"/>
      <c r="AJ432" s="30"/>
    </row>
    <row r="433">
      <c r="A433" s="26"/>
      <c r="B433" s="27"/>
      <c r="C433" s="28"/>
      <c r="D433" s="27"/>
      <c r="E433" s="27"/>
      <c r="F433" s="27"/>
      <c r="G433" s="27"/>
      <c r="H433" s="27"/>
      <c r="I433" s="27"/>
      <c r="J433" s="27"/>
      <c r="K433" s="26"/>
      <c r="L433" s="29"/>
      <c r="M433" s="15"/>
      <c r="N433" s="15"/>
      <c r="O433" s="29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30"/>
      <c r="AH433" s="30"/>
      <c r="AI433" s="30"/>
      <c r="AJ433" s="30"/>
    </row>
    <row r="434">
      <c r="A434" s="26"/>
      <c r="B434" s="27"/>
      <c r="C434" s="28"/>
      <c r="D434" s="27"/>
      <c r="E434" s="27"/>
      <c r="F434" s="27"/>
      <c r="G434" s="27"/>
      <c r="H434" s="27"/>
      <c r="I434" s="27"/>
      <c r="J434" s="27"/>
      <c r="K434" s="26"/>
      <c r="L434" s="29"/>
      <c r="M434" s="15"/>
      <c r="N434" s="15"/>
      <c r="O434" s="29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30"/>
      <c r="AH434" s="30"/>
      <c r="AI434" s="30"/>
      <c r="AJ434" s="30"/>
    </row>
    <row r="435">
      <c r="A435" s="26"/>
      <c r="B435" s="27"/>
      <c r="C435" s="28"/>
      <c r="D435" s="27"/>
      <c r="E435" s="27"/>
      <c r="F435" s="27"/>
      <c r="G435" s="27"/>
      <c r="H435" s="27"/>
      <c r="I435" s="27"/>
      <c r="J435" s="27"/>
      <c r="K435" s="26"/>
      <c r="L435" s="29"/>
      <c r="M435" s="15"/>
      <c r="N435" s="15"/>
      <c r="O435" s="29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30"/>
      <c r="AH435" s="30"/>
      <c r="AI435" s="30"/>
      <c r="AJ435" s="30"/>
    </row>
    <row r="436">
      <c r="A436" s="26"/>
      <c r="B436" s="27"/>
      <c r="C436" s="28"/>
      <c r="D436" s="27"/>
      <c r="E436" s="27"/>
      <c r="F436" s="27"/>
      <c r="G436" s="27"/>
      <c r="H436" s="27"/>
      <c r="I436" s="27"/>
      <c r="J436" s="27"/>
      <c r="K436" s="26"/>
      <c r="L436" s="29"/>
      <c r="M436" s="15"/>
      <c r="N436" s="15"/>
      <c r="O436" s="29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30"/>
      <c r="AH436" s="30"/>
      <c r="AI436" s="30"/>
      <c r="AJ436" s="30"/>
    </row>
    <row r="437">
      <c r="A437" s="26"/>
      <c r="B437" s="27"/>
      <c r="C437" s="28"/>
      <c r="D437" s="27"/>
      <c r="E437" s="27"/>
      <c r="F437" s="27"/>
      <c r="G437" s="27"/>
      <c r="H437" s="27"/>
      <c r="I437" s="27"/>
      <c r="J437" s="27"/>
      <c r="K437" s="26"/>
      <c r="L437" s="29"/>
      <c r="M437" s="15"/>
      <c r="N437" s="15"/>
      <c r="O437" s="29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30"/>
      <c r="AH437" s="30"/>
      <c r="AI437" s="30"/>
      <c r="AJ437" s="30"/>
    </row>
    <row r="438">
      <c r="A438" s="26"/>
      <c r="B438" s="27"/>
      <c r="C438" s="28"/>
      <c r="D438" s="27"/>
      <c r="E438" s="27"/>
      <c r="F438" s="27"/>
      <c r="G438" s="27"/>
      <c r="H438" s="27"/>
      <c r="I438" s="27"/>
      <c r="J438" s="27"/>
      <c r="K438" s="26"/>
      <c r="L438" s="29"/>
      <c r="M438" s="15"/>
      <c r="N438" s="15"/>
      <c r="O438" s="29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30"/>
      <c r="AH438" s="30"/>
      <c r="AI438" s="30"/>
      <c r="AJ438" s="30"/>
    </row>
    <row r="439">
      <c r="A439" s="26"/>
      <c r="B439" s="27"/>
      <c r="C439" s="28"/>
      <c r="D439" s="27"/>
      <c r="E439" s="27"/>
      <c r="F439" s="27"/>
      <c r="G439" s="27"/>
      <c r="H439" s="27"/>
      <c r="I439" s="27"/>
      <c r="J439" s="27"/>
      <c r="K439" s="26"/>
      <c r="L439" s="29"/>
      <c r="M439" s="15"/>
      <c r="N439" s="15"/>
      <c r="O439" s="29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30"/>
      <c r="AH439" s="30"/>
      <c r="AI439" s="30"/>
      <c r="AJ439" s="30"/>
    </row>
    <row r="440">
      <c r="A440" s="26"/>
      <c r="B440" s="27"/>
      <c r="C440" s="28"/>
      <c r="D440" s="27"/>
      <c r="E440" s="27"/>
      <c r="F440" s="27"/>
      <c r="G440" s="27"/>
      <c r="H440" s="27"/>
      <c r="I440" s="27"/>
      <c r="J440" s="27"/>
      <c r="K440" s="26"/>
      <c r="L440" s="29"/>
      <c r="M440" s="15"/>
      <c r="N440" s="15"/>
      <c r="O440" s="29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30"/>
      <c r="AH440" s="30"/>
      <c r="AI440" s="30"/>
      <c r="AJ440" s="30"/>
    </row>
    <row r="441">
      <c r="A441" s="26"/>
      <c r="B441" s="27"/>
      <c r="C441" s="28"/>
      <c r="D441" s="27"/>
      <c r="E441" s="27"/>
      <c r="F441" s="27"/>
      <c r="G441" s="27"/>
      <c r="H441" s="27"/>
      <c r="I441" s="27"/>
      <c r="J441" s="27"/>
      <c r="K441" s="26"/>
      <c r="L441" s="29"/>
      <c r="M441" s="15"/>
      <c r="N441" s="15"/>
      <c r="O441" s="29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30"/>
      <c r="AH441" s="30"/>
      <c r="AI441" s="30"/>
      <c r="AJ441" s="30"/>
    </row>
    <row r="442">
      <c r="A442" s="26"/>
      <c r="B442" s="27"/>
      <c r="C442" s="28"/>
      <c r="D442" s="27"/>
      <c r="E442" s="27"/>
      <c r="F442" s="27"/>
      <c r="G442" s="27"/>
      <c r="H442" s="27"/>
      <c r="I442" s="27"/>
      <c r="J442" s="27"/>
      <c r="K442" s="26"/>
      <c r="L442" s="29"/>
      <c r="M442" s="15"/>
      <c r="N442" s="15"/>
      <c r="O442" s="29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30"/>
      <c r="AH442" s="30"/>
      <c r="AI442" s="30"/>
      <c r="AJ442" s="30"/>
    </row>
    <row r="443">
      <c r="A443" s="26"/>
      <c r="B443" s="27"/>
      <c r="C443" s="28"/>
      <c r="D443" s="27"/>
      <c r="E443" s="27"/>
      <c r="F443" s="27"/>
      <c r="G443" s="27"/>
      <c r="H443" s="27"/>
      <c r="I443" s="27"/>
      <c r="J443" s="27"/>
      <c r="K443" s="26"/>
      <c r="L443" s="29"/>
      <c r="M443" s="15"/>
      <c r="N443" s="15"/>
      <c r="O443" s="29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30"/>
      <c r="AH443" s="30"/>
      <c r="AI443" s="30"/>
      <c r="AJ443" s="30"/>
    </row>
    <row r="444">
      <c r="A444" s="26"/>
      <c r="B444" s="27"/>
      <c r="C444" s="28"/>
      <c r="D444" s="27"/>
      <c r="E444" s="27"/>
      <c r="F444" s="27"/>
      <c r="G444" s="27"/>
      <c r="H444" s="27"/>
      <c r="I444" s="27"/>
      <c r="J444" s="27"/>
      <c r="K444" s="26"/>
      <c r="L444" s="29"/>
      <c r="M444" s="15"/>
      <c r="N444" s="15"/>
      <c r="O444" s="29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30"/>
      <c r="AH444" s="30"/>
      <c r="AI444" s="30"/>
      <c r="AJ444" s="30"/>
    </row>
    <row r="445">
      <c r="A445" s="26"/>
      <c r="B445" s="27"/>
      <c r="C445" s="28"/>
      <c r="D445" s="27"/>
      <c r="E445" s="27"/>
      <c r="F445" s="27"/>
      <c r="G445" s="27"/>
      <c r="H445" s="27"/>
      <c r="I445" s="27"/>
      <c r="J445" s="27"/>
      <c r="K445" s="26"/>
      <c r="L445" s="29"/>
      <c r="M445" s="15"/>
      <c r="N445" s="15"/>
      <c r="O445" s="29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30"/>
      <c r="AH445" s="30"/>
      <c r="AI445" s="30"/>
      <c r="AJ445" s="30"/>
    </row>
    <row r="446">
      <c r="A446" s="26"/>
      <c r="B446" s="27"/>
      <c r="C446" s="28"/>
      <c r="D446" s="27"/>
      <c r="E446" s="27"/>
      <c r="F446" s="27"/>
      <c r="G446" s="27"/>
      <c r="H446" s="27"/>
      <c r="I446" s="27"/>
      <c r="J446" s="27"/>
      <c r="K446" s="26"/>
      <c r="L446" s="29"/>
      <c r="M446" s="15"/>
      <c r="N446" s="15"/>
      <c r="O446" s="29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30"/>
      <c r="AH446" s="30"/>
      <c r="AI446" s="30"/>
      <c r="AJ446" s="30"/>
    </row>
    <row r="447">
      <c r="A447" s="26"/>
      <c r="B447" s="27"/>
      <c r="C447" s="28"/>
      <c r="D447" s="27"/>
      <c r="E447" s="27"/>
      <c r="F447" s="27"/>
      <c r="G447" s="27"/>
      <c r="H447" s="27"/>
      <c r="I447" s="27"/>
      <c r="J447" s="27"/>
      <c r="K447" s="26"/>
      <c r="L447" s="29"/>
      <c r="M447" s="15"/>
      <c r="N447" s="15"/>
      <c r="O447" s="29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30"/>
      <c r="AH447" s="30"/>
      <c r="AI447" s="30"/>
      <c r="AJ447" s="30"/>
    </row>
    <row r="448">
      <c r="A448" s="26"/>
      <c r="B448" s="27"/>
      <c r="C448" s="28"/>
      <c r="D448" s="27"/>
      <c r="E448" s="27"/>
      <c r="F448" s="27"/>
      <c r="G448" s="27"/>
      <c r="H448" s="27"/>
      <c r="I448" s="27"/>
      <c r="J448" s="27"/>
      <c r="K448" s="26"/>
      <c r="L448" s="29"/>
      <c r="M448" s="15"/>
      <c r="N448" s="15"/>
      <c r="O448" s="29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30"/>
      <c r="AH448" s="30"/>
      <c r="AI448" s="30"/>
      <c r="AJ448" s="30"/>
    </row>
    <row r="449">
      <c r="A449" s="26"/>
      <c r="B449" s="27"/>
      <c r="C449" s="28"/>
      <c r="D449" s="27"/>
      <c r="E449" s="27"/>
      <c r="F449" s="27"/>
      <c r="G449" s="27"/>
      <c r="H449" s="27"/>
      <c r="I449" s="27"/>
      <c r="J449" s="27"/>
      <c r="K449" s="26"/>
      <c r="L449" s="29"/>
      <c r="M449" s="15"/>
      <c r="N449" s="15"/>
      <c r="O449" s="29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30"/>
      <c r="AH449" s="30"/>
      <c r="AI449" s="30"/>
      <c r="AJ449" s="30"/>
    </row>
    <row r="450">
      <c r="A450" s="26"/>
      <c r="B450" s="27"/>
      <c r="C450" s="28"/>
      <c r="D450" s="27"/>
      <c r="E450" s="27"/>
      <c r="F450" s="27"/>
      <c r="G450" s="27"/>
      <c r="H450" s="27"/>
      <c r="I450" s="27"/>
      <c r="J450" s="27"/>
      <c r="K450" s="26"/>
      <c r="L450" s="29"/>
      <c r="M450" s="15"/>
      <c r="N450" s="15"/>
      <c r="O450" s="29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30"/>
      <c r="AH450" s="30"/>
      <c r="AI450" s="30"/>
      <c r="AJ450" s="30"/>
    </row>
    <row r="451">
      <c r="A451" s="26"/>
      <c r="B451" s="27"/>
      <c r="C451" s="28"/>
      <c r="D451" s="27"/>
      <c r="E451" s="27"/>
      <c r="F451" s="27"/>
      <c r="G451" s="27"/>
      <c r="H451" s="27"/>
      <c r="I451" s="27"/>
      <c r="J451" s="27"/>
      <c r="K451" s="26"/>
      <c r="L451" s="29"/>
      <c r="M451" s="15"/>
      <c r="N451" s="15"/>
      <c r="O451" s="29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30"/>
      <c r="AH451" s="30"/>
      <c r="AI451" s="30"/>
      <c r="AJ451" s="30"/>
    </row>
    <row r="452">
      <c r="A452" s="26"/>
      <c r="B452" s="27"/>
      <c r="C452" s="28"/>
      <c r="D452" s="27"/>
      <c r="E452" s="27"/>
      <c r="F452" s="27"/>
      <c r="G452" s="27"/>
      <c r="H452" s="27"/>
      <c r="I452" s="27"/>
      <c r="J452" s="27"/>
      <c r="K452" s="26"/>
      <c r="L452" s="29"/>
      <c r="M452" s="15"/>
      <c r="N452" s="15"/>
      <c r="O452" s="29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30"/>
      <c r="AH452" s="30"/>
      <c r="AI452" s="30"/>
      <c r="AJ452" s="30"/>
    </row>
    <row r="453">
      <c r="A453" s="26"/>
      <c r="B453" s="27"/>
      <c r="C453" s="28"/>
      <c r="D453" s="27"/>
      <c r="E453" s="27"/>
      <c r="F453" s="27"/>
      <c r="G453" s="27"/>
      <c r="H453" s="27"/>
      <c r="I453" s="27"/>
      <c r="J453" s="27"/>
      <c r="K453" s="26"/>
      <c r="L453" s="29"/>
      <c r="M453" s="15"/>
      <c r="N453" s="15"/>
      <c r="O453" s="29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30"/>
      <c r="AH453" s="30"/>
      <c r="AI453" s="30"/>
      <c r="AJ453" s="30"/>
    </row>
    <row r="454">
      <c r="A454" s="26"/>
      <c r="B454" s="27"/>
      <c r="C454" s="28"/>
      <c r="D454" s="27"/>
      <c r="E454" s="27"/>
      <c r="F454" s="27"/>
      <c r="G454" s="27"/>
      <c r="H454" s="27"/>
      <c r="I454" s="27"/>
      <c r="J454" s="27"/>
      <c r="K454" s="26"/>
      <c r="L454" s="29"/>
      <c r="M454" s="15"/>
      <c r="N454" s="15"/>
      <c r="O454" s="29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30"/>
      <c r="AH454" s="30"/>
      <c r="AI454" s="30"/>
      <c r="AJ454" s="30"/>
    </row>
    <row r="455">
      <c r="A455" s="26"/>
      <c r="B455" s="27"/>
      <c r="C455" s="28"/>
      <c r="D455" s="27"/>
      <c r="E455" s="27"/>
      <c r="F455" s="27"/>
      <c r="G455" s="27"/>
      <c r="H455" s="27"/>
      <c r="I455" s="27"/>
      <c r="J455" s="27"/>
      <c r="K455" s="26"/>
      <c r="L455" s="29"/>
      <c r="M455" s="15"/>
      <c r="N455" s="15"/>
      <c r="O455" s="29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30"/>
      <c r="AH455" s="30"/>
      <c r="AI455" s="30"/>
      <c r="AJ455" s="30"/>
    </row>
    <row r="456">
      <c r="A456" s="26"/>
      <c r="B456" s="27"/>
      <c r="C456" s="28"/>
      <c r="D456" s="27"/>
      <c r="E456" s="27"/>
      <c r="F456" s="27"/>
      <c r="G456" s="27"/>
      <c r="H456" s="27"/>
      <c r="I456" s="27"/>
      <c r="J456" s="27"/>
      <c r="K456" s="26"/>
      <c r="L456" s="29"/>
      <c r="M456" s="15"/>
      <c r="N456" s="15"/>
      <c r="O456" s="29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30"/>
      <c r="AH456" s="30"/>
      <c r="AI456" s="30"/>
      <c r="AJ456" s="30"/>
    </row>
    <row r="457">
      <c r="A457" s="26"/>
      <c r="B457" s="27"/>
      <c r="C457" s="28"/>
      <c r="D457" s="27"/>
      <c r="E457" s="27"/>
      <c r="F457" s="27"/>
      <c r="G457" s="27"/>
      <c r="H457" s="27"/>
      <c r="I457" s="27"/>
      <c r="J457" s="27"/>
      <c r="K457" s="26"/>
      <c r="L457" s="29"/>
      <c r="M457" s="15"/>
      <c r="N457" s="15"/>
      <c r="O457" s="29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30"/>
      <c r="AH457" s="30"/>
      <c r="AI457" s="30"/>
      <c r="AJ457" s="30"/>
    </row>
    <row r="458">
      <c r="A458" s="26"/>
      <c r="B458" s="27"/>
      <c r="C458" s="28"/>
      <c r="D458" s="27"/>
      <c r="E458" s="27"/>
      <c r="F458" s="27"/>
      <c r="G458" s="27"/>
      <c r="H458" s="27"/>
      <c r="I458" s="27"/>
      <c r="J458" s="27"/>
      <c r="K458" s="26"/>
      <c r="L458" s="29"/>
      <c r="M458" s="15"/>
      <c r="N458" s="15"/>
      <c r="O458" s="29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30"/>
      <c r="AH458" s="30"/>
      <c r="AI458" s="30"/>
      <c r="AJ458" s="30"/>
    </row>
    <row r="459">
      <c r="A459" s="26"/>
      <c r="B459" s="27"/>
      <c r="C459" s="28"/>
      <c r="D459" s="27"/>
      <c r="E459" s="27"/>
      <c r="F459" s="27"/>
      <c r="G459" s="27"/>
      <c r="H459" s="27"/>
      <c r="I459" s="27"/>
      <c r="J459" s="27"/>
      <c r="K459" s="26"/>
      <c r="L459" s="29"/>
      <c r="M459" s="15"/>
      <c r="N459" s="15"/>
      <c r="O459" s="29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30"/>
      <c r="AH459" s="30"/>
      <c r="AI459" s="30"/>
      <c r="AJ459" s="30"/>
    </row>
    <row r="460">
      <c r="A460" s="26"/>
      <c r="B460" s="27"/>
      <c r="C460" s="28"/>
      <c r="D460" s="27"/>
      <c r="E460" s="27"/>
      <c r="F460" s="27"/>
      <c r="G460" s="27"/>
      <c r="H460" s="27"/>
      <c r="I460" s="27"/>
      <c r="J460" s="27"/>
      <c r="K460" s="26"/>
      <c r="L460" s="29"/>
      <c r="M460" s="15"/>
      <c r="N460" s="15"/>
      <c r="O460" s="29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30"/>
      <c r="AH460" s="30"/>
      <c r="AI460" s="30"/>
      <c r="AJ460" s="30"/>
    </row>
    <row r="461">
      <c r="A461" s="26"/>
      <c r="B461" s="27"/>
      <c r="C461" s="28"/>
      <c r="D461" s="27"/>
      <c r="E461" s="27"/>
      <c r="F461" s="27"/>
      <c r="G461" s="27"/>
      <c r="H461" s="27"/>
      <c r="I461" s="27"/>
      <c r="J461" s="27"/>
      <c r="K461" s="26"/>
      <c r="L461" s="29"/>
      <c r="M461" s="15"/>
      <c r="N461" s="15"/>
      <c r="O461" s="29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30"/>
      <c r="AH461" s="30"/>
      <c r="AI461" s="30"/>
      <c r="AJ461" s="30"/>
    </row>
    <row r="462">
      <c r="A462" s="26"/>
      <c r="B462" s="27"/>
      <c r="C462" s="28"/>
      <c r="D462" s="27"/>
      <c r="E462" s="27"/>
      <c r="F462" s="27"/>
      <c r="G462" s="27"/>
      <c r="H462" s="27"/>
      <c r="I462" s="27"/>
      <c r="J462" s="27"/>
      <c r="K462" s="26"/>
      <c r="L462" s="29"/>
      <c r="M462" s="15"/>
      <c r="N462" s="15"/>
      <c r="O462" s="29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30"/>
      <c r="AH462" s="30"/>
      <c r="AI462" s="30"/>
      <c r="AJ462" s="30"/>
    </row>
    <row r="463">
      <c r="A463" s="26"/>
      <c r="B463" s="27"/>
      <c r="C463" s="28"/>
      <c r="D463" s="27"/>
      <c r="E463" s="27"/>
      <c r="F463" s="27"/>
      <c r="G463" s="27"/>
      <c r="H463" s="27"/>
      <c r="I463" s="27"/>
      <c r="J463" s="27"/>
      <c r="K463" s="26"/>
      <c r="L463" s="29"/>
      <c r="M463" s="15"/>
      <c r="N463" s="15"/>
      <c r="O463" s="29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30"/>
      <c r="AH463" s="30"/>
      <c r="AI463" s="30"/>
      <c r="AJ463" s="30"/>
    </row>
    <row r="464">
      <c r="A464" s="26"/>
      <c r="B464" s="27"/>
      <c r="C464" s="28"/>
      <c r="D464" s="27"/>
      <c r="E464" s="27"/>
      <c r="F464" s="27"/>
      <c r="G464" s="27"/>
      <c r="H464" s="27"/>
      <c r="I464" s="27"/>
      <c r="J464" s="27"/>
      <c r="K464" s="26"/>
      <c r="L464" s="29"/>
      <c r="M464" s="15"/>
      <c r="N464" s="15"/>
      <c r="O464" s="29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30"/>
      <c r="AH464" s="30"/>
      <c r="AI464" s="30"/>
      <c r="AJ464" s="30"/>
    </row>
    <row r="465">
      <c r="A465" s="26"/>
      <c r="B465" s="27"/>
      <c r="C465" s="28"/>
      <c r="D465" s="27"/>
      <c r="E465" s="27"/>
      <c r="F465" s="27"/>
      <c r="G465" s="27"/>
      <c r="H465" s="27"/>
      <c r="I465" s="27"/>
      <c r="J465" s="27"/>
      <c r="K465" s="26"/>
      <c r="L465" s="29"/>
      <c r="M465" s="15"/>
      <c r="N465" s="15"/>
      <c r="O465" s="29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30"/>
      <c r="AH465" s="30"/>
      <c r="AI465" s="30"/>
      <c r="AJ465" s="30"/>
    </row>
    <row r="466">
      <c r="A466" s="26"/>
      <c r="B466" s="27"/>
      <c r="C466" s="28"/>
      <c r="D466" s="27"/>
      <c r="E466" s="27"/>
      <c r="F466" s="27"/>
      <c r="G466" s="27"/>
      <c r="H466" s="27"/>
      <c r="I466" s="27"/>
      <c r="J466" s="27"/>
      <c r="K466" s="26"/>
      <c r="L466" s="29"/>
      <c r="M466" s="15"/>
      <c r="N466" s="15"/>
      <c r="O466" s="29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30"/>
      <c r="AH466" s="30"/>
      <c r="AI466" s="30"/>
      <c r="AJ466" s="30"/>
    </row>
    <row r="467">
      <c r="A467" s="26"/>
      <c r="B467" s="27"/>
      <c r="C467" s="28"/>
      <c r="D467" s="27"/>
      <c r="E467" s="27"/>
      <c r="F467" s="27"/>
      <c r="G467" s="27"/>
      <c r="H467" s="27"/>
      <c r="I467" s="27"/>
      <c r="J467" s="27"/>
      <c r="K467" s="26"/>
      <c r="L467" s="29"/>
      <c r="M467" s="15"/>
      <c r="N467" s="15"/>
      <c r="O467" s="29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30"/>
      <c r="AH467" s="30"/>
      <c r="AI467" s="30"/>
      <c r="AJ467" s="30"/>
    </row>
    <row r="468">
      <c r="A468" s="26"/>
      <c r="B468" s="27"/>
      <c r="C468" s="28"/>
      <c r="D468" s="27"/>
      <c r="E468" s="27"/>
      <c r="F468" s="27"/>
      <c r="G468" s="27"/>
      <c r="H468" s="27"/>
      <c r="I468" s="27"/>
      <c r="J468" s="27"/>
      <c r="K468" s="26"/>
      <c r="L468" s="29"/>
      <c r="M468" s="15"/>
      <c r="N468" s="15"/>
      <c r="O468" s="29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30"/>
      <c r="AH468" s="30"/>
      <c r="AI468" s="30"/>
      <c r="AJ468" s="30"/>
    </row>
    <row r="469">
      <c r="A469" s="26"/>
      <c r="B469" s="27"/>
      <c r="C469" s="28"/>
      <c r="D469" s="27"/>
      <c r="E469" s="27"/>
      <c r="F469" s="27"/>
      <c r="G469" s="27"/>
      <c r="H469" s="27"/>
      <c r="I469" s="27"/>
      <c r="J469" s="27"/>
      <c r="K469" s="26"/>
      <c r="L469" s="29"/>
      <c r="M469" s="15"/>
      <c r="N469" s="15"/>
      <c r="O469" s="29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30"/>
      <c r="AH469" s="30"/>
      <c r="AI469" s="30"/>
      <c r="AJ469" s="30"/>
    </row>
    <row r="470">
      <c r="A470" s="26"/>
      <c r="B470" s="27"/>
      <c r="C470" s="28"/>
      <c r="D470" s="27"/>
      <c r="E470" s="27"/>
      <c r="F470" s="27"/>
      <c r="G470" s="27"/>
      <c r="H470" s="27"/>
      <c r="I470" s="27"/>
      <c r="J470" s="27"/>
      <c r="K470" s="26"/>
      <c r="L470" s="29"/>
      <c r="M470" s="15"/>
      <c r="N470" s="15"/>
      <c r="O470" s="29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30"/>
      <c r="AH470" s="30"/>
      <c r="AI470" s="30"/>
      <c r="AJ470" s="30"/>
    </row>
    <row r="471">
      <c r="A471" s="26"/>
      <c r="B471" s="27"/>
      <c r="C471" s="28"/>
      <c r="D471" s="27"/>
      <c r="E471" s="27"/>
      <c r="F471" s="27"/>
      <c r="G471" s="27"/>
      <c r="H471" s="27"/>
      <c r="I471" s="27"/>
      <c r="J471" s="27"/>
      <c r="K471" s="26"/>
      <c r="L471" s="29"/>
      <c r="M471" s="15"/>
      <c r="N471" s="15"/>
      <c r="O471" s="29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30"/>
      <c r="AH471" s="30"/>
      <c r="AI471" s="30"/>
      <c r="AJ471" s="30"/>
    </row>
    <row r="472">
      <c r="A472" s="26"/>
      <c r="B472" s="27"/>
      <c r="C472" s="28"/>
      <c r="D472" s="27"/>
      <c r="E472" s="27"/>
      <c r="F472" s="27"/>
      <c r="G472" s="27"/>
      <c r="H472" s="27"/>
      <c r="I472" s="27"/>
      <c r="J472" s="27"/>
      <c r="K472" s="26"/>
      <c r="L472" s="29"/>
      <c r="M472" s="15"/>
      <c r="N472" s="15"/>
      <c r="O472" s="29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30"/>
      <c r="AH472" s="30"/>
      <c r="AI472" s="30"/>
      <c r="AJ472" s="30"/>
    </row>
    <row r="473">
      <c r="A473" s="26"/>
      <c r="B473" s="27"/>
      <c r="C473" s="28"/>
      <c r="D473" s="27"/>
      <c r="E473" s="27"/>
      <c r="F473" s="27"/>
      <c r="G473" s="27"/>
      <c r="H473" s="27"/>
      <c r="I473" s="27"/>
      <c r="J473" s="27"/>
      <c r="K473" s="26"/>
      <c r="L473" s="29"/>
      <c r="M473" s="15"/>
      <c r="N473" s="15"/>
      <c r="O473" s="29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30"/>
      <c r="AH473" s="30"/>
      <c r="AI473" s="30"/>
      <c r="AJ473" s="30"/>
    </row>
    <row r="474">
      <c r="A474" s="26"/>
      <c r="B474" s="27"/>
      <c r="C474" s="28"/>
      <c r="D474" s="27"/>
      <c r="E474" s="27"/>
      <c r="F474" s="27"/>
      <c r="G474" s="27"/>
      <c r="H474" s="27"/>
      <c r="I474" s="27"/>
      <c r="J474" s="27"/>
      <c r="K474" s="26"/>
      <c r="L474" s="29"/>
      <c r="M474" s="15"/>
      <c r="N474" s="15"/>
      <c r="O474" s="29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30"/>
      <c r="AH474" s="30"/>
      <c r="AI474" s="30"/>
      <c r="AJ474" s="30"/>
    </row>
    <row r="475">
      <c r="A475" s="26"/>
      <c r="B475" s="27"/>
      <c r="C475" s="28"/>
      <c r="D475" s="27"/>
      <c r="E475" s="27"/>
      <c r="F475" s="27"/>
      <c r="G475" s="27"/>
      <c r="H475" s="27"/>
      <c r="I475" s="27"/>
      <c r="J475" s="27"/>
      <c r="K475" s="26"/>
      <c r="L475" s="29"/>
      <c r="M475" s="15"/>
      <c r="N475" s="15"/>
      <c r="O475" s="29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30"/>
      <c r="AH475" s="30"/>
      <c r="AI475" s="30"/>
      <c r="AJ475" s="30"/>
    </row>
    <row r="476">
      <c r="A476" s="26"/>
      <c r="B476" s="27"/>
      <c r="C476" s="28"/>
      <c r="D476" s="27"/>
      <c r="E476" s="27"/>
      <c r="F476" s="27"/>
      <c r="G476" s="27"/>
      <c r="H476" s="27"/>
      <c r="I476" s="27"/>
      <c r="J476" s="27"/>
      <c r="K476" s="26"/>
      <c r="L476" s="29"/>
      <c r="M476" s="15"/>
      <c r="N476" s="15"/>
      <c r="O476" s="29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30"/>
      <c r="AH476" s="30"/>
      <c r="AI476" s="30"/>
      <c r="AJ476" s="30"/>
    </row>
    <row r="477">
      <c r="A477" s="26"/>
      <c r="B477" s="27"/>
      <c r="C477" s="28"/>
      <c r="D477" s="27"/>
      <c r="E477" s="27"/>
      <c r="F477" s="27"/>
      <c r="G477" s="27"/>
      <c r="H477" s="27"/>
      <c r="I477" s="27"/>
      <c r="J477" s="27"/>
      <c r="K477" s="26"/>
      <c r="L477" s="29"/>
      <c r="M477" s="15"/>
      <c r="N477" s="15"/>
      <c r="O477" s="29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30"/>
      <c r="AH477" s="30"/>
      <c r="AI477" s="30"/>
      <c r="AJ477" s="30"/>
    </row>
    <row r="478">
      <c r="A478" s="26"/>
      <c r="B478" s="27"/>
      <c r="C478" s="28"/>
      <c r="D478" s="27"/>
      <c r="E478" s="27"/>
      <c r="F478" s="27"/>
      <c r="G478" s="27"/>
      <c r="H478" s="27"/>
      <c r="I478" s="27"/>
      <c r="J478" s="27"/>
      <c r="K478" s="26"/>
      <c r="L478" s="29"/>
      <c r="M478" s="15"/>
      <c r="N478" s="15"/>
      <c r="O478" s="29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30"/>
      <c r="AH478" s="30"/>
      <c r="AI478" s="30"/>
      <c r="AJ478" s="30"/>
    </row>
    <row r="479">
      <c r="A479" s="26"/>
      <c r="B479" s="27"/>
      <c r="C479" s="28"/>
      <c r="D479" s="27"/>
      <c r="E479" s="27"/>
      <c r="F479" s="27"/>
      <c r="G479" s="27"/>
      <c r="H479" s="27"/>
      <c r="I479" s="27"/>
      <c r="J479" s="27"/>
      <c r="K479" s="26"/>
      <c r="L479" s="29"/>
      <c r="M479" s="15"/>
      <c r="N479" s="15"/>
      <c r="O479" s="29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30"/>
      <c r="AH479" s="30"/>
      <c r="AI479" s="30"/>
      <c r="AJ479" s="30"/>
    </row>
    <row r="480">
      <c r="A480" s="26"/>
      <c r="B480" s="27"/>
      <c r="C480" s="28"/>
      <c r="D480" s="27"/>
      <c r="E480" s="27"/>
      <c r="F480" s="27"/>
      <c r="G480" s="27"/>
      <c r="H480" s="27"/>
      <c r="I480" s="27"/>
      <c r="J480" s="27"/>
      <c r="K480" s="26"/>
      <c r="L480" s="29"/>
      <c r="M480" s="15"/>
      <c r="N480" s="15"/>
      <c r="O480" s="29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30"/>
      <c r="AH480" s="30"/>
      <c r="AI480" s="30"/>
      <c r="AJ480" s="30"/>
    </row>
    <row r="481">
      <c r="A481" s="26"/>
      <c r="B481" s="27"/>
      <c r="C481" s="28"/>
      <c r="D481" s="27"/>
      <c r="E481" s="27"/>
      <c r="F481" s="27"/>
      <c r="G481" s="27"/>
      <c r="H481" s="27"/>
      <c r="I481" s="27"/>
      <c r="J481" s="27"/>
      <c r="K481" s="26"/>
      <c r="L481" s="29"/>
      <c r="M481" s="15"/>
      <c r="N481" s="15"/>
      <c r="O481" s="29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30"/>
      <c r="AH481" s="30"/>
      <c r="AI481" s="30"/>
      <c r="AJ481" s="30"/>
    </row>
    <row r="482">
      <c r="A482" s="26"/>
      <c r="B482" s="27"/>
      <c r="C482" s="28"/>
      <c r="D482" s="27"/>
      <c r="E482" s="27"/>
      <c r="F482" s="27"/>
      <c r="G482" s="27"/>
      <c r="H482" s="27"/>
      <c r="I482" s="27"/>
      <c r="J482" s="27"/>
      <c r="K482" s="26"/>
      <c r="L482" s="29"/>
      <c r="M482" s="15"/>
      <c r="N482" s="15"/>
      <c r="O482" s="29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30"/>
      <c r="AH482" s="30"/>
      <c r="AI482" s="30"/>
      <c r="AJ482" s="30"/>
    </row>
    <row r="483">
      <c r="A483" s="26"/>
      <c r="B483" s="27"/>
      <c r="C483" s="28"/>
      <c r="D483" s="27"/>
      <c r="E483" s="27"/>
      <c r="F483" s="27"/>
      <c r="G483" s="27"/>
      <c r="H483" s="27"/>
      <c r="I483" s="27"/>
      <c r="J483" s="27"/>
      <c r="K483" s="26"/>
      <c r="L483" s="29"/>
      <c r="M483" s="15"/>
      <c r="N483" s="15"/>
      <c r="O483" s="29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30"/>
      <c r="AH483" s="30"/>
      <c r="AI483" s="30"/>
      <c r="AJ483" s="30"/>
    </row>
    <row r="484">
      <c r="A484" s="26"/>
      <c r="B484" s="27"/>
      <c r="C484" s="28"/>
      <c r="D484" s="27"/>
      <c r="E484" s="27"/>
      <c r="F484" s="27"/>
      <c r="G484" s="27"/>
      <c r="H484" s="27"/>
      <c r="I484" s="27"/>
      <c r="J484" s="27"/>
      <c r="K484" s="26"/>
      <c r="L484" s="29"/>
      <c r="M484" s="15"/>
      <c r="N484" s="15"/>
      <c r="O484" s="29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30"/>
      <c r="AH484" s="30"/>
      <c r="AI484" s="30"/>
      <c r="AJ484" s="30"/>
    </row>
    <row r="485">
      <c r="A485" s="26"/>
      <c r="B485" s="27"/>
      <c r="C485" s="28"/>
      <c r="D485" s="27"/>
      <c r="E485" s="27"/>
      <c r="F485" s="27"/>
      <c r="G485" s="27"/>
      <c r="H485" s="27"/>
      <c r="I485" s="27"/>
      <c r="J485" s="27"/>
      <c r="K485" s="26"/>
      <c r="L485" s="29"/>
      <c r="M485" s="15"/>
      <c r="N485" s="15"/>
      <c r="O485" s="29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30"/>
      <c r="AH485" s="30"/>
      <c r="AI485" s="30"/>
      <c r="AJ485" s="30"/>
    </row>
    <row r="486">
      <c r="A486" s="26"/>
      <c r="B486" s="27"/>
      <c r="C486" s="28"/>
      <c r="D486" s="27"/>
      <c r="E486" s="27"/>
      <c r="F486" s="27"/>
      <c r="G486" s="27"/>
      <c r="H486" s="27"/>
      <c r="I486" s="27"/>
      <c r="J486" s="27"/>
      <c r="K486" s="26"/>
      <c r="L486" s="29"/>
      <c r="M486" s="15"/>
      <c r="N486" s="15"/>
      <c r="O486" s="29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30"/>
      <c r="AH486" s="30"/>
      <c r="AI486" s="30"/>
      <c r="AJ486" s="30"/>
    </row>
    <row r="487">
      <c r="A487" s="26"/>
      <c r="B487" s="27"/>
      <c r="C487" s="28"/>
      <c r="D487" s="27"/>
      <c r="E487" s="27"/>
      <c r="F487" s="27"/>
      <c r="G487" s="27"/>
      <c r="H487" s="27"/>
      <c r="I487" s="27"/>
      <c r="J487" s="27"/>
      <c r="K487" s="26"/>
      <c r="L487" s="29"/>
      <c r="M487" s="15"/>
      <c r="N487" s="15"/>
      <c r="O487" s="29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30"/>
      <c r="AH487" s="30"/>
      <c r="AI487" s="30"/>
      <c r="AJ487" s="30"/>
    </row>
    <row r="488">
      <c r="A488" s="26"/>
      <c r="B488" s="27"/>
      <c r="C488" s="28"/>
      <c r="D488" s="27"/>
      <c r="E488" s="27"/>
      <c r="F488" s="27"/>
      <c r="G488" s="27"/>
      <c r="H488" s="27"/>
      <c r="I488" s="27"/>
      <c r="J488" s="27"/>
      <c r="K488" s="26"/>
      <c r="L488" s="29"/>
      <c r="M488" s="15"/>
      <c r="N488" s="15"/>
      <c r="O488" s="29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30"/>
      <c r="AH488" s="30"/>
      <c r="AI488" s="30"/>
      <c r="AJ488" s="30"/>
    </row>
    <row r="489">
      <c r="A489" s="26"/>
      <c r="B489" s="27"/>
      <c r="C489" s="28"/>
      <c r="D489" s="27"/>
      <c r="E489" s="27"/>
      <c r="F489" s="27"/>
      <c r="G489" s="27"/>
      <c r="H489" s="27"/>
      <c r="I489" s="27"/>
      <c r="J489" s="27"/>
      <c r="K489" s="26"/>
      <c r="L489" s="29"/>
      <c r="M489" s="15"/>
      <c r="N489" s="15"/>
      <c r="O489" s="29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30"/>
      <c r="AH489" s="30"/>
      <c r="AI489" s="30"/>
      <c r="AJ489" s="30"/>
    </row>
    <row r="490">
      <c r="A490" s="26"/>
      <c r="B490" s="27"/>
      <c r="C490" s="28"/>
      <c r="D490" s="27"/>
      <c r="E490" s="27"/>
      <c r="F490" s="27"/>
      <c r="G490" s="27"/>
      <c r="H490" s="27"/>
      <c r="I490" s="27"/>
      <c r="J490" s="27"/>
      <c r="K490" s="26"/>
      <c r="L490" s="29"/>
      <c r="M490" s="15"/>
      <c r="N490" s="15"/>
      <c r="O490" s="29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30"/>
      <c r="AH490" s="30"/>
      <c r="AI490" s="30"/>
      <c r="AJ490" s="30"/>
    </row>
    <row r="491">
      <c r="A491" s="26"/>
      <c r="B491" s="27"/>
      <c r="C491" s="28"/>
      <c r="D491" s="27"/>
      <c r="E491" s="27"/>
      <c r="F491" s="27"/>
      <c r="G491" s="27"/>
      <c r="H491" s="27"/>
      <c r="I491" s="27"/>
      <c r="J491" s="27"/>
      <c r="K491" s="26"/>
      <c r="L491" s="29"/>
      <c r="M491" s="15"/>
      <c r="N491" s="15"/>
      <c r="O491" s="29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30"/>
      <c r="AH491" s="30"/>
      <c r="AI491" s="30"/>
      <c r="AJ491" s="30"/>
    </row>
    <row r="492">
      <c r="A492" s="26"/>
      <c r="B492" s="27"/>
      <c r="C492" s="28"/>
      <c r="D492" s="27"/>
      <c r="E492" s="27"/>
      <c r="F492" s="27"/>
      <c r="G492" s="27"/>
      <c r="H492" s="27"/>
      <c r="I492" s="27"/>
      <c r="J492" s="27"/>
      <c r="K492" s="26"/>
      <c r="L492" s="29"/>
      <c r="M492" s="15"/>
      <c r="N492" s="15"/>
      <c r="O492" s="29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30"/>
      <c r="AH492" s="30"/>
      <c r="AI492" s="30"/>
      <c r="AJ492" s="30"/>
    </row>
    <row r="493">
      <c r="A493" s="26"/>
      <c r="B493" s="27"/>
      <c r="C493" s="28"/>
      <c r="D493" s="27"/>
      <c r="E493" s="27"/>
      <c r="F493" s="27"/>
      <c r="G493" s="27"/>
      <c r="H493" s="27"/>
      <c r="I493" s="27"/>
      <c r="J493" s="27"/>
      <c r="K493" s="26"/>
      <c r="L493" s="29"/>
      <c r="M493" s="15"/>
      <c r="N493" s="15"/>
      <c r="O493" s="29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30"/>
      <c r="AH493" s="30"/>
      <c r="AI493" s="30"/>
      <c r="AJ493" s="30"/>
    </row>
    <row r="494">
      <c r="A494" s="26"/>
      <c r="B494" s="27"/>
      <c r="C494" s="28"/>
      <c r="D494" s="27"/>
      <c r="E494" s="27"/>
      <c r="F494" s="27"/>
      <c r="G494" s="27"/>
      <c r="H494" s="27"/>
      <c r="I494" s="27"/>
      <c r="J494" s="27"/>
      <c r="K494" s="26"/>
      <c r="L494" s="29"/>
      <c r="M494" s="15"/>
      <c r="N494" s="15"/>
      <c r="O494" s="29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30"/>
      <c r="AH494" s="30"/>
      <c r="AI494" s="30"/>
      <c r="AJ494" s="30"/>
    </row>
    <row r="495">
      <c r="A495" s="26"/>
      <c r="B495" s="27"/>
      <c r="C495" s="28"/>
      <c r="D495" s="27"/>
      <c r="E495" s="27"/>
      <c r="F495" s="27"/>
      <c r="G495" s="27"/>
      <c r="H495" s="27"/>
      <c r="I495" s="27"/>
      <c r="J495" s="27"/>
      <c r="K495" s="26"/>
      <c r="L495" s="29"/>
      <c r="M495" s="15"/>
      <c r="N495" s="15"/>
      <c r="O495" s="29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30"/>
      <c r="AH495" s="30"/>
      <c r="AI495" s="30"/>
      <c r="AJ495" s="30"/>
    </row>
    <row r="496">
      <c r="A496" s="26"/>
      <c r="B496" s="27"/>
      <c r="C496" s="28"/>
      <c r="D496" s="27"/>
      <c r="E496" s="27"/>
      <c r="F496" s="27"/>
      <c r="G496" s="27"/>
      <c r="H496" s="27"/>
      <c r="I496" s="27"/>
      <c r="J496" s="27"/>
      <c r="K496" s="26"/>
      <c r="L496" s="29"/>
      <c r="M496" s="15"/>
      <c r="N496" s="15"/>
      <c r="O496" s="29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30"/>
      <c r="AH496" s="30"/>
      <c r="AI496" s="30"/>
      <c r="AJ496" s="30"/>
    </row>
    <row r="497">
      <c r="A497" s="26"/>
      <c r="B497" s="27"/>
      <c r="C497" s="28"/>
      <c r="D497" s="27"/>
      <c r="E497" s="27"/>
      <c r="F497" s="27"/>
      <c r="G497" s="27"/>
      <c r="H497" s="27"/>
      <c r="I497" s="27"/>
      <c r="J497" s="27"/>
      <c r="K497" s="26"/>
      <c r="L497" s="29"/>
      <c r="M497" s="15"/>
      <c r="N497" s="15"/>
      <c r="O497" s="29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30"/>
      <c r="AH497" s="30"/>
      <c r="AI497" s="30"/>
      <c r="AJ497" s="30"/>
    </row>
    <row r="498">
      <c r="A498" s="26"/>
      <c r="B498" s="27"/>
      <c r="C498" s="28"/>
      <c r="D498" s="27"/>
      <c r="E498" s="27"/>
      <c r="F498" s="27"/>
      <c r="G498" s="27"/>
      <c r="H498" s="27"/>
      <c r="I498" s="27"/>
      <c r="J498" s="27"/>
      <c r="K498" s="26"/>
      <c r="L498" s="29"/>
      <c r="M498" s="15"/>
      <c r="N498" s="15"/>
      <c r="O498" s="29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30"/>
      <c r="AH498" s="30"/>
      <c r="AI498" s="30"/>
      <c r="AJ498" s="30"/>
    </row>
    <row r="499">
      <c r="A499" s="26"/>
      <c r="B499" s="27"/>
      <c r="C499" s="28"/>
      <c r="D499" s="27"/>
      <c r="E499" s="27"/>
      <c r="F499" s="27"/>
      <c r="G499" s="27"/>
      <c r="H499" s="27"/>
      <c r="I499" s="27"/>
      <c r="J499" s="27"/>
      <c r="K499" s="26"/>
      <c r="L499" s="29"/>
      <c r="M499" s="15"/>
      <c r="N499" s="15"/>
      <c r="O499" s="29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30"/>
      <c r="AH499" s="30"/>
      <c r="AI499" s="30"/>
      <c r="AJ499" s="30"/>
    </row>
    <row r="500">
      <c r="A500" s="26"/>
      <c r="B500" s="27"/>
      <c r="C500" s="28"/>
      <c r="D500" s="27"/>
      <c r="E500" s="27"/>
      <c r="F500" s="27"/>
      <c r="G500" s="27"/>
      <c r="H500" s="27"/>
      <c r="I500" s="27"/>
      <c r="J500" s="27"/>
      <c r="K500" s="26"/>
      <c r="L500" s="29"/>
      <c r="M500" s="15"/>
      <c r="N500" s="15"/>
      <c r="O500" s="29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30"/>
      <c r="AH500" s="30"/>
      <c r="AI500" s="30"/>
      <c r="AJ500" s="30"/>
    </row>
    <row r="501">
      <c r="A501" s="26"/>
      <c r="B501" s="27"/>
      <c r="C501" s="28"/>
      <c r="D501" s="27"/>
      <c r="E501" s="27"/>
      <c r="F501" s="27"/>
      <c r="G501" s="27"/>
      <c r="H501" s="27"/>
      <c r="I501" s="27"/>
      <c r="J501" s="27"/>
      <c r="K501" s="26"/>
      <c r="L501" s="29"/>
      <c r="M501" s="15"/>
      <c r="N501" s="15"/>
      <c r="O501" s="29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30"/>
      <c r="AH501" s="30"/>
      <c r="AI501" s="30"/>
      <c r="AJ501" s="30"/>
    </row>
    <row r="502">
      <c r="A502" s="26"/>
      <c r="B502" s="27"/>
      <c r="C502" s="28"/>
      <c r="D502" s="27"/>
      <c r="E502" s="27"/>
      <c r="F502" s="27"/>
      <c r="G502" s="27"/>
      <c r="H502" s="27"/>
      <c r="I502" s="27"/>
      <c r="J502" s="27"/>
      <c r="K502" s="26"/>
      <c r="L502" s="29"/>
      <c r="M502" s="15"/>
      <c r="N502" s="15"/>
      <c r="O502" s="29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30"/>
      <c r="AH502" s="30"/>
      <c r="AI502" s="30"/>
      <c r="AJ502" s="30"/>
    </row>
    <row r="503">
      <c r="A503" s="26"/>
      <c r="B503" s="27"/>
      <c r="C503" s="28"/>
      <c r="D503" s="27"/>
      <c r="E503" s="27"/>
      <c r="F503" s="27"/>
      <c r="G503" s="27"/>
      <c r="H503" s="27"/>
      <c r="I503" s="27"/>
      <c r="J503" s="27"/>
      <c r="K503" s="26"/>
      <c r="L503" s="29"/>
      <c r="M503" s="15"/>
      <c r="N503" s="15"/>
      <c r="O503" s="29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30"/>
      <c r="AH503" s="30"/>
      <c r="AI503" s="30"/>
      <c r="AJ503" s="30"/>
    </row>
    <row r="504">
      <c r="A504" s="26"/>
      <c r="B504" s="27"/>
      <c r="C504" s="28"/>
      <c r="D504" s="27"/>
      <c r="E504" s="27"/>
      <c r="F504" s="27"/>
      <c r="G504" s="27"/>
      <c r="H504" s="27"/>
      <c r="I504" s="27"/>
      <c r="J504" s="27"/>
      <c r="K504" s="26"/>
      <c r="L504" s="29"/>
      <c r="M504" s="15"/>
      <c r="N504" s="15"/>
      <c r="O504" s="29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30"/>
      <c r="AH504" s="30"/>
      <c r="AI504" s="30"/>
      <c r="AJ504" s="30"/>
    </row>
    <row r="505">
      <c r="A505" s="26"/>
      <c r="B505" s="27"/>
      <c r="C505" s="28"/>
      <c r="D505" s="27"/>
      <c r="E505" s="27"/>
      <c r="F505" s="27"/>
      <c r="G505" s="27"/>
      <c r="H505" s="27"/>
      <c r="I505" s="27"/>
      <c r="J505" s="27"/>
      <c r="K505" s="26"/>
      <c r="L505" s="29"/>
      <c r="M505" s="15"/>
      <c r="N505" s="15"/>
      <c r="O505" s="29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30"/>
      <c r="AH505" s="30"/>
      <c r="AI505" s="30"/>
      <c r="AJ505" s="30"/>
    </row>
    <row r="506">
      <c r="A506" s="26"/>
      <c r="B506" s="27"/>
      <c r="C506" s="28"/>
      <c r="D506" s="27"/>
      <c r="E506" s="27"/>
      <c r="F506" s="27"/>
      <c r="G506" s="27"/>
      <c r="H506" s="27"/>
      <c r="I506" s="27"/>
      <c r="J506" s="27"/>
      <c r="K506" s="26"/>
      <c r="L506" s="29"/>
      <c r="M506" s="15"/>
      <c r="N506" s="15"/>
      <c r="O506" s="29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30"/>
      <c r="AH506" s="30"/>
      <c r="AI506" s="30"/>
      <c r="AJ506" s="30"/>
    </row>
    <row r="507">
      <c r="A507" s="26"/>
      <c r="B507" s="27"/>
      <c r="C507" s="28"/>
      <c r="D507" s="27"/>
      <c r="E507" s="27"/>
      <c r="F507" s="27"/>
      <c r="G507" s="27"/>
      <c r="H507" s="27"/>
      <c r="I507" s="27"/>
      <c r="J507" s="27"/>
      <c r="K507" s="26"/>
      <c r="L507" s="29"/>
      <c r="M507" s="15"/>
      <c r="N507" s="15"/>
      <c r="O507" s="29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30"/>
      <c r="AH507" s="30"/>
      <c r="AI507" s="30"/>
      <c r="AJ507" s="30"/>
    </row>
    <row r="508">
      <c r="A508" s="26"/>
      <c r="B508" s="27"/>
      <c r="C508" s="28"/>
      <c r="D508" s="27"/>
      <c r="E508" s="27"/>
      <c r="F508" s="27"/>
      <c r="G508" s="27"/>
      <c r="H508" s="27"/>
      <c r="I508" s="27"/>
      <c r="J508" s="27"/>
      <c r="K508" s="26"/>
      <c r="L508" s="29"/>
      <c r="M508" s="15"/>
      <c r="N508" s="15"/>
      <c r="O508" s="29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30"/>
      <c r="AH508" s="30"/>
      <c r="AI508" s="30"/>
      <c r="AJ508" s="30"/>
    </row>
    <row r="509">
      <c r="A509" s="26"/>
      <c r="B509" s="27"/>
      <c r="C509" s="28"/>
      <c r="D509" s="27"/>
      <c r="E509" s="27"/>
      <c r="F509" s="27"/>
      <c r="G509" s="27"/>
      <c r="H509" s="27"/>
      <c r="I509" s="27"/>
      <c r="J509" s="27"/>
      <c r="K509" s="26"/>
      <c r="L509" s="29"/>
      <c r="M509" s="15"/>
      <c r="N509" s="15"/>
      <c r="O509" s="29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30"/>
      <c r="AH509" s="30"/>
      <c r="AI509" s="30"/>
      <c r="AJ509" s="30"/>
    </row>
    <row r="510">
      <c r="A510" s="26"/>
      <c r="B510" s="27"/>
      <c r="C510" s="28"/>
      <c r="D510" s="27"/>
      <c r="E510" s="27"/>
      <c r="F510" s="27"/>
      <c r="G510" s="27"/>
      <c r="H510" s="27"/>
      <c r="I510" s="27"/>
      <c r="J510" s="27"/>
      <c r="K510" s="26"/>
      <c r="L510" s="29"/>
      <c r="M510" s="15"/>
      <c r="N510" s="15"/>
      <c r="O510" s="29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30"/>
      <c r="AH510" s="30"/>
      <c r="AI510" s="30"/>
      <c r="AJ510" s="30"/>
    </row>
    <row r="511">
      <c r="A511" s="26"/>
      <c r="B511" s="27"/>
      <c r="C511" s="28"/>
      <c r="D511" s="27"/>
      <c r="E511" s="27"/>
      <c r="F511" s="27"/>
      <c r="G511" s="27"/>
      <c r="H511" s="27"/>
      <c r="I511" s="27"/>
      <c r="J511" s="27"/>
      <c r="K511" s="26"/>
      <c r="L511" s="29"/>
      <c r="M511" s="15"/>
      <c r="N511" s="15"/>
      <c r="O511" s="29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30"/>
      <c r="AH511" s="30"/>
      <c r="AI511" s="30"/>
      <c r="AJ511" s="30"/>
    </row>
    <row r="512">
      <c r="A512" s="26"/>
      <c r="B512" s="27"/>
      <c r="C512" s="28"/>
      <c r="D512" s="27"/>
      <c r="E512" s="27"/>
      <c r="F512" s="27"/>
      <c r="G512" s="27"/>
      <c r="H512" s="27"/>
      <c r="I512" s="27"/>
      <c r="J512" s="27"/>
      <c r="K512" s="26"/>
      <c r="L512" s="29"/>
      <c r="M512" s="15"/>
      <c r="N512" s="15"/>
      <c r="O512" s="29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30"/>
      <c r="AH512" s="30"/>
      <c r="AI512" s="30"/>
      <c r="AJ512" s="30"/>
    </row>
    <row r="513">
      <c r="A513" s="26"/>
      <c r="B513" s="27"/>
      <c r="C513" s="28"/>
      <c r="D513" s="27"/>
      <c r="E513" s="27"/>
      <c r="F513" s="27"/>
      <c r="G513" s="27"/>
      <c r="H513" s="27"/>
      <c r="I513" s="27"/>
      <c r="J513" s="27"/>
      <c r="K513" s="26"/>
      <c r="L513" s="29"/>
      <c r="M513" s="15"/>
      <c r="N513" s="15"/>
      <c r="O513" s="29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30"/>
      <c r="AH513" s="30"/>
      <c r="AI513" s="30"/>
      <c r="AJ513" s="30"/>
    </row>
    <row r="514">
      <c r="A514" s="26"/>
      <c r="B514" s="27"/>
      <c r="C514" s="28"/>
      <c r="D514" s="27"/>
      <c r="E514" s="27"/>
      <c r="F514" s="27"/>
      <c r="G514" s="27"/>
      <c r="H514" s="27"/>
      <c r="I514" s="27"/>
      <c r="J514" s="27"/>
      <c r="K514" s="26"/>
      <c r="L514" s="29"/>
      <c r="M514" s="15"/>
      <c r="N514" s="15"/>
      <c r="O514" s="29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30"/>
      <c r="AH514" s="30"/>
      <c r="AI514" s="30"/>
      <c r="AJ514" s="30"/>
    </row>
    <row r="515">
      <c r="A515" s="26"/>
      <c r="B515" s="27"/>
      <c r="C515" s="28"/>
      <c r="D515" s="27"/>
      <c r="E515" s="27"/>
      <c r="F515" s="27"/>
      <c r="G515" s="27"/>
      <c r="H515" s="27"/>
      <c r="I515" s="27"/>
      <c r="J515" s="27"/>
      <c r="K515" s="26"/>
      <c r="L515" s="29"/>
      <c r="M515" s="15"/>
      <c r="N515" s="15"/>
      <c r="O515" s="29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30"/>
      <c r="AH515" s="30"/>
      <c r="AI515" s="30"/>
      <c r="AJ515" s="30"/>
    </row>
    <row r="516">
      <c r="A516" s="26"/>
      <c r="B516" s="27"/>
      <c r="C516" s="28"/>
      <c r="D516" s="27"/>
      <c r="E516" s="27"/>
      <c r="F516" s="27"/>
      <c r="G516" s="27"/>
      <c r="H516" s="27"/>
      <c r="I516" s="27"/>
      <c r="J516" s="27"/>
      <c r="K516" s="26"/>
      <c r="L516" s="29"/>
      <c r="M516" s="15"/>
      <c r="N516" s="15"/>
      <c r="O516" s="29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30"/>
      <c r="AH516" s="30"/>
      <c r="AI516" s="30"/>
      <c r="AJ516" s="30"/>
    </row>
    <row r="517">
      <c r="A517" s="26"/>
      <c r="B517" s="27"/>
      <c r="C517" s="28"/>
      <c r="D517" s="27"/>
      <c r="E517" s="27"/>
      <c r="F517" s="27"/>
      <c r="G517" s="27"/>
      <c r="H517" s="27"/>
      <c r="I517" s="27"/>
      <c r="J517" s="27"/>
      <c r="K517" s="26"/>
      <c r="L517" s="29"/>
      <c r="M517" s="15"/>
      <c r="N517" s="15"/>
      <c r="O517" s="29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30"/>
      <c r="AH517" s="30"/>
      <c r="AI517" s="30"/>
      <c r="AJ517" s="30"/>
    </row>
    <row r="518">
      <c r="A518" s="26"/>
      <c r="B518" s="27"/>
      <c r="C518" s="28"/>
      <c r="D518" s="27"/>
      <c r="E518" s="27"/>
      <c r="F518" s="27"/>
      <c r="G518" s="27"/>
      <c r="H518" s="27"/>
      <c r="I518" s="27"/>
      <c r="J518" s="27"/>
      <c r="K518" s="26"/>
      <c r="L518" s="29"/>
      <c r="M518" s="15"/>
      <c r="N518" s="15"/>
      <c r="O518" s="29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30"/>
      <c r="AH518" s="30"/>
      <c r="AI518" s="30"/>
      <c r="AJ518" s="30"/>
    </row>
    <row r="519">
      <c r="A519" s="26"/>
      <c r="B519" s="27"/>
      <c r="C519" s="28"/>
      <c r="D519" s="27"/>
      <c r="E519" s="27"/>
      <c r="F519" s="27"/>
      <c r="G519" s="27"/>
      <c r="H519" s="27"/>
      <c r="I519" s="27"/>
      <c r="J519" s="27"/>
      <c r="K519" s="26"/>
      <c r="L519" s="29"/>
      <c r="M519" s="15"/>
      <c r="N519" s="15"/>
      <c r="O519" s="29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30"/>
      <c r="AH519" s="30"/>
      <c r="AI519" s="30"/>
      <c r="AJ519" s="30"/>
    </row>
    <row r="520">
      <c r="A520" s="26"/>
      <c r="B520" s="27"/>
      <c r="C520" s="28"/>
      <c r="D520" s="27"/>
      <c r="E520" s="27"/>
      <c r="F520" s="27"/>
      <c r="G520" s="27"/>
      <c r="H520" s="27"/>
      <c r="I520" s="27"/>
      <c r="J520" s="27"/>
      <c r="K520" s="26"/>
      <c r="L520" s="29"/>
      <c r="M520" s="15"/>
      <c r="N520" s="15"/>
      <c r="O520" s="29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30"/>
      <c r="AH520" s="30"/>
      <c r="AI520" s="30"/>
      <c r="AJ520" s="30"/>
    </row>
    <row r="521">
      <c r="A521" s="26"/>
      <c r="B521" s="27"/>
      <c r="C521" s="28"/>
      <c r="D521" s="27"/>
      <c r="E521" s="27"/>
      <c r="F521" s="27"/>
      <c r="G521" s="27"/>
      <c r="H521" s="27"/>
      <c r="I521" s="27"/>
      <c r="J521" s="27"/>
      <c r="K521" s="26"/>
      <c r="L521" s="29"/>
      <c r="M521" s="15"/>
      <c r="N521" s="15"/>
      <c r="O521" s="29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30"/>
      <c r="AH521" s="30"/>
      <c r="AI521" s="30"/>
      <c r="AJ521" s="30"/>
    </row>
    <row r="522">
      <c r="A522" s="26"/>
      <c r="B522" s="27"/>
      <c r="C522" s="28"/>
      <c r="D522" s="27"/>
      <c r="E522" s="27"/>
      <c r="F522" s="27"/>
      <c r="G522" s="27"/>
      <c r="H522" s="27"/>
      <c r="I522" s="27"/>
      <c r="J522" s="27"/>
      <c r="K522" s="26"/>
      <c r="L522" s="29"/>
      <c r="M522" s="15"/>
      <c r="N522" s="15"/>
      <c r="O522" s="29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30"/>
      <c r="AH522" s="30"/>
      <c r="AI522" s="30"/>
      <c r="AJ522" s="30"/>
    </row>
    <row r="523">
      <c r="A523" s="26"/>
      <c r="B523" s="27"/>
      <c r="C523" s="28"/>
      <c r="D523" s="27"/>
      <c r="E523" s="27"/>
      <c r="F523" s="27"/>
      <c r="G523" s="27"/>
      <c r="H523" s="27"/>
      <c r="I523" s="27"/>
      <c r="J523" s="27"/>
      <c r="K523" s="26"/>
      <c r="L523" s="29"/>
      <c r="M523" s="15"/>
      <c r="N523" s="15"/>
      <c r="O523" s="29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30"/>
      <c r="AH523" s="30"/>
      <c r="AI523" s="30"/>
      <c r="AJ523" s="30"/>
    </row>
    <row r="524">
      <c r="A524" s="26"/>
      <c r="B524" s="27"/>
      <c r="C524" s="28"/>
      <c r="D524" s="27"/>
      <c r="E524" s="27"/>
      <c r="F524" s="27"/>
      <c r="G524" s="27"/>
      <c r="H524" s="27"/>
      <c r="I524" s="27"/>
      <c r="J524" s="27"/>
      <c r="K524" s="26"/>
      <c r="L524" s="29"/>
      <c r="M524" s="15"/>
      <c r="N524" s="15"/>
      <c r="O524" s="29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30"/>
      <c r="AH524" s="30"/>
      <c r="AI524" s="30"/>
      <c r="AJ524" s="30"/>
    </row>
    <row r="525">
      <c r="A525" s="26"/>
      <c r="B525" s="27"/>
      <c r="C525" s="28"/>
      <c r="D525" s="27"/>
      <c r="E525" s="27"/>
      <c r="F525" s="27"/>
      <c r="G525" s="27"/>
      <c r="H525" s="27"/>
      <c r="I525" s="27"/>
      <c r="J525" s="27"/>
      <c r="K525" s="26"/>
      <c r="L525" s="29"/>
      <c r="M525" s="15"/>
      <c r="N525" s="15"/>
      <c r="O525" s="29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30"/>
      <c r="AH525" s="30"/>
      <c r="AI525" s="30"/>
      <c r="AJ525" s="30"/>
    </row>
    <row r="526">
      <c r="A526" s="26"/>
      <c r="B526" s="27"/>
      <c r="C526" s="28"/>
      <c r="D526" s="27"/>
      <c r="E526" s="27"/>
      <c r="F526" s="27"/>
      <c r="G526" s="27"/>
      <c r="H526" s="27"/>
      <c r="I526" s="27"/>
      <c r="J526" s="27"/>
      <c r="K526" s="26"/>
      <c r="L526" s="29"/>
      <c r="M526" s="15"/>
      <c r="N526" s="15"/>
      <c r="O526" s="29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30"/>
      <c r="AH526" s="30"/>
      <c r="AI526" s="30"/>
      <c r="AJ526" s="30"/>
    </row>
    <row r="527">
      <c r="A527" s="26"/>
      <c r="B527" s="27"/>
      <c r="C527" s="28"/>
      <c r="D527" s="27"/>
      <c r="E527" s="27"/>
      <c r="F527" s="27"/>
      <c r="G527" s="27"/>
      <c r="H527" s="27"/>
      <c r="I527" s="27"/>
      <c r="J527" s="27"/>
      <c r="K527" s="26"/>
      <c r="L527" s="29"/>
      <c r="M527" s="15"/>
      <c r="N527" s="15"/>
      <c r="O527" s="29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30"/>
      <c r="AH527" s="30"/>
      <c r="AI527" s="30"/>
      <c r="AJ527" s="30"/>
    </row>
    <row r="528">
      <c r="A528" s="26"/>
      <c r="B528" s="27"/>
      <c r="C528" s="28"/>
      <c r="D528" s="27"/>
      <c r="E528" s="27"/>
      <c r="F528" s="27"/>
      <c r="G528" s="27"/>
      <c r="H528" s="27"/>
      <c r="I528" s="27"/>
      <c r="J528" s="27"/>
      <c r="K528" s="26"/>
      <c r="L528" s="29"/>
      <c r="M528" s="15"/>
      <c r="N528" s="15"/>
      <c r="O528" s="29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30"/>
      <c r="AH528" s="30"/>
      <c r="AI528" s="30"/>
      <c r="AJ528" s="30"/>
    </row>
    <row r="529">
      <c r="A529" s="26"/>
      <c r="B529" s="27"/>
      <c r="C529" s="28"/>
      <c r="D529" s="27"/>
      <c r="E529" s="27"/>
      <c r="F529" s="27"/>
      <c r="G529" s="27"/>
      <c r="H529" s="27"/>
      <c r="I529" s="27"/>
      <c r="J529" s="27"/>
      <c r="K529" s="26"/>
      <c r="L529" s="29"/>
      <c r="M529" s="15"/>
      <c r="N529" s="15"/>
      <c r="O529" s="29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30"/>
      <c r="AH529" s="30"/>
      <c r="AI529" s="30"/>
      <c r="AJ529" s="30"/>
    </row>
    <row r="530">
      <c r="A530" s="26"/>
      <c r="B530" s="27"/>
      <c r="C530" s="28"/>
      <c r="D530" s="27"/>
      <c r="E530" s="27"/>
      <c r="F530" s="27"/>
      <c r="G530" s="27"/>
      <c r="H530" s="27"/>
      <c r="I530" s="27"/>
      <c r="J530" s="27"/>
      <c r="K530" s="26"/>
      <c r="L530" s="29"/>
      <c r="M530" s="15"/>
      <c r="N530" s="15"/>
      <c r="O530" s="29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30"/>
      <c r="AH530" s="30"/>
      <c r="AI530" s="30"/>
      <c r="AJ530" s="30"/>
    </row>
    <row r="531">
      <c r="A531" s="26"/>
      <c r="B531" s="27"/>
      <c r="C531" s="28"/>
      <c r="D531" s="27"/>
      <c r="E531" s="27"/>
      <c r="F531" s="27"/>
      <c r="G531" s="27"/>
      <c r="H531" s="27"/>
      <c r="I531" s="27"/>
      <c r="J531" s="27"/>
      <c r="K531" s="26"/>
      <c r="L531" s="29"/>
      <c r="M531" s="15"/>
      <c r="N531" s="15"/>
      <c r="O531" s="29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30"/>
      <c r="AH531" s="30"/>
      <c r="AI531" s="30"/>
      <c r="AJ531" s="30"/>
    </row>
    <row r="532">
      <c r="A532" s="26"/>
      <c r="B532" s="27"/>
      <c r="C532" s="28"/>
      <c r="D532" s="27"/>
      <c r="E532" s="27"/>
      <c r="F532" s="27"/>
      <c r="G532" s="27"/>
      <c r="H532" s="27"/>
      <c r="I532" s="27"/>
      <c r="J532" s="27"/>
      <c r="K532" s="26"/>
      <c r="L532" s="29"/>
      <c r="M532" s="15"/>
      <c r="N532" s="15"/>
      <c r="O532" s="29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30"/>
      <c r="AH532" s="30"/>
      <c r="AI532" s="30"/>
      <c r="AJ532" s="30"/>
    </row>
    <row r="533">
      <c r="A533" s="26"/>
      <c r="B533" s="27"/>
      <c r="C533" s="28"/>
      <c r="D533" s="27"/>
      <c r="E533" s="27"/>
      <c r="F533" s="27"/>
      <c r="G533" s="27"/>
      <c r="H533" s="27"/>
      <c r="I533" s="27"/>
      <c r="J533" s="27"/>
      <c r="K533" s="26"/>
      <c r="L533" s="29"/>
      <c r="M533" s="15"/>
      <c r="N533" s="15"/>
      <c r="O533" s="29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30"/>
      <c r="AH533" s="30"/>
      <c r="AI533" s="30"/>
      <c r="AJ533" s="30"/>
    </row>
    <row r="534">
      <c r="A534" s="26"/>
      <c r="B534" s="27"/>
      <c r="C534" s="28"/>
      <c r="D534" s="27"/>
      <c r="E534" s="27"/>
      <c r="F534" s="27"/>
      <c r="G534" s="27"/>
      <c r="H534" s="27"/>
      <c r="I534" s="27"/>
      <c r="J534" s="27"/>
      <c r="K534" s="26"/>
      <c r="L534" s="29"/>
      <c r="M534" s="15"/>
      <c r="N534" s="15"/>
      <c r="O534" s="29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30"/>
      <c r="AH534" s="30"/>
      <c r="AI534" s="30"/>
      <c r="AJ534" s="30"/>
    </row>
    <row r="535">
      <c r="A535" s="26"/>
      <c r="B535" s="27"/>
      <c r="C535" s="28"/>
      <c r="D535" s="27"/>
      <c r="E535" s="27"/>
      <c r="F535" s="27"/>
      <c r="G535" s="27"/>
      <c r="H535" s="27"/>
      <c r="I535" s="27"/>
      <c r="J535" s="27"/>
      <c r="K535" s="26"/>
      <c r="L535" s="29"/>
      <c r="M535" s="15"/>
      <c r="N535" s="15"/>
      <c r="O535" s="29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30"/>
      <c r="AH535" s="30"/>
      <c r="AI535" s="30"/>
      <c r="AJ535" s="30"/>
    </row>
    <row r="536">
      <c r="A536" s="26"/>
      <c r="B536" s="27"/>
      <c r="C536" s="28"/>
      <c r="D536" s="27"/>
      <c r="E536" s="27"/>
      <c r="F536" s="27"/>
      <c r="G536" s="27"/>
      <c r="H536" s="27"/>
      <c r="I536" s="27"/>
      <c r="J536" s="27"/>
      <c r="K536" s="26"/>
      <c r="L536" s="29"/>
      <c r="M536" s="15"/>
      <c r="N536" s="15"/>
      <c r="O536" s="29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30"/>
      <c r="AH536" s="30"/>
      <c r="AI536" s="30"/>
      <c r="AJ536" s="30"/>
    </row>
    <row r="537">
      <c r="A537" s="26"/>
      <c r="B537" s="27"/>
      <c r="C537" s="28"/>
      <c r="D537" s="27"/>
      <c r="E537" s="27"/>
      <c r="F537" s="27"/>
      <c r="G537" s="27"/>
      <c r="H537" s="27"/>
      <c r="I537" s="27"/>
      <c r="J537" s="27"/>
      <c r="K537" s="26"/>
      <c r="L537" s="29"/>
      <c r="M537" s="15"/>
      <c r="N537" s="15"/>
      <c r="O537" s="29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30"/>
      <c r="AH537" s="30"/>
      <c r="AI537" s="30"/>
      <c r="AJ537" s="30"/>
    </row>
    <row r="538">
      <c r="A538" s="26"/>
      <c r="B538" s="27"/>
      <c r="C538" s="28"/>
      <c r="D538" s="27"/>
      <c r="E538" s="27"/>
      <c r="F538" s="27"/>
      <c r="G538" s="27"/>
      <c r="H538" s="27"/>
      <c r="I538" s="27"/>
      <c r="J538" s="27"/>
      <c r="K538" s="26"/>
      <c r="L538" s="29"/>
      <c r="M538" s="15"/>
      <c r="N538" s="15"/>
      <c r="O538" s="29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30"/>
      <c r="AH538" s="30"/>
      <c r="AI538" s="30"/>
      <c r="AJ538" s="30"/>
    </row>
    <row r="539">
      <c r="A539" s="26"/>
      <c r="B539" s="27"/>
      <c r="C539" s="28"/>
      <c r="D539" s="27"/>
      <c r="E539" s="27"/>
      <c r="F539" s="27"/>
      <c r="G539" s="27"/>
      <c r="H539" s="27"/>
      <c r="I539" s="27"/>
      <c r="J539" s="27"/>
      <c r="K539" s="26"/>
      <c r="L539" s="29"/>
      <c r="M539" s="15"/>
      <c r="N539" s="15"/>
      <c r="O539" s="29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30"/>
      <c r="AH539" s="30"/>
      <c r="AI539" s="30"/>
      <c r="AJ539" s="30"/>
    </row>
    <row r="540">
      <c r="A540" s="26"/>
      <c r="B540" s="27"/>
      <c r="C540" s="28"/>
      <c r="D540" s="27"/>
      <c r="E540" s="27"/>
      <c r="F540" s="27"/>
      <c r="G540" s="27"/>
      <c r="H540" s="27"/>
      <c r="I540" s="27"/>
      <c r="J540" s="27"/>
      <c r="K540" s="26"/>
      <c r="L540" s="29"/>
      <c r="M540" s="15"/>
      <c r="N540" s="15"/>
      <c r="O540" s="29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30"/>
      <c r="AH540" s="30"/>
      <c r="AI540" s="30"/>
      <c r="AJ540" s="30"/>
    </row>
    <row r="541">
      <c r="A541" s="26"/>
      <c r="B541" s="27"/>
      <c r="C541" s="28"/>
      <c r="D541" s="27"/>
      <c r="E541" s="27"/>
      <c r="F541" s="27"/>
      <c r="G541" s="27"/>
      <c r="H541" s="27"/>
      <c r="I541" s="27"/>
      <c r="J541" s="27"/>
      <c r="K541" s="26"/>
      <c r="L541" s="29"/>
      <c r="M541" s="15"/>
      <c r="N541" s="15"/>
      <c r="O541" s="29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30"/>
      <c r="AH541" s="30"/>
      <c r="AI541" s="30"/>
      <c r="AJ541" s="30"/>
    </row>
    <row r="542">
      <c r="A542" s="26"/>
      <c r="B542" s="27"/>
      <c r="C542" s="28"/>
      <c r="D542" s="27"/>
      <c r="E542" s="27"/>
      <c r="F542" s="27"/>
      <c r="G542" s="27"/>
      <c r="H542" s="27"/>
      <c r="I542" s="27"/>
      <c r="J542" s="27"/>
      <c r="K542" s="26"/>
      <c r="L542" s="29"/>
      <c r="M542" s="15"/>
      <c r="N542" s="15"/>
      <c r="O542" s="29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30"/>
      <c r="AH542" s="30"/>
      <c r="AI542" s="30"/>
      <c r="AJ542" s="30"/>
    </row>
    <row r="543">
      <c r="A543" s="26"/>
      <c r="B543" s="27"/>
      <c r="C543" s="28"/>
      <c r="D543" s="27"/>
      <c r="E543" s="27"/>
      <c r="F543" s="27"/>
      <c r="G543" s="27"/>
      <c r="H543" s="27"/>
      <c r="I543" s="27"/>
      <c r="J543" s="27"/>
      <c r="K543" s="26"/>
      <c r="L543" s="29"/>
      <c r="M543" s="15"/>
      <c r="N543" s="15"/>
      <c r="O543" s="29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30"/>
      <c r="AH543" s="30"/>
      <c r="AI543" s="30"/>
      <c r="AJ543" s="30"/>
    </row>
    <row r="544">
      <c r="A544" s="26"/>
      <c r="B544" s="27"/>
      <c r="C544" s="28"/>
      <c r="D544" s="27"/>
      <c r="E544" s="27"/>
      <c r="F544" s="27"/>
      <c r="G544" s="27"/>
      <c r="H544" s="27"/>
      <c r="I544" s="27"/>
      <c r="J544" s="27"/>
      <c r="K544" s="26"/>
      <c r="L544" s="29"/>
      <c r="M544" s="15"/>
      <c r="N544" s="15"/>
      <c r="O544" s="29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30"/>
      <c r="AH544" s="30"/>
      <c r="AI544" s="30"/>
      <c r="AJ544" s="30"/>
    </row>
    <row r="545">
      <c r="A545" s="26"/>
      <c r="B545" s="27"/>
      <c r="C545" s="28"/>
      <c r="D545" s="27"/>
      <c r="E545" s="27"/>
      <c r="F545" s="27"/>
      <c r="G545" s="27"/>
      <c r="H545" s="27"/>
      <c r="I545" s="27"/>
      <c r="J545" s="27"/>
      <c r="K545" s="26"/>
      <c r="L545" s="29"/>
      <c r="M545" s="15"/>
      <c r="N545" s="15"/>
      <c r="O545" s="29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30"/>
      <c r="AH545" s="30"/>
      <c r="AI545" s="30"/>
      <c r="AJ545" s="30"/>
    </row>
    <row r="546">
      <c r="A546" s="26"/>
      <c r="B546" s="27"/>
      <c r="C546" s="28"/>
      <c r="D546" s="27"/>
      <c r="E546" s="27"/>
      <c r="F546" s="27"/>
      <c r="G546" s="27"/>
      <c r="H546" s="27"/>
      <c r="I546" s="27"/>
      <c r="J546" s="27"/>
      <c r="K546" s="26"/>
      <c r="L546" s="29"/>
      <c r="M546" s="15"/>
      <c r="N546" s="15"/>
      <c r="O546" s="29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30"/>
      <c r="AH546" s="30"/>
      <c r="AI546" s="30"/>
      <c r="AJ546" s="30"/>
    </row>
    <row r="547">
      <c r="A547" s="26"/>
      <c r="B547" s="27"/>
      <c r="C547" s="28"/>
      <c r="D547" s="27"/>
      <c r="E547" s="27"/>
      <c r="F547" s="27"/>
      <c r="G547" s="27"/>
      <c r="H547" s="27"/>
      <c r="I547" s="27"/>
      <c r="J547" s="27"/>
      <c r="K547" s="26"/>
      <c r="L547" s="29"/>
      <c r="M547" s="15"/>
      <c r="N547" s="15"/>
      <c r="O547" s="29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30"/>
      <c r="AH547" s="30"/>
      <c r="AI547" s="30"/>
      <c r="AJ547" s="30"/>
    </row>
    <row r="548">
      <c r="A548" s="26"/>
      <c r="B548" s="27"/>
      <c r="C548" s="28"/>
      <c r="D548" s="27"/>
      <c r="E548" s="27"/>
      <c r="F548" s="27"/>
      <c r="G548" s="27"/>
      <c r="H548" s="27"/>
      <c r="I548" s="27"/>
      <c r="J548" s="27"/>
      <c r="K548" s="26"/>
      <c r="L548" s="29"/>
      <c r="M548" s="15"/>
      <c r="N548" s="15"/>
      <c r="O548" s="29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30"/>
      <c r="AH548" s="30"/>
      <c r="AI548" s="30"/>
      <c r="AJ548" s="30"/>
    </row>
    <row r="549">
      <c r="A549" s="26"/>
      <c r="B549" s="27"/>
      <c r="C549" s="28"/>
      <c r="D549" s="27"/>
      <c r="E549" s="27"/>
      <c r="F549" s="27"/>
      <c r="G549" s="27"/>
      <c r="H549" s="27"/>
      <c r="I549" s="27"/>
      <c r="J549" s="27"/>
      <c r="K549" s="26"/>
      <c r="L549" s="29"/>
      <c r="M549" s="15"/>
      <c r="N549" s="15"/>
      <c r="O549" s="29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30"/>
      <c r="AH549" s="30"/>
      <c r="AI549" s="30"/>
      <c r="AJ549" s="30"/>
    </row>
    <row r="550">
      <c r="A550" s="26"/>
      <c r="B550" s="27"/>
      <c r="C550" s="28"/>
      <c r="D550" s="27"/>
      <c r="E550" s="27"/>
      <c r="F550" s="27"/>
      <c r="G550" s="27"/>
      <c r="H550" s="27"/>
      <c r="I550" s="27"/>
      <c r="J550" s="27"/>
      <c r="K550" s="26"/>
      <c r="L550" s="29"/>
      <c r="M550" s="15"/>
      <c r="N550" s="15"/>
      <c r="O550" s="29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30"/>
      <c r="AH550" s="30"/>
      <c r="AI550" s="30"/>
      <c r="AJ550" s="30"/>
    </row>
    <row r="551">
      <c r="A551" s="26"/>
      <c r="B551" s="27"/>
      <c r="C551" s="28"/>
      <c r="D551" s="27"/>
      <c r="E551" s="27"/>
      <c r="F551" s="27"/>
      <c r="G551" s="27"/>
      <c r="H551" s="27"/>
      <c r="I551" s="27"/>
      <c r="J551" s="27"/>
      <c r="K551" s="26"/>
      <c r="L551" s="29"/>
      <c r="M551" s="15"/>
      <c r="N551" s="15"/>
      <c r="O551" s="29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30"/>
      <c r="AH551" s="30"/>
      <c r="AI551" s="30"/>
      <c r="AJ551" s="30"/>
    </row>
    <row r="552">
      <c r="A552" s="26"/>
      <c r="B552" s="27"/>
      <c r="C552" s="28"/>
      <c r="D552" s="27"/>
      <c r="E552" s="27"/>
      <c r="F552" s="27"/>
      <c r="G552" s="27"/>
      <c r="H552" s="27"/>
      <c r="I552" s="27"/>
      <c r="J552" s="27"/>
      <c r="K552" s="26"/>
      <c r="L552" s="29"/>
      <c r="M552" s="15"/>
      <c r="N552" s="15"/>
      <c r="O552" s="29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30"/>
      <c r="AH552" s="30"/>
      <c r="AI552" s="30"/>
      <c r="AJ552" s="30"/>
    </row>
    <row r="553">
      <c r="A553" s="26"/>
      <c r="B553" s="27"/>
      <c r="C553" s="28"/>
      <c r="D553" s="27"/>
      <c r="E553" s="27"/>
      <c r="F553" s="27"/>
      <c r="G553" s="27"/>
      <c r="H553" s="27"/>
      <c r="I553" s="27"/>
      <c r="J553" s="27"/>
      <c r="K553" s="26"/>
      <c r="L553" s="29"/>
      <c r="M553" s="15"/>
      <c r="N553" s="15"/>
      <c r="O553" s="29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30"/>
      <c r="AH553" s="30"/>
      <c r="AI553" s="30"/>
      <c r="AJ553" s="30"/>
    </row>
    <row r="554">
      <c r="A554" s="26"/>
      <c r="B554" s="27"/>
      <c r="C554" s="28"/>
      <c r="D554" s="27"/>
      <c r="E554" s="27"/>
      <c r="F554" s="27"/>
      <c r="G554" s="27"/>
      <c r="H554" s="27"/>
      <c r="I554" s="27"/>
      <c r="J554" s="27"/>
      <c r="K554" s="26"/>
      <c r="L554" s="29"/>
      <c r="M554" s="15"/>
      <c r="N554" s="15"/>
      <c r="O554" s="29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30"/>
      <c r="AH554" s="30"/>
      <c r="AI554" s="30"/>
      <c r="AJ554" s="30"/>
    </row>
    <row r="555">
      <c r="A555" s="26"/>
      <c r="B555" s="27"/>
      <c r="C555" s="28"/>
      <c r="D555" s="27"/>
      <c r="E555" s="27"/>
      <c r="F555" s="27"/>
      <c r="G555" s="27"/>
      <c r="H555" s="27"/>
      <c r="I555" s="27"/>
      <c r="J555" s="27"/>
      <c r="K555" s="26"/>
      <c r="L555" s="29"/>
      <c r="M555" s="15"/>
      <c r="N555" s="15"/>
      <c r="O555" s="29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30"/>
      <c r="AH555" s="30"/>
      <c r="AI555" s="30"/>
      <c r="AJ555" s="30"/>
    </row>
    <row r="556">
      <c r="A556" s="26"/>
      <c r="B556" s="27"/>
      <c r="C556" s="28"/>
      <c r="D556" s="27"/>
      <c r="E556" s="27"/>
      <c r="F556" s="27"/>
      <c r="G556" s="27"/>
      <c r="H556" s="27"/>
      <c r="I556" s="27"/>
      <c r="J556" s="27"/>
      <c r="K556" s="26"/>
      <c r="L556" s="29"/>
      <c r="M556" s="15"/>
      <c r="N556" s="15"/>
      <c r="O556" s="29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30"/>
      <c r="AH556" s="30"/>
      <c r="AI556" s="30"/>
      <c r="AJ556" s="30"/>
    </row>
    <row r="557">
      <c r="A557" s="26"/>
      <c r="B557" s="27"/>
      <c r="C557" s="28"/>
      <c r="D557" s="27"/>
      <c r="E557" s="27"/>
      <c r="F557" s="27"/>
      <c r="G557" s="27"/>
      <c r="H557" s="27"/>
      <c r="I557" s="27"/>
      <c r="J557" s="27"/>
      <c r="K557" s="26"/>
      <c r="L557" s="29"/>
      <c r="M557" s="15"/>
      <c r="N557" s="15"/>
      <c r="O557" s="29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30"/>
      <c r="AH557" s="30"/>
      <c r="AI557" s="30"/>
      <c r="AJ557" s="30"/>
    </row>
    <row r="558">
      <c r="A558" s="26"/>
      <c r="B558" s="27"/>
      <c r="C558" s="28"/>
      <c r="D558" s="27"/>
      <c r="E558" s="27"/>
      <c r="F558" s="27"/>
      <c r="G558" s="27"/>
      <c r="H558" s="27"/>
      <c r="I558" s="27"/>
      <c r="J558" s="27"/>
      <c r="K558" s="26"/>
      <c r="L558" s="29"/>
      <c r="M558" s="15"/>
      <c r="N558" s="15"/>
      <c r="O558" s="29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30"/>
      <c r="AH558" s="30"/>
      <c r="AI558" s="30"/>
      <c r="AJ558" s="30"/>
    </row>
    <row r="559">
      <c r="A559" s="26"/>
      <c r="B559" s="27"/>
      <c r="C559" s="28"/>
      <c r="D559" s="27"/>
      <c r="E559" s="27"/>
      <c r="F559" s="27"/>
      <c r="G559" s="27"/>
      <c r="H559" s="27"/>
      <c r="I559" s="27"/>
      <c r="J559" s="27"/>
      <c r="K559" s="26"/>
      <c r="L559" s="29"/>
      <c r="M559" s="15"/>
      <c r="N559" s="15"/>
      <c r="O559" s="29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30"/>
      <c r="AH559" s="30"/>
      <c r="AI559" s="30"/>
      <c r="AJ559" s="30"/>
    </row>
    <row r="560">
      <c r="A560" s="26"/>
      <c r="B560" s="27"/>
      <c r="C560" s="28"/>
      <c r="D560" s="27"/>
      <c r="E560" s="27"/>
      <c r="F560" s="27"/>
      <c r="G560" s="27"/>
      <c r="H560" s="27"/>
      <c r="I560" s="27"/>
      <c r="J560" s="27"/>
      <c r="K560" s="26"/>
      <c r="L560" s="29"/>
      <c r="M560" s="15"/>
      <c r="N560" s="15"/>
      <c r="O560" s="29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30"/>
      <c r="AH560" s="30"/>
      <c r="AI560" s="30"/>
      <c r="AJ560" s="30"/>
    </row>
    <row r="561">
      <c r="A561" s="26"/>
      <c r="B561" s="27"/>
      <c r="C561" s="28"/>
      <c r="D561" s="27"/>
      <c r="E561" s="27"/>
      <c r="F561" s="27"/>
      <c r="G561" s="27"/>
      <c r="H561" s="27"/>
      <c r="I561" s="27"/>
      <c r="J561" s="27"/>
      <c r="K561" s="26"/>
      <c r="L561" s="29"/>
      <c r="M561" s="15"/>
      <c r="N561" s="15"/>
      <c r="O561" s="29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30"/>
      <c r="AH561" s="30"/>
      <c r="AI561" s="30"/>
      <c r="AJ561" s="30"/>
    </row>
    <row r="562">
      <c r="A562" s="26"/>
      <c r="B562" s="27"/>
      <c r="C562" s="28"/>
      <c r="D562" s="27"/>
      <c r="E562" s="27"/>
      <c r="F562" s="27"/>
      <c r="G562" s="27"/>
      <c r="H562" s="27"/>
      <c r="I562" s="27"/>
      <c r="J562" s="27"/>
      <c r="K562" s="26"/>
      <c r="L562" s="29"/>
      <c r="M562" s="15"/>
      <c r="N562" s="15"/>
      <c r="O562" s="29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30"/>
      <c r="AH562" s="30"/>
      <c r="AI562" s="30"/>
      <c r="AJ562" s="30"/>
    </row>
    <row r="563">
      <c r="A563" s="26"/>
      <c r="B563" s="27"/>
      <c r="C563" s="28"/>
      <c r="D563" s="27"/>
      <c r="E563" s="27"/>
      <c r="F563" s="27"/>
      <c r="G563" s="27"/>
      <c r="H563" s="27"/>
      <c r="I563" s="27"/>
      <c r="J563" s="27"/>
      <c r="K563" s="26"/>
      <c r="L563" s="29"/>
      <c r="M563" s="15"/>
      <c r="N563" s="15"/>
      <c r="O563" s="29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30"/>
      <c r="AH563" s="30"/>
      <c r="AI563" s="30"/>
      <c r="AJ563" s="30"/>
    </row>
    <row r="564">
      <c r="A564" s="26"/>
      <c r="B564" s="27"/>
      <c r="C564" s="28"/>
      <c r="D564" s="27"/>
      <c r="E564" s="27"/>
      <c r="F564" s="27"/>
      <c r="G564" s="27"/>
      <c r="H564" s="27"/>
      <c r="I564" s="27"/>
      <c r="J564" s="27"/>
      <c r="K564" s="26"/>
      <c r="L564" s="29"/>
      <c r="M564" s="15"/>
      <c r="N564" s="15"/>
      <c r="O564" s="29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30"/>
      <c r="AH564" s="30"/>
      <c r="AI564" s="30"/>
      <c r="AJ564" s="30"/>
    </row>
    <row r="565">
      <c r="A565" s="26"/>
      <c r="B565" s="27"/>
      <c r="C565" s="28"/>
      <c r="D565" s="27"/>
      <c r="E565" s="27"/>
      <c r="F565" s="27"/>
      <c r="G565" s="27"/>
      <c r="H565" s="27"/>
      <c r="I565" s="27"/>
      <c r="J565" s="27"/>
      <c r="K565" s="26"/>
      <c r="L565" s="29"/>
      <c r="M565" s="15"/>
      <c r="N565" s="15"/>
      <c r="O565" s="29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30"/>
      <c r="AH565" s="30"/>
      <c r="AI565" s="30"/>
      <c r="AJ565" s="30"/>
    </row>
    <row r="566">
      <c r="A566" s="26"/>
      <c r="B566" s="27"/>
      <c r="C566" s="28"/>
      <c r="D566" s="27"/>
      <c r="E566" s="27"/>
      <c r="F566" s="27"/>
      <c r="G566" s="27"/>
      <c r="H566" s="27"/>
      <c r="I566" s="27"/>
      <c r="J566" s="27"/>
      <c r="K566" s="26"/>
      <c r="L566" s="29"/>
      <c r="M566" s="15"/>
      <c r="N566" s="15"/>
      <c r="O566" s="29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30"/>
      <c r="AH566" s="30"/>
      <c r="AI566" s="30"/>
      <c r="AJ566" s="30"/>
    </row>
    <row r="567">
      <c r="A567" s="26"/>
      <c r="B567" s="27"/>
      <c r="C567" s="28"/>
      <c r="D567" s="27"/>
      <c r="E567" s="27"/>
      <c r="F567" s="27"/>
      <c r="G567" s="27"/>
      <c r="H567" s="27"/>
      <c r="I567" s="27"/>
      <c r="J567" s="27"/>
      <c r="K567" s="26"/>
      <c r="L567" s="29"/>
      <c r="M567" s="15"/>
      <c r="N567" s="15"/>
      <c r="O567" s="29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30"/>
      <c r="AH567" s="30"/>
      <c r="AI567" s="30"/>
      <c r="AJ567" s="30"/>
    </row>
    <row r="568">
      <c r="A568" s="26"/>
      <c r="B568" s="27"/>
      <c r="C568" s="28"/>
      <c r="D568" s="27"/>
      <c r="E568" s="27"/>
      <c r="F568" s="27"/>
      <c r="G568" s="27"/>
      <c r="H568" s="27"/>
      <c r="I568" s="27"/>
      <c r="J568" s="27"/>
      <c r="K568" s="26"/>
      <c r="L568" s="29"/>
      <c r="M568" s="15"/>
      <c r="N568" s="15"/>
      <c r="O568" s="29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30"/>
      <c r="AH568" s="30"/>
      <c r="AI568" s="30"/>
      <c r="AJ568" s="30"/>
    </row>
    <row r="569">
      <c r="A569" s="26"/>
      <c r="B569" s="27"/>
      <c r="C569" s="28"/>
      <c r="D569" s="27"/>
      <c r="E569" s="27"/>
      <c r="F569" s="27"/>
      <c r="G569" s="27"/>
      <c r="H569" s="27"/>
      <c r="I569" s="27"/>
      <c r="J569" s="27"/>
      <c r="K569" s="26"/>
      <c r="L569" s="29"/>
      <c r="M569" s="15"/>
      <c r="N569" s="15"/>
      <c r="O569" s="29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30"/>
      <c r="AH569" s="30"/>
      <c r="AI569" s="30"/>
      <c r="AJ569" s="30"/>
    </row>
    <row r="570">
      <c r="A570" s="26"/>
      <c r="B570" s="27"/>
      <c r="C570" s="28"/>
      <c r="D570" s="27"/>
      <c r="E570" s="27"/>
      <c r="F570" s="27"/>
      <c r="G570" s="27"/>
      <c r="H570" s="27"/>
      <c r="I570" s="27"/>
      <c r="J570" s="27"/>
      <c r="K570" s="26"/>
      <c r="L570" s="29"/>
      <c r="M570" s="15"/>
      <c r="N570" s="15"/>
      <c r="O570" s="29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30"/>
      <c r="AH570" s="30"/>
      <c r="AI570" s="30"/>
      <c r="AJ570" s="30"/>
    </row>
    <row r="571">
      <c r="A571" s="26"/>
      <c r="B571" s="27"/>
      <c r="C571" s="28"/>
      <c r="D571" s="27"/>
      <c r="E571" s="27"/>
      <c r="F571" s="27"/>
      <c r="G571" s="27"/>
      <c r="H571" s="27"/>
      <c r="I571" s="27"/>
      <c r="J571" s="27"/>
      <c r="K571" s="26"/>
      <c r="L571" s="29"/>
      <c r="M571" s="15"/>
      <c r="N571" s="15"/>
      <c r="O571" s="29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30"/>
      <c r="AH571" s="30"/>
      <c r="AI571" s="30"/>
      <c r="AJ571" s="30"/>
    </row>
    <row r="572">
      <c r="A572" s="26"/>
      <c r="B572" s="27"/>
      <c r="C572" s="28"/>
      <c r="D572" s="27"/>
      <c r="E572" s="27"/>
      <c r="F572" s="27"/>
      <c r="G572" s="27"/>
      <c r="H572" s="27"/>
      <c r="I572" s="27"/>
      <c r="J572" s="27"/>
      <c r="K572" s="26"/>
      <c r="L572" s="29"/>
      <c r="M572" s="15"/>
      <c r="N572" s="15"/>
      <c r="O572" s="29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30"/>
      <c r="AH572" s="30"/>
      <c r="AI572" s="30"/>
      <c r="AJ572" s="30"/>
    </row>
    <row r="573">
      <c r="A573" s="26"/>
      <c r="B573" s="27"/>
      <c r="C573" s="28"/>
      <c r="D573" s="27"/>
      <c r="E573" s="27"/>
      <c r="F573" s="27"/>
      <c r="G573" s="27"/>
      <c r="H573" s="27"/>
      <c r="I573" s="27"/>
      <c r="J573" s="27"/>
      <c r="K573" s="26"/>
      <c r="L573" s="29"/>
      <c r="M573" s="15"/>
      <c r="N573" s="15"/>
      <c r="O573" s="29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30"/>
      <c r="AH573" s="30"/>
      <c r="AI573" s="30"/>
      <c r="AJ573" s="30"/>
    </row>
    <row r="574">
      <c r="A574" s="26"/>
      <c r="B574" s="27"/>
      <c r="C574" s="28"/>
      <c r="D574" s="27"/>
      <c r="E574" s="27"/>
      <c r="F574" s="27"/>
      <c r="G574" s="27"/>
      <c r="H574" s="27"/>
      <c r="I574" s="27"/>
      <c r="J574" s="27"/>
      <c r="K574" s="26"/>
      <c r="L574" s="29"/>
      <c r="M574" s="15"/>
      <c r="N574" s="15"/>
      <c r="O574" s="29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30"/>
      <c r="AH574" s="30"/>
      <c r="AI574" s="30"/>
      <c r="AJ574" s="30"/>
    </row>
    <row r="575">
      <c r="A575" s="26"/>
      <c r="B575" s="27"/>
      <c r="C575" s="28"/>
      <c r="D575" s="27"/>
      <c r="E575" s="27"/>
      <c r="F575" s="27"/>
      <c r="G575" s="27"/>
      <c r="H575" s="27"/>
      <c r="I575" s="27"/>
      <c r="J575" s="27"/>
      <c r="K575" s="26"/>
      <c r="L575" s="29"/>
      <c r="M575" s="15"/>
      <c r="N575" s="15"/>
      <c r="O575" s="29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30"/>
      <c r="AH575" s="30"/>
      <c r="AI575" s="30"/>
      <c r="AJ575" s="30"/>
    </row>
    <row r="576">
      <c r="A576" s="26"/>
      <c r="B576" s="27"/>
      <c r="C576" s="28"/>
      <c r="D576" s="27"/>
      <c r="E576" s="27"/>
      <c r="F576" s="27"/>
      <c r="G576" s="27"/>
      <c r="H576" s="27"/>
      <c r="I576" s="27"/>
      <c r="J576" s="27"/>
      <c r="K576" s="26"/>
      <c r="L576" s="29"/>
      <c r="M576" s="15"/>
      <c r="N576" s="15"/>
      <c r="O576" s="29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30"/>
      <c r="AH576" s="30"/>
      <c r="AI576" s="30"/>
      <c r="AJ576" s="30"/>
    </row>
    <row r="577">
      <c r="A577" s="26"/>
      <c r="B577" s="27"/>
      <c r="C577" s="28"/>
      <c r="D577" s="27"/>
      <c r="E577" s="27"/>
      <c r="F577" s="27"/>
      <c r="G577" s="27"/>
      <c r="H577" s="27"/>
      <c r="I577" s="27"/>
      <c r="J577" s="27"/>
      <c r="K577" s="26"/>
      <c r="L577" s="29"/>
      <c r="M577" s="15"/>
      <c r="N577" s="15"/>
      <c r="O577" s="29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30"/>
      <c r="AH577" s="30"/>
      <c r="AI577" s="30"/>
      <c r="AJ577" s="30"/>
    </row>
    <row r="578">
      <c r="A578" s="26"/>
      <c r="B578" s="27"/>
      <c r="C578" s="28"/>
      <c r="D578" s="27"/>
      <c r="E578" s="27"/>
      <c r="F578" s="27"/>
      <c r="G578" s="27"/>
      <c r="H578" s="27"/>
      <c r="I578" s="27"/>
      <c r="J578" s="27"/>
      <c r="K578" s="26"/>
      <c r="L578" s="29"/>
      <c r="M578" s="15"/>
      <c r="N578" s="15"/>
      <c r="O578" s="29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30"/>
      <c r="AH578" s="30"/>
      <c r="AI578" s="30"/>
      <c r="AJ578" s="30"/>
    </row>
    <row r="579">
      <c r="A579" s="26"/>
      <c r="B579" s="27"/>
      <c r="C579" s="28"/>
      <c r="D579" s="27"/>
      <c r="E579" s="27"/>
      <c r="F579" s="27"/>
      <c r="G579" s="27"/>
      <c r="H579" s="27"/>
      <c r="I579" s="27"/>
      <c r="J579" s="27"/>
      <c r="K579" s="26"/>
      <c r="L579" s="29"/>
      <c r="M579" s="15"/>
      <c r="N579" s="15"/>
      <c r="O579" s="29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30"/>
      <c r="AH579" s="30"/>
      <c r="AI579" s="30"/>
      <c r="AJ579" s="30"/>
    </row>
    <row r="580">
      <c r="A580" s="26"/>
      <c r="B580" s="27"/>
      <c r="C580" s="28"/>
      <c r="D580" s="27"/>
      <c r="E580" s="27"/>
      <c r="F580" s="27"/>
      <c r="G580" s="27"/>
      <c r="H580" s="27"/>
      <c r="I580" s="27"/>
      <c r="J580" s="27"/>
      <c r="K580" s="26"/>
      <c r="L580" s="29"/>
      <c r="M580" s="15"/>
      <c r="N580" s="15"/>
      <c r="O580" s="29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30"/>
      <c r="AH580" s="30"/>
      <c r="AI580" s="30"/>
      <c r="AJ580" s="30"/>
    </row>
    <row r="581">
      <c r="A581" s="26"/>
      <c r="B581" s="27"/>
      <c r="C581" s="28"/>
      <c r="D581" s="27"/>
      <c r="E581" s="27"/>
      <c r="F581" s="27"/>
      <c r="G581" s="27"/>
      <c r="H581" s="27"/>
      <c r="I581" s="27"/>
      <c r="J581" s="27"/>
      <c r="K581" s="26"/>
      <c r="L581" s="29"/>
      <c r="M581" s="15"/>
      <c r="N581" s="15"/>
      <c r="O581" s="29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30"/>
      <c r="AH581" s="30"/>
      <c r="AI581" s="30"/>
      <c r="AJ581" s="30"/>
    </row>
    <row r="582">
      <c r="A582" s="26"/>
      <c r="B582" s="27"/>
      <c r="C582" s="28"/>
      <c r="D582" s="27"/>
      <c r="E582" s="27"/>
      <c r="F582" s="27"/>
      <c r="G582" s="27"/>
      <c r="H582" s="27"/>
      <c r="I582" s="27"/>
      <c r="J582" s="27"/>
      <c r="K582" s="26"/>
      <c r="L582" s="29"/>
      <c r="M582" s="15"/>
      <c r="N582" s="15"/>
      <c r="O582" s="29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30"/>
      <c r="AH582" s="30"/>
      <c r="AI582" s="30"/>
      <c r="AJ582" s="30"/>
    </row>
    <row r="583">
      <c r="A583" s="26"/>
      <c r="B583" s="27"/>
      <c r="C583" s="28"/>
      <c r="D583" s="27"/>
      <c r="E583" s="27"/>
      <c r="F583" s="27"/>
      <c r="G583" s="27"/>
      <c r="H583" s="27"/>
      <c r="I583" s="27"/>
      <c r="J583" s="27"/>
      <c r="K583" s="26"/>
      <c r="L583" s="29"/>
      <c r="M583" s="15"/>
      <c r="N583" s="15"/>
      <c r="O583" s="29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30"/>
      <c r="AH583" s="30"/>
      <c r="AI583" s="30"/>
      <c r="AJ583" s="30"/>
    </row>
    <row r="584">
      <c r="A584" s="26"/>
      <c r="B584" s="27"/>
      <c r="C584" s="28"/>
      <c r="D584" s="27"/>
      <c r="E584" s="27"/>
      <c r="F584" s="27"/>
      <c r="G584" s="27"/>
      <c r="H584" s="27"/>
      <c r="I584" s="27"/>
      <c r="J584" s="27"/>
      <c r="K584" s="26"/>
      <c r="L584" s="29"/>
      <c r="M584" s="15"/>
      <c r="N584" s="15"/>
      <c r="O584" s="29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30"/>
      <c r="AH584" s="30"/>
      <c r="AI584" s="30"/>
      <c r="AJ584" s="30"/>
    </row>
    <row r="585">
      <c r="A585" s="26"/>
      <c r="B585" s="27"/>
      <c r="C585" s="28"/>
      <c r="D585" s="27"/>
      <c r="E585" s="27"/>
      <c r="F585" s="27"/>
      <c r="G585" s="27"/>
      <c r="H585" s="27"/>
      <c r="I585" s="27"/>
      <c r="J585" s="27"/>
      <c r="K585" s="26"/>
      <c r="L585" s="29"/>
      <c r="M585" s="15"/>
      <c r="N585" s="15"/>
      <c r="O585" s="29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30"/>
      <c r="AH585" s="30"/>
      <c r="AI585" s="30"/>
      <c r="AJ585" s="30"/>
    </row>
    <row r="586">
      <c r="A586" s="26"/>
      <c r="B586" s="27"/>
      <c r="C586" s="28"/>
      <c r="D586" s="27"/>
      <c r="E586" s="27"/>
      <c r="F586" s="27"/>
      <c r="G586" s="27"/>
      <c r="H586" s="27"/>
      <c r="I586" s="27"/>
      <c r="J586" s="27"/>
      <c r="K586" s="26"/>
      <c r="L586" s="29"/>
      <c r="M586" s="15"/>
      <c r="N586" s="15"/>
      <c r="O586" s="29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30"/>
      <c r="AH586" s="30"/>
      <c r="AI586" s="30"/>
      <c r="AJ586" s="30"/>
    </row>
    <row r="587">
      <c r="A587" s="26"/>
      <c r="B587" s="27"/>
      <c r="C587" s="28"/>
      <c r="D587" s="27"/>
      <c r="E587" s="27"/>
      <c r="F587" s="27"/>
      <c r="G587" s="27"/>
      <c r="H587" s="27"/>
      <c r="I587" s="27"/>
      <c r="J587" s="27"/>
      <c r="K587" s="26"/>
      <c r="L587" s="29"/>
      <c r="M587" s="15"/>
      <c r="N587" s="15"/>
      <c r="O587" s="29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30"/>
      <c r="AH587" s="30"/>
      <c r="AI587" s="30"/>
      <c r="AJ587" s="30"/>
    </row>
    <row r="588">
      <c r="A588" s="26"/>
      <c r="B588" s="27"/>
      <c r="C588" s="28"/>
      <c r="D588" s="27"/>
      <c r="E588" s="27"/>
      <c r="F588" s="27"/>
      <c r="G588" s="27"/>
      <c r="H588" s="27"/>
      <c r="I588" s="27"/>
      <c r="J588" s="27"/>
      <c r="K588" s="26"/>
      <c r="L588" s="29"/>
      <c r="M588" s="15"/>
      <c r="N588" s="15"/>
      <c r="O588" s="29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30"/>
      <c r="AH588" s="30"/>
      <c r="AI588" s="30"/>
      <c r="AJ588" s="30"/>
    </row>
    <row r="589">
      <c r="A589" s="26"/>
      <c r="B589" s="27"/>
      <c r="C589" s="28"/>
      <c r="D589" s="27"/>
      <c r="E589" s="27"/>
      <c r="F589" s="27"/>
      <c r="G589" s="27"/>
      <c r="H589" s="27"/>
      <c r="I589" s="27"/>
      <c r="J589" s="27"/>
      <c r="K589" s="26"/>
      <c r="L589" s="29"/>
      <c r="M589" s="15"/>
      <c r="N589" s="15"/>
      <c r="O589" s="29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30"/>
      <c r="AH589" s="30"/>
      <c r="AI589" s="30"/>
      <c r="AJ589" s="30"/>
    </row>
    <row r="590">
      <c r="A590" s="26"/>
      <c r="B590" s="27"/>
      <c r="C590" s="28"/>
      <c r="D590" s="27"/>
      <c r="E590" s="27"/>
      <c r="F590" s="27"/>
      <c r="G590" s="27"/>
      <c r="H590" s="27"/>
      <c r="I590" s="27"/>
      <c r="J590" s="27"/>
      <c r="K590" s="26"/>
      <c r="L590" s="29"/>
      <c r="M590" s="15"/>
      <c r="N590" s="15"/>
      <c r="O590" s="29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30"/>
      <c r="AH590" s="30"/>
      <c r="AI590" s="30"/>
      <c r="AJ590" s="30"/>
    </row>
    <row r="591">
      <c r="A591" s="26"/>
      <c r="B591" s="27"/>
      <c r="C591" s="28"/>
      <c r="D591" s="27"/>
      <c r="E591" s="27"/>
      <c r="F591" s="27"/>
      <c r="G591" s="27"/>
      <c r="H591" s="27"/>
      <c r="I591" s="27"/>
      <c r="J591" s="27"/>
      <c r="K591" s="26"/>
      <c r="L591" s="29"/>
      <c r="M591" s="15"/>
      <c r="N591" s="15"/>
      <c r="O591" s="29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30"/>
      <c r="AH591" s="30"/>
      <c r="AI591" s="30"/>
      <c r="AJ591" s="30"/>
    </row>
    <row r="592">
      <c r="A592" s="26"/>
      <c r="B592" s="27"/>
      <c r="C592" s="28"/>
      <c r="D592" s="27"/>
      <c r="E592" s="27"/>
      <c r="F592" s="27"/>
      <c r="G592" s="27"/>
      <c r="H592" s="27"/>
      <c r="I592" s="27"/>
      <c r="J592" s="27"/>
      <c r="K592" s="26"/>
      <c r="L592" s="29"/>
      <c r="M592" s="15"/>
      <c r="N592" s="15"/>
      <c r="O592" s="29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30"/>
      <c r="AH592" s="30"/>
      <c r="AI592" s="30"/>
      <c r="AJ592" s="30"/>
    </row>
    <row r="593">
      <c r="A593" s="26"/>
      <c r="B593" s="27"/>
      <c r="C593" s="28"/>
      <c r="D593" s="27"/>
      <c r="E593" s="27"/>
      <c r="F593" s="27"/>
      <c r="G593" s="27"/>
      <c r="H593" s="27"/>
      <c r="I593" s="27"/>
      <c r="J593" s="27"/>
      <c r="K593" s="26"/>
      <c r="L593" s="29"/>
      <c r="M593" s="15"/>
      <c r="N593" s="15"/>
      <c r="O593" s="29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30"/>
      <c r="AH593" s="30"/>
      <c r="AI593" s="30"/>
      <c r="AJ593" s="30"/>
    </row>
    <row r="594">
      <c r="A594" s="26"/>
      <c r="B594" s="27"/>
      <c r="C594" s="28"/>
      <c r="D594" s="27"/>
      <c r="E594" s="27"/>
      <c r="F594" s="27"/>
      <c r="G594" s="27"/>
      <c r="H594" s="27"/>
      <c r="I594" s="27"/>
      <c r="J594" s="27"/>
      <c r="K594" s="26"/>
      <c r="L594" s="29"/>
      <c r="M594" s="15"/>
      <c r="N594" s="15"/>
      <c r="O594" s="29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30"/>
      <c r="AH594" s="30"/>
      <c r="AI594" s="30"/>
      <c r="AJ594" s="30"/>
    </row>
    <row r="595">
      <c r="A595" s="26"/>
      <c r="B595" s="27"/>
      <c r="C595" s="28"/>
      <c r="D595" s="27"/>
      <c r="E595" s="27"/>
      <c r="F595" s="27"/>
      <c r="G595" s="27"/>
      <c r="H595" s="27"/>
      <c r="I595" s="27"/>
      <c r="J595" s="27"/>
      <c r="K595" s="26"/>
      <c r="L595" s="29"/>
      <c r="M595" s="15"/>
      <c r="N595" s="15"/>
      <c r="O595" s="29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30"/>
      <c r="AH595" s="30"/>
      <c r="AI595" s="30"/>
      <c r="AJ595" s="30"/>
    </row>
    <row r="596">
      <c r="A596" s="26"/>
      <c r="B596" s="27"/>
      <c r="C596" s="28"/>
      <c r="D596" s="27"/>
      <c r="E596" s="27"/>
      <c r="F596" s="27"/>
      <c r="G596" s="27"/>
      <c r="H596" s="27"/>
      <c r="I596" s="27"/>
      <c r="J596" s="27"/>
      <c r="K596" s="26"/>
      <c r="L596" s="29"/>
      <c r="M596" s="15"/>
      <c r="N596" s="15"/>
      <c r="O596" s="29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30"/>
      <c r="AH596" s="30"/>
      <c r="AI596" s="30"/>
      <c r="AJ596" s="30"/>
    </row>
    <row r="597">
      <c r="A597" s="26"/>
      <c r="B597" s="27"/>
      <c r="C597" s="28"/>
      <c r="D597" s="27"/>
      <c r="E597" s="27"/>
      <c r="F597" s="27"/>
      <c r="G597" s="27"/>
      <c r="H597" s="27"/>
      <c r="I597" s="27"/>
      <c r="J597" s="27"/>
      <c r="K597" s="26"/>
      <c r="L597" s="29"/>
      <c r="M597" s="15"/>
      <c r="N597" s="15"/>
      <c r="O597" s="29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30"/>
      <c r="AH597" s="30"/>
      <c r="AI597" s="30"/>
      <c r="AJ597" s="30"/>
    </row>
    <row r="598">
      <c r="A598" s="26"/>
      <c r="B598" s="27"/>
      <c r="C598" s="28"/>
      <c r="D598" s="27"/>
      <c r="E598" s="27"/>
      <c r="F598" s="27"/>
      <c r="G598" s="27"/>
      <c r="H598" s="27"/>
      <c r="I598" s="27"/>
      <c r="J598" s="27"/>
      <c r="K598" s="26"/>
      <c r="L598" s="29"/>
      <c r="M598" s="15"/>
      <c r="N598" s="15"/>
      <c r="O598" s="29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30"/>
      <c r="AH598" s="30"/>
      <c r="AI598" s="30"/>
      <c r="AJ598" s="30"/>
    </row>
    <row r="599">
      <c r="A599" s="26"/>
      <c r="B599" s="27"/>
      <c r="C599" s="28"/>
      <c r="D599" s="27"/>
      <c r="E599" s="27"/>
      <c r="F599" s="27"/>
      <c r="G599" s="27"/>
      <c r="H599" s="27"/>
      <c r="I599" s="27"/>
      <c r="J599" s="27"/>
      <c r="K599" s="26"/>
      <c r="L599" s="29"/>
      <c r="M599" s="15"/>
      <c r="N599" s="15"/>
      <c r="O599" s="29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30"/>
      <c r="AH599" s="30"/>
      <c r="AI599" s="30"/>
      <c r="AJ599" s="30"/>
    </row>
    <row r="600">
      <c r="A600" s="26"/>
      <c r="B600" s="27"/>
      <c r="C600" s="28"/>
      <c r="D600" s="27"/>
      <c r="E600" s="27"/>
      <c r="F600" s="27"/>
      <c r="G600" s="27"/>
      <c r="H600" s="27"/>
      <c r="I600" s="27"/>
      <c r="J600" s="27"/>
      <c r="K600" s="26"/>
      <c r="L600" s="29"/>
      <c r="M600" s="15"/>
      <c r="N600" s="15"/>
      <c r="O600" s="29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30"/>
      <c r="AH600" s="30"/>
      <c r="AI600" s="30"/>
      <c r="AJ600" s="30"/>
    </row>
    <row r="601">
      <c r="A601" s="26"/>
      <c r="B601" s="27"/>
      <c r="C601" s="28"/>
      <c r="D601" s="27"/>
      <c r="E601" s="27"/>
      <c r="F601" s="27"/>
      <c r="G601" s="27"/>
      <c r="H601" s="27"/>
      <c r="I601" s="27"/>
      <c r="J601" s="27"/>
      <c r="K601" s="26"/>
      <c r="L601" s="29"/>
      <c r="M601" s="15"/>
      <c r="N601" s="15"/>
      <c r="O601" s="29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30"/>
      <c r="AH601" s="30"/>
      <c r="AI601" s="30"/>
      <c r="AJ601" s="30"/>
    </row>
    <row r="602">
      <c r="A602" s="26"/>
      <c r="B602" s="27"/>
      <c r="C602" s="28"/>
      <c r="D602" s="27"/>
      <c r="E602" s="27"/>
      <c r="F602" s="27"/>
      <c r="G602" s="27"/>
      <c r="H602" s="27"/>
      <c r="I602" s="27"/>
      <c r="J602" s="27"/>
      <c r="K602" s="26"/>
      <c r="L602" s="29"/>
      <c r="M602" s="15"/>
      <c r="N602" s="15"/>
      <c r="O602" s="29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30"/>
      <c r="AH602" s="30"/>
      <c r="AI602" s="30"/>
      <c r="AJ602" s="30"/>
    </row>
    <row r="603">
      <c r="A603" s="26"/>
      <c r="B603" s="27"/>
      <c r="C603" s="28"/>
      <c r="D603" s="27"/>
      <c r="E603" s="27"/>
      <c r="F603" s="27"/>
      <c r="G603" s="27"/>
      <c r="H603" s="27"/>
      <c r="I603" s="27"/>
      <c r="J603" s="27"/>
      <c r="K603" s="26"/>
      <c r="L603" s="29"/>
      <c r="M603" s="15"/>
      <c r="N603" s="15"/>
      <c r="O603" s="29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30"/>
      <c r="AH603" s="30"/>
      <c r="AI603" s="30"/>
      <c r="AJ603" s="30"/>
    </row>
    <row r="604">
      <c r="A604" s="26"/>
      <c r="B604" s="27"/>
      <c r="C604" s="28"/>
      <c r="D604" s="27"/>
      <c r="E604" s="27"/>
      <c r="F604" s="27"/>
      <c r="G604" s="27"/>
      <c r="H604" s="27"/>
      <c r="I604" s="27"/>
      <c r="J604" s="27"/>
      <c r="K604" s="26"/>
      <c r="L604" s="29"/>
      <c r="M604" s="15"/>
      <c r="N604" s="15"/>
      <c r="O604" s="29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30"/>
      <c r="AH604" s="30"/>
      <c r="AI604" s="30"/>
      <c r="AJ604" s="30"/>
    </row>
    <row r="605">
      <c r="A605" s="26"/>
      <c r="B605" s="27"/>
      <c r="C605" s="28"/>
      <c r="D605" s="27"/>
      <c r="E605" s="27"/>
      <c r="F605" s="27"/>
      <c r="G605" s="27"/>
      <c r="H605" s="27"/>
      <c r="I605" s="27"/>
      <c r="J605" s="27"/>
      <c r="K605" s="26"/>
      <c r="L605" s="29"/>
      <c r="M605" s="15"/>
      <c r="N605" s="15"/>
      <c r="O605" s="29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30"/>
      <c r="AH605" s="30"/>
      <c r="AI605" s="30"/>
      <c r="AJ605" s="30"/>
    </row>
    <row r="606">
      <c r="A606" s="26"/>
      <c r="B606" s="27"/>
      <c r="C606" s="28"/>
      <c r="D606" s="27"/>
      <c r="E606" s="27"/>
      <c r="F606" s="27"/>
      <c r="G606" s="27"/>
      <c r="H606" s="27"/>
      <c r="I606" s="27"/>
      <c r="J606" s="27"/>
      <c r="K606" s="26"/>
      <c r="L606" s="29"/>
      <c r="M606" s="15"/>
      <c r="N606" s="15"/>
      <c r="O606" s="29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30"/>
      <c r="AH606" s="30"/>
      <c r="AI606" s="30"/>
      <c r="AJ606" s="30"/>
    </row>
    <row r="607">
      <c r="A607" s="26"/>
      <c r="B607" s="27"/>
      <c r="C607" s="28"/>
      <c r="D607" s="27"/>
      <c r="E607" s="27"/>
      <c r="F607" s="27"/>
      <c r="G607" s="27"/>
      <c r="H607" s="27"/>
      <c r="I607" s="27"/>
      <c r="J607" s="27"/>
      <c r="K607" s="26"/>
      <c r="L607" s="29"/>
      <c r="M607" s="15"/>
      <c r="N607" s="15"/>
      <c r="O607" s="29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30"/>
      <c r="AH607" s="30"/>
      <c r="AI607" s="30"/>
      <c r="AJ607" s="30"/>
    </row>
    <row r="608">
      <c r="A608" s="26"/>
      <c r="B608" s="27"/>
      <c r="C608" s="28"/>
      <c r="D608" s="27"/>
      <c r="E608" s="27"/>
      <c r="F608" s="27"/>
      <c r="G608" s="27"/>
      <c r="H608" s="27"/>
      <c r="I608" s="27"/>
      <c r="J608" s="27"/>
      <c r="K608" s="26"/>
      <c r="L608" s="29"/>
      <c r="M608" s="15"/>
      <c r="N608" s="15"/>
      <c r="O608" s="29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30"/>
      <c r="AH608" s="30"/>
      <c r="AI608" s="30"/>
      <c r="AJ608" s="30"/>
    </row>
    <row r="609">
      <c r="A609" s="26"/>
      <c r="B609" s="27"/>
      <c r="C609" s="28"/>
      <c r="D609" s="27"/>
      <c r="E609" s="27"/>
      <c r="F609" s="27"/>
      <c r="G609" s="27"/>
      <c r="H609" s="27"/>
      <c r="I609" s="27"/>
      <c r="J609" s="27"/>
      <c r="K609" s="26"/>
      <c r="L609" s="29"/>
      <c r="M609" s="15"/>
      <c r="N609" s="15"/>
      <c r="O609" s="29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30"/>
      <c r="AH609" s="30"/>
      <c r="AI609" s="30"/>
      <c r="AJ609" s="30"/>
    </row>
    <row r="610">
      <c r="A610" s="26"/>
      <c r="B610" s="27"/>
      <c r="C610" s="28"/>
      <c r="D610" s="27"/>
      <c r="E610" s="27"/>
      <c r="F610" s="27"/>
      <c r="G610" s="27"/>
      <c r="H610" s="27"/>
      <c r="I610" s="27"/>
      <c r="J610" s="27"/>
      <c r="K610" s="26"/>
      <c r="L610" s="29"/>
      <c r="M610" s="15"/>
      <c r="N610" s="15"/>
      <c r="O610" s="29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30"/>
      <c r="AH610" s="30"/>
      <c r="AI610" s="30"/>
      <c r="AJ610" s="30"/>
    </row>
    <row r="611">
      <c r="A611" s="26"/>
      <c r="B611" s="27"/>
      <c r="C611" s="28"/>
      <c r="D611" s="27"/>
      <c r="E611" s="27"/>
      <c r="F611" s="27"/>
      <c r="G611" s="27"/>
      <c r="H611" s="27"/>
      <c r="I611" s="27"/>
      <c r="J611" s="27"/>
      <c r="K611" s="26"/>
      <c r="L611" s="29"/>
      <c r="M611" s="15"/>
      <c r="N611" s="15"/>
      <c r="O611" s="29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30"/>
      <c r="AH611" s="30"/>
      <c r="AI611" s="30"/>
      <c r="AJ611" s="30"/>
    </row>
    <row r="612">
      <c r="A612" s="26"/>
      <c r="B612" s="27"/>
      <c r="C612" s="28"/>
      <c r="D612" s="27"/>
      <c r="E612" s="27"/>
      <c r="F612" s="27"/>
      <c r="G612" s="27"/>
      <c r="H612" s="27"/>
      <c r="I612" s="27"/>
      <c r="J612" s="27"/>
      <c r="K612" s="26"/>
      <c r="L612" s="29"/>
      <c r="M612" s="15"/>
      <c r="N612" s="15"/>
      <c r="O612" s="29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30"/>
      <c r="AH612" s="30"/>
      <c r="AI612" s="30"/>
      <c r="AJ612" s="30"/>
    </row>
    <row r="613">
      <c r="A613" s="26"/>
      <c r="B613" s="27"/>
      <c r="C613" s="28"/>
      <c r="D613" s="27"/>
      <c r="E613" s="27"/>
      <c r="F613" s="27"/>
      <c r="G613" s="27"/>
      <c r="H613" s="27"/>
      <c r="I613" s="27"/>
      <c r="J613" s="27"/>
      <c r="K613" s="26"/>
      <c r="L613" s="29"/>
      <c r="M613" s="15"/>
      <c r="N613" s="15"/>
      <c r="O613" s="29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30"/>
      <c r="AH613" s="30"/>
      <c r="AI613" s="30"/>
      <c r="AJ613" s="30"/>
    </row>
    <row r="614">
      <c r="A614" s="26"/>
      <c r="B614" s="27"/>
      <c r="C614" s="28"/>
      <c r="D614" s="27"/>
      <c r="E614" s="27"/>
      <c r="F614" s="27"/>
      <c r="G614" s="27"/>
      <c r="H614" s="27"/>
      <c r="I614" s="27"/>
      <c r="J614" s="27"/>
      <c r="K614" s="26"/>
      <c r="L614" s="29"/>
      <c r="M614" s="15"/>
      <c r="N614" s="15"/>
      <c r="O614" s="29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30"/>
      <c r="AH614" s="30"/>
      <c r="AI614" s="30"/>
      <c r="AJ614" s="30"/>
    </row>
    <row r="615">
      <c r="A615" s="26"/>
      <c r="B615" s="27"/>
      <c r="C615" s="28"/>
      <c r="D615" s="27"/>
      <c r="E615" s="27"/>
      <c r="F615" s="27"/>
      <c r="G615" s="27"/>
      <c r="H615" s="27"/>
      <c r="I615" s="27"/>
      <c r="J615" s="27"/>
      <c r="K615" s="26"/>
      <c r="L615" s="29"/>
      <c r="M615" s="15"/>
      <c r="N615" s="15"/>
      <c r="O615" s="29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30"/>
      <c r="AH615" s="30"/>
      <c r="AI615" s="30"/>
      <c r="AJ615" s="30"/>
    </row>
    <row r="616">
      <c r="A616" s="26"/>
      <c r="B616" s="27"/>
      <c r="C616" s="28"/>
      <c r="D616" s="27"/>
      <c r="E616" s="27"/>
      <c r="F616" s="27"/>
      <c r="G616" s="27"/>
      <c r="H616" s="27"/>
      <c r="I616" s="27"/>
      <c r="J616" s="27"/>
      <c r="K616" s="26"/>
      <c r="L616" s="29"/>
      <c r="M616" s="15"/>
      <c r="N616" s="15"/>
      <c r="O616" s="29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30"/>
      <c r="AH616" s="30"/>
      <c r="AI616" s="30"/>
      <c r="AJ616" s="30"/>
    </row>
    <row r="617">
      <c r="A617" s="26"/>
      <c r="B617" s="27"/>
      <c r="C617" s="28"/>
      <c r="D617" s="27"/>
      <c r="E617" s="27"/>
      <c r="F617" s="27"/>
      <c r="G617" s="27"/>
      <c r="H617" s="27"/>
      <c r="I617" s="27"/>
      <c r="J617" s="27"/>
      <c r="K617" s="26"/>
      <c r="L617" s="29"/>
      <c r="M617" s="15"/>
      <c r="N617" s="15"/>
      <c r="O617" s="29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30"/>
      <c r="AH617" s="30"/>
      <c r="AI617" s="30"/>
      <c r="AJ617" s="30"/>
    </row>
    <row r="618">
      <c r="A618" s="26"/>
      <c r="B618" s="27"/>
      <c r="C618" s="28"/>
      <c r="D618" s="27"/>
      <c r="E618" s="27"/>
      <c r="F618" s="27"/>
      <c r="G618" s="27"/>
      <c r="H618" s="27"/>
      <c r="I618" s="27"/>
      <c r="J618" s="27"/>
      <c r="K618" s="26"/>
      <c r="L618" s="29"/>
      <c r="M618" s="15"/>
      <c r="N618" s="15"/>
      <c r="O618" s="29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30"/>
      <c r="AH618" s="30"/>
      <c r="AI618" s="30"/>
      <c r="AJ618" s="30"/>
    </row>
    <row r="619">
      <c r="A619" s="26"/>
      <c r="B619" s="27"/>
      <c r="C619" s="28"/>
      <c r="D619" s="27"/>
      <c r="E619" s="27"/>
      <c r="F619" s="27"/>
      <c r="G619" s="27"/>
      <c r="H619" s="27"/>
      <c r="I619" s="27"/>
      <c r="J619" s="27"/>
      <c r="K619" s="26"/>
      <c r="L619" s="29"/>
      <c r="M619" s="15"/>
      <c r="N619" s="15"/>
      <c r="O619" s="29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30"/>
      <c r="AH619" s="30"/>
      <c r="AI619" s="30"/>
      <c r="AJ619" s="30"/>
    </row>
    <row r="620">
      <c r="A620" s="26"/>
      <c r="B620" s="27"/>
      <c r="C620" s="28"/>
      <c r="D620" s="27"/>
      <c r="E620" s="27"/>
      <c r="F620" s="27"/>
      <c r="G620" s="27"/>
      <c r="H620" s="27"/>
      <c r="I620" s="27"/>
      <c r="J620" s="27"/>
      <c r="K620" s="26"/>
      <c r="L620" s="29"/>
      <c r="M620" s="15"/>
      <c r="N620" s="15"/>
      <c r="O620" s="29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30"/>
      <c r="AH620" s="30"/>
      <c r="AI620" s="30"/>
      <c r="AJ620" s="30"/>
    </row>
    <row r="621">
      <c r="A621" s="26"/>
      <c r="B621" s="27"/>
      <c r="C621" s="28"/>
      <c r="D621" s="27"/>
      <c r="E621" s="27"/>
      <c r="F621" s="27"/>
      <c r="G621" s="27"/>
      <c r="H621" s="27"/>
      <c r="I621" s="27"/>
      <c r="J621" s="27"/>
      <c r="K621" s="26"/>
      <c r="L621" s="29"/>
      <c r="M621" s="15"/>
      <c r="N621" s="15"/>
      <c r="O621" s="29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30"/>
      <c r="AH621" s="30"/>
      <c r="AI621" s="30"/>
      <c r="AJ621" s="30"/>
    </row>
    <row r="622">
      <c r="A622" s="26"/>
      <c r="B622" s="27"/>
      <c r="C622" s="28"/>
      <c r="D622" s="27"/>
      <c r="E622" s="27"/>
      <c r="F622" s="27"/>
      <c r="G622" s="27"/>
      <c r="H622" s="27"/>
      <c r="I622" s="27"/>
      <c r="J622" s="27"/>
      <c r="K622" s="26"/>
      <c r="L622" s="29"/>
      <c r="M622" s="15"/>
      <c r="N622" s="15"/>
      <c r="O622" s="29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30"/>
      <c r="AH622" s="30"/>
      <c r="AI622" s="30"/>
      <c r="AJ622" s="30"/>
    </row>
    <row r="623">
      <c r="A623" s="26"/>
      <c r="B623" s="27"/>
      <c r="C623" s="28"/>
      <c r="D623" s="27"/>
      <c r="E623" s="27"/>
      <c r="F623" s="27"/>
      <c r="G623" s="27"/>
      <c r="H623" s="27"/>
      <c r="I623" s="27"/>
      <c r="J623" s="27"/>
      <c r="K623" s="26"/>
      <c r="L623" s="29"/>
      <c r="M623" s="15"/>
      <c r="N623" s="15"/>
      <c r="O623" s="29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30"/>
      <c r="AH623" s="30"/>
      <c r="AI623" s="30"/>
      <c r="AJ623" s="30"/>
    </row>
    <row r="624">
      <c r="A624" s="26"/>
      <c r="B624" s="27"/>
      <c r="C624" s="28"/>
      <c r="D624" s="27"/>
      <c r="E624" s="27"/>
      <c r="F624" s="27"/>
      <c r="G624" s="27"/>
      <c r="H624" s="27"/>
      <c r="I624" s="27"/>
      <c r="J624" s="27"/>
      <c r="K624" s="26"/>
      <c r="L624" s="29"/>
      <c r="M624" s="15"/>
      <c r="N624" s="15"/>
      <c r="O624" s="29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30"/>
      <c r="AH624" s="30"/>
      <c r="AI624" s="30"/>
      <c r="AJ624" s="30"/>
    </row>
    <row r="625">
      <c r="A625" s="26"/>
      <c r="B625" s="27"/>
      <c r="C625" s="28"/>
      <c r="D625" s="27"/>
      <c r="E625" s="27"/>
      <c r="F625" s="27"/>
      <c r="G625" s="27"/>
      <c r="H625" s="27"/>
      <c r="I625" s="27"/>
      <c r="J625" s="27"/>
      <c r="K625" s="26"/>
      <c r="L625" s="29"/>
      <c r="M625" s="15"/>
      <c r="N625" s="15"/>
      <c r="O625" s="29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30"/>
      <c r="AH625" s="30"/>
      <c r="AI625" s="30"/>
      <c r="AJ625" s="30"/>
    </row>
    <row r="626">
      <c r="A626" s="26"/>
      <c r="B626" s="27"/>
      <c r="C626" s="28"/>
      <c r="D626" s="27"/>
      <c r="E626" s="27"/>
      <c r="F626" s="27"/>
      <c r="G626" s="27"/>
      <c r="H626" s="27"/>
      <c r="I626" s="27"/>
      <c r="J626" s="27"/>
      <c r="K626" s="26"/>
      <c r="L626" s="29"/>
      <c r="M626" s="15"/>
      <c r="N626" s="15"/>
      <c r="O626" s="29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30"/>
      <c r="AH626" s="30"/>
      <c r="AI626" s="30"/>
      <c r="AJ626" s="30"/>
    </row>
    <row r="627">
      <c r="A627" s="26"/>
      <c r="B627" s="27"/>
      <c r="C627" s="28"/>
      <c r="D627" s="27"/>
      <c r="E627" s="27"/>
      <c r="F627" s="27"/>
      <c r="G627" s="27"/>
      <c r="H627" s="27"/>
      <c r="I627" s="27"/>
      <c r="J627" s="27"/>
      <c r="K627" s="26"/>
      <c r="L627" s="29"/>
      <c r="M627" s="15"/>
      <c r="N627" s="15"/>
      <c r="O627" s="29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30"/>
      <c r="AH627" s="30"/>
      <c r="AI627" s="30"/>
      <c r="AJ627" s="30"/>
    </row>
    <row r="628">
      <c r="A628" s="26"/>
      <c r="B628" s="27"/>
      <c r="C628" s="28"/>
      <c r="D628" s="27"/>
      <c r="E628" s="27"/>
      <c r="F628" s="27"/>
      <c r="G628" s="27"/>
      <c r="H628" s="27"/>
      <c r="I628" s="27"/>
      <c r="J628" s="27"/>
      <c r="K628" s="26"/>
      <c r="L628" s="29"/>
      <c r="M628" s="15"/>
      <c r="N628" s="15"/>
      <c r="O628" s="29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30"/>
      <c r="AH628" s="30"/>
      <c r="AI628" s="30"/>
      <c r="AJ628" s="30"/>
    </row>
    <row r="629">
      <c r="A629" s="26"/>
      <c r="B629" s="27"/>
      <c r="C629" s="28"/>
      <c r="D629" s="27"/>
      <c r="E629" s="27"/>
      <c r="F629" s="27"/>
      <c r="G629" s="27"/>
      <c r="H629" s="27"/>
      <c r="I629" s="27"/>
      <c r="J629" s="27"/>
      <c r="K629" s="26"/>
      <c r="L629" s="29"/>
      <c r="M629" s="15"/>
      <c r="N629" s="15"/>
      <c r="O629" s="29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30"/>
      <c r="AH629" s="30"/>
      <c r="AI629" s="30"/>
      <c r="AJ629" s="30"/>
    </row>
    <row r="630">
      <c r="A630" s="26"/>
      <c r="B630" s="27"/>
      <c r="C630" s="28"/>
      <c r="D630" s="27"/>
      <c r="E630" s="27"/>
      <c r="F630" s="27"/>
      <c r="G630" s="27"/>
      <c r="H630" s="27"/>
      <c r="I630" s="27"/>
      <c r="J630" s="27"/>
      <c r="K630" s="26"/>
      <c r="L630" s="29"/>
      <c r="M630" s="15"/>
      <c r="N630" s="15"/>
      <c r="O630" s="29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30"/>
      <c r="AH630" s="30"/>
      <c r="AI630" s="30"/>
      <c r="AJ630" s="30"/>
    </row>
    <row r="631">
      <c r="A631" s="26"/>
      <c r="B631" s="27"/>
      <c r="C631" s="28"/>
      <c r="D631" s="27"/>
      <c r="E631" s="27"/>
      <c r="F631" s="27"/>
      <c r="G631" s="27"/>
      <c r="H631" s="27"/>
      <c r="I631" s="27"/>
      <c r="J631" s="27"/>
      <c r="K631" s="26"/>
      <c r="L631" s="29"/>
      <c r="M631" s="15"/>
      <c r="N631" s="15"/>
      <c r="O631" s="29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30"/>
      <c r="AH631" s="30"/>
      <c r="AI631" s="30"/>
      <c r="AJ631" s="30"/>
    </row>
    <row r="632">
      <c r="A632" s="26"/>
      <c r="B632" s="27"/>
      <c r="C632" s="28"/>
      <c r="D632" s="27"/>
      <c r="E632" s="27"/>
      <c r="F632" s="27"/>
      <c r="G632" s="27"/>
      <c r="H632" s="27"/>
      <c r="I632" s="27"/>
      <c r="J632" s="27"/>
      <c r="K632" s="26"/>
      <c r="L632" s="29"/>
      <c r="M632" s="15"/>
      <c r="N632" s="15"/>
      <c r="O632" s="29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30"/>
      <c r="AH632" s="30"/>
      <c r="AI632" s="30"/>
      <c r="AJ632" s="30"/>
    </row>
    <row r="633">
      <c r="A633" s="26"/>
      <c r="B633" s="27"/>
      <c r="C633" s="28"/>
      <c r="D633" s="27"/>
      <c r="E633" s="27"/>
      <c r="F633" s="27"/>
      <c r="G633" s="27"/>
      <c r="H633" s="27"/>
      <c r="I633" s="27"/>
      <c r="J633" s="27"/>
      <c r="K633" s="26"/>
      <c r="L633" s="29"/>
      <c r="M633" s="15"/>
      <c r="N633" s="15"/>
      <c r="O633" s="29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30"/>
      <c r="AH633" s="30"/>
      <c r="AI633" s="30"/>
      <c r="AJ633" s="30"/>
    </row>
    <row r="634">
      <c r="A634" s="26"/>
      <c r="B634" s="27"/>
      <c r="C634" s="28"/>
      <c r="D634" s="27"/>
      <c r="E634" s="27"/>
      <c r="F634" s="27"/>
      <c r="G634" s="27"/>
      <c r="H634" s="27"/>
      <c r="I634" s="27"/>
      <c r="J634" s="27"/>
      <c r="K634" s="26"/>
      <c r="L634" s="29"/>
      <c r="M634" s="15"/>
      <c r="N634" s="15"/>
      <c r="O634" s="29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30"/>
      <c r="AH634" s="30"/>
      <c r="AI634" s="30"/>
      <c r="AJ634" s="30"/>
    </row>
    <row r="635">
      <c r="A635" s="26"/>
      <c r="B635" s="27"/>
      <c r="C635" s="28"/>
      <c r="D635" s="27"/>
      <c r="E635" s="27"/>
      <c r="F635" s="27"/>
      <c r="G635" s="27"/>
      <c r="H635" s="27"/>
      <c r="I635" s="27"/>
      <c r="J635" s="27"/>
      <c r="K635" s="26"/>
      <c r="L635" s="29"/>
      <c r="M635" s="15"/>
      <c r="N635" s="15"/>
      <c r="O635" s="29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30"/>
      <c r="AH635" s="30"/>
      <c r="AI635" s="30"/>
      <c r="AJ635" s="30"/>
    </row>
    <row r="636">
      <c r="A636" s="26"/>
      <c r="B636" s="27"/>
      <c r="C636" s="28"/>
      <c r="D636" s="27"/>
      <c r="E636" s="27"/>
      <c r="F636" s="27"/>
      <c r="G636" s="27"/>
      <c r="H636" s="27"/>
      <c r="I636" s="27"/>
      <c r="J636" s="27"/>
      <c r="K636" s="26"/>
      <c r="L636" s="29"/>
      <c r="M636" s="15"/>
      <c r="N636" s="15"/>
      <c r="O636" s="29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30"/>
      <c r="AH636" s="30"/>
      <c r="AI636" s="30"/>
      <c r="AJ636" s="30"/>
    </row>
    <row r="637">
      <c r="A637" s="26"/>
      <c r="B637" s="27"/>
      <c r="C637" s="28"/>
      <c r="D637" s="27"/>
      <c r="E637" s="27"/>
      <c r="F637" s="27"/>
      <c r="G637" s="27"/>
      <c r="H637" s="27"/>
      <c r="I637" s="27"/>
      <c r="J637" s="27"/>
      <c r="K637" s="26"/>
      <c r="L637" s="29"/>
      <c r="M637" s="15"/>
      <c r="N637" s="15"/>
      <c r="O637" s="29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30"/>
      <c r="AH637" s="30"/>
      <c r="AI637" s="30"/>
      <c r="AJ637" s="30"/>
    </row>
    <row r="638">
      <c r="A638" s="26"/>
      <c r="B638" s="27"/>
      <c r="C638" s="28"/>
      <c r="D638" s="27"/>
      <c r="E638" s="27"/>
      <c r="F638" s="27"/>
      <c r="G638" s="27"/>
      <c r="H638" s="27"/>
      <c r="I638" s="27"/>
      <c r="J638" s="27"/>
      <c r="K638" s="26"/>
      <c r="L638" s="29"/>
      <c r="M638" s="15"/>
      <c r="N638" s="15"/>
      <c r="O638" s="29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30"/>
      <c r="AH638" s="30"/>
      <c r="AI638" s="30"/>
      <c r="AJ638" s="30"/>
    </row>
    <row r="639">
      <c r="A639" s="26"/>
      <c r="B639" s="27"/>
      <c r="C639" s="28"/>
      <c r="D639" s="27"/>
      <c r="E639" s="27"/>
      <c r="F639" s="27"/>
      <c r="G639" s="27"/>
      <c r="H639" s="27"/>
      <c r="I639" s="27"/>
      <c r="J639" s="27"/>
      <c r="K639" s="26"/>
      <c r="L639" s="29"/>
      <c r="M639" s="15"/>
      <c r="N639" s="15"/>
      <c r="O639" s="29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30"/>
      <c r="AH639" s="30"/>
      <c r="AI639" s="30"/>
      <c r="AJ639" s="30"/>
    </row>
    <row r="640">
      <c r="A640" s="26"/>
      <c r="B640" s="27"/>
      <c r="C640" s="28"/>
      <c r="D640" s="27"/>
      <c r="E640" s="27"/>
      <c r="F640" s="27"/>
      <c r="G640" s="27"/>
      <c r="H640" s="27"/>
      <c r="I640" s="27"/>
      <c r="J640" s="27"/>
      <c r="K640" s="26"/>
      <c r="L640" s="29"/>
      <c r="M640" s="15"/>
      <c r="N640" s="15"/>
      <c r="O640" s="29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30"/>
      <c r="AH640" s="30"/>
      <c r="AI640" s="30"/>
      <c r="AJ640" s="30"/>
    </row>
    <row r="641">
      <c r="A641" s="26"/>
      <c r="B641" s="27"/>
      <c r="C641" s="28"/>
      <c r="D641" s="27"/>
      <c r="E641" s="27"/>
      <c r="F641" s="27"/>
      <c r="G641" s="27"/>
      <c r="H641" s="27"/>
      <c r="I641" s="27"/>
      <c r="J641" s="27"/>
      <c r="K641" s="26"/>
      <c r="L641" s="29"/>
      <c r="M641" s="15"/>
      <c r="N641" s="15"/>
      <c r="O641" s="29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30"/>
      <c r="AH641" s="30"/>
      <c r="AI641" s="30"/>
      <c r="AJ641" s="30"/>
    </row>
    <row r="642">
      <c r="A642" s="26"/>
      <c r="B642" s="27"/>
      <c r="C642" s="28"/>
      <c r="D642" s="27"/>
      <c r="E642" s="27"/>
      <c r="F642" s="27"/>
      <c r="G642" s="27"/>
      <c r="H642" s="27"/>
      <c r="I642" s="27"/>
      <c r="J642" s="27"/>
      <c r="K642" s="26"/>
      <c r="L642" s="29"/>
      <c r="M642" s="15"/>
      <c r="N642" s="15"/>
      <c r="O642" s="29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30"/>
      <c r="AH642" s="30"/>
      <c r="AI642" s="30"/>
      <c r="AJ642" s="30"/>
    </row>
    <row r="643">
      <c r="A643" s="26"/>
      <c r="B643" s="27"/>
      <c r="C643" s="28"/>
      <c r="D643" s="27"/>
      <c r="E643" s="27"/>
      <c r="F643" s="27"/>
      <c r="G643" s="27"/>
      <c r="H643" s="27"/>
      <c r="I643" s="27"/>
      <c r="J643" s="27"/>
      <c r="K643" s="26"/>
      <c r="L643" s="29"/>
      <c r="M643" s="15"/>
      <c r="N643" s="15"/>
      <c r="O643" s="29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30"/>
      <c r="AH643" s="30"/>
      <c r="AI643" s="30"/>
      <c r="AJ643" s="30"/>
    </row>
    <row r="644">
      <c r="A644" s="26"/>
      <c r="B644" s="27"/>
      <c r="C644" s="28"/>
      <c r="D644" s="27"/>
      <c r="E644" s="27"/>
      <c r="F644" s="27"/>
      <c r="G644" s="27"/>
      <c r="H644" s="27"/>
      <c r="I644" s="27"/>
      <c r="J644" s="27"/>
      <c r="K644" s="26"/>
      <c r="L644" s="29"/>
      <c r="M644" s="15"/>
      <c r="N644" s="15"/>
      <c r="O644" s="29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30"/>
      <c r="AH644" s="30"/>
      <c r="AI644" s="30"/>
      <c r="AJ644" s="30"/>
    </row>
    <row r="645">
      <c r="A645" s="26"/>
      <c r="B645" s="27"/>
      <c r="C645" s="28"/>
      <c r="D645" s="27"/>
      <c r="E645" s="27"/>
      <c r="F645" s="27"/>
      <c r="G645" s="27"/>
      <c r="H645" s="27"/>
      <c r="I645" s="27"/>
      <c r="J645" s="27"/>
      <c r="K645" s="26"/>
      <c r="L645" s="29"/>
      <c r="M645" s="15"/>
      <c r="N645" s="15"/>
      <c r="O645" s="29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30"/>
      <c r="AH645" s="30"/>
      <c r="AI645" s="30"/>
      <c r="AJ645" s="30"/>
    </row>
    <row r="646">
      <c r="A646" s="26"/>
      <c r="B646" s="27"/>
      <c r="C646" s="28"/>
      <c r="D646" s="27"/>
      <c r="E646" s="27"/>
      <c r="F646" s="27"/>
      <c r="G646" s="27"/>
      <c r="H646" s="27"/>
      <c r="I646" s="27"/>
      <c r="J646" s="27"/>
      <c r="K646" s="26"/>
      <c r="L646" s="29"/>
      <c r="M646" s="15"/>
      <c r="N646" s="15"/>
      <c r="O646" s="29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30"/>
      <c r="AH646" s="30"/>
      <c r="AI646" s="30"/>
      <c r="AJ646" s="30"/>
    </row>
    <row r="647">
      <c r="A647" s="26"/>
      <c r="B647" s="27"/>
      <c r="C647" s="28"/>
      <c r="D647" s="27"/>
      <c r="E647" s="27"/>
      <c r="F647" s="27"/>
      <c r="G647" s="27"/>
      <c r="H647" s="27"/>
      <c r="I647" s="27"/>
      <c r="J647" s="27"/>
      <c r="K647" s="26"/>
      <c r="L647" s="29"/>
      <c r="M647" s="15"/>
      <c r="N647" s="15"/>
      <c r="O647" s="29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30"/>
      <c r="AH647" s="30"/>
      <c r="AI647" s="30"/>
      <c r="AJ647" s="30"/>
    </row>
    <row r="648">
      <c r="A648" s="26"/>
      <c r="B648" s="27"/>
      <c r="C648" s="28"/>
      <c r="D648" s="27"/>
      <c r="E648" s="27"/>
      <c r="F648" s="27"/>
      <c r="G648" s="27"/>
      <c r="H648" s="27"/>
      <c r="I648" s="27"/>
      <c r="J648" s="27"/>
      <c r="K648" s="26"/>
      <c r="L648" s="29"/>
      <c r="M648" s="15"/>
      <c r="N648" s="15"/>
      <c r="O648" s="29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30"/>
      <c r="AH648" s="30"/>
      <c r="AI648" s="30"/>
      <c r="AJ648" s="30"/>
    </row>
    <row r="649">
      <c r="A649" s="26"/>
      <c r="B649" s="27"/>
      <c r="C649" s="28"/>
      <c r="D649" s="27"/>
      <c r="E649" s="27"/>
      <c r="F649" s="27"/>
      <c r="G649" s="27"/>
      <c r="H649" s="27"/>
      <c r="I649" s="27"/>
      <c r="J649" s="27"/>
      <c r="K649" s="26"/>
      <c r="L649" s="29"/>
      <c r="M649" s="15"/>
      <c r="N649" s="15"/>
      <c r="O649" s="29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30"/>
      <c r="AH649" s="30"/>
      <c r="AI649" s="30"/>
      <c r="AJ649" s="30"/>
    </row>
    <row r="650">
      <c r="A650" s="26"/>
      <c r="B650" s="27"/>
      <c r="C650" s="28"/>
      <c r="D650" s="27"/>
      <c r="E650" s="27"/>
      <c r="F650" s="27"/>
      <c r="G650" s="27"/>
      <c r="H650" s="27"/>
      <c r="I650" s="27"/>
      <c r="J650" s="27"/>
      <c r="K650" s="26"/>
      <c r="L650" s="29"/>
      <c r="M650" s="15"/>
      <c r="N650" s="15"/>
      <c r="O650" s="29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30"/>
      <c r="AH650" s="30"/>
      <c r="AI650" s="30"/>
      <c r="AJ650" s="30"/>
    </row>
    <row r="651">
      <c r="A651" s="26"/>
      <c r="B651" s="27"/>
      <c r="C651" s="28"/>
      <c r="D651" s="27"/>
      <c r="E651" s="27"/>
      <c r="F651" s="27"/>
      <c r="G651" s="27"/>
      <c r="H651" s="27"/>
      <c r="I651" s="27"/>
      <c r="J651" s="27"/>
      <c r="K651" s="26"/>
      <c r="L651" s="29"/>
      <c r="M651" s="15"/>
      <c r="N651" s="15"/>
      <c r="O651" s="29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30"/>
      <c r="AH651" s="30"/>
      <c r="AI651" s="30"/>
      <c r="AJ651" s="30"/>
    </row>
    <row r="652">
      <c r="A652" s="26"/>
      <c r="B652" s="27"/>
      <c r="C652" s="28"/>
      <c r="D652" s="27"/>
      <c r="E652" s="27"/>
      <c r="F652" s="27"/>
      <c r="G652" s="27"/>
      <c r="H652" s="27"/>
      <c r="I652" s="27"/>
      <c r="J652" s="27"/>
      <c r="K652" s="26"/>
      <c r="L652" s="29"/>
      <c r="M652" s="15"/>
      <c r="N652" s="15"/>
      <c r="O652" s="29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30"/>
      <c r="AH652" s="30"/>
      <c r="AI652" s="30"/>
      <c r="AJ652" s="30"/>
    </row>
    <row r="653">
      <c r="A653" s="26"/>
      <c r="B653" s="27"/>
      <c r="C653" s="28"/>
      <c r="D653" s="27"/>
      <c r="E653" s="27"/>
      <c r="F653" s="27"/>
      <c r="G653" s="27"/>
      <c r="H653" s="27"/>
      <c r="I653" s="27"/>
      <c r="J653" s="27"/>
      <c r="K653" s="26"/>
      <c r="L653" s="29"/>
      <c r="M653" s="15"/>
      <c r="N653" s="15"/>
      <c r="O653" s="29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30"/>
      <c r="AH653" s="30"/>
      <c r="AI653" s="30"/>
      <c r="AJ653" s="30"/>
    </row>
    <row r="654">
      <c r="A654" s="26"/>
      <c r="B654" s="27"/>
      <c r="C654" s="28"/>
      <c r="D654" s="27"/>
      <c r="E654" s="27"/>
      <c r="F654" s="27"/>
      <c r="G654" s="27"/>
      <c r="H654" s="27"/>
      <c r="I654" s="27"/>
      <c r="J654" s="27"/>
      <c r="K654" s="26"/>
      <c r="L654" s="29"/>
      <c r="M654" s="15"/>
      <c r="N654" s="15"/>
      <c r="O654" s="29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30"/>
      <c r="AH654" s="30"/>
      <c r="AI654" s="30"/>
      <c r="AJ654" s="30"/>
    </row>
    <row r="655">
      <c r="A655" s="26"/>
      <c r="B655" s="27"/>
      <c r="C655" s="28"/>
      <c r="D655" s="27"/>
      <c r="E655" s="27"/>
      <c r="F655" s="27"/>
      <c r="G655" s="27"/>
      <c r="H655" s="27"/>
      <c r="I655" s="27"/>
      <c r="J655" s="27"/>
      <c r="K655" s="26"/>
      <c r="L655" s="29"/>
      <c r="M655" s="15"/>
      <c r="N655" s="15"/>
      <c r="O655" s="29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30"/>
      <c r="AH655" s="30"/>
      <c r="AI655" s="30"/>
      <c r="AJ655" s="30"/>
    </row>
    <row r="656">
      <c r="A656" s="26"/>
      <c r="B656" s="27"/>
      <c r="C656" s="28"/>
      <c r="D656" s="27"/>
      <c r="E656" s="27"/>
      <c r="F656" s="27"/>
      <c r="G656" s="27"/>
      <c r="H656" s="27"/>
      <c r="I656" s="27"/>
      <c r="J656" s="27"/>
      <c r="K656" s="26"/>
      <c r="L656" s="29"/>
      <c r="M656" s="15"/>
      <c r="N656" s="15"/>
      <c r="O656" s="29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30"/>
      <c r="AH656" s="30"/>
      <c r="AI656" s="30"/>
      <c r="AJ656" s="30"/>
    </row>
    <row r="657">
      <c r="A657" s="26"/>
      <c r="B657" s="27"/>
      <c r="C657" s="28"/>
      <c r="D657" s="27"/>
      <c r="E657" s="27"/>
      <c r="F657" s="27"/>
      <c r="G657" s="27"/>
      <c r="H657" s="27"/>
      <c r="I657" s="27"/>
      <c r="J657" s="27"/>
      <c r="K657" s="26"/>
      <c r="L657" s="29"/>
      <c r="M657" s="15"/>
      <c r="N657" s="15"/>
      <c r="O657" s="29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30"/>
      <c r="AH657" s="30"/>
      <c r="AI657" s="30"/>
      <c r="AJ657" s="30"/>
    </row>
    <row r="658">
      <c r="A658" s="26"/>
      <c r="B658" s="27"/>
      <c r="C658" s="28"/>
      <c r="D658" s="27"/>
      <c r="E658" s="27"/>
      <c r="F658" s="27"/>
      <c r="G658" s="27"/>
      <c r="H658" s="27"/>
      <c r="I658" s="27"/>
      <c r="J658" s="27"/>
      <c r="K658" s="26"/>
      <c r="L658" s="29"/>
      <c r="M658" s="15"/>
      <c r="N658" s="15"/>
      <c r="O658" s="29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30"/>
      <c r="AH658" s="30"/>
      <c r="AI658" s="30"/>
      <c r="AJ658" s="30"/>
    </row>
    <row r="659">
      <c r="A659" s="26"/>
      <c r="B659" s="27"/>
      <c r="C659" s="28"/>
      <c r="D659" s="27"/>
      <c r="E659" s="27"/>
      <c r="F659" s="27"/>
      <c r="G659" s="27"/>
      <c r="H659" s="27"/>
      <c r="I659" s="27"/>
      <c r="J659" s="27"/>
      <c r="K659" s="26"/>
      <c r="L659" s="29"/>
      <c r="M659" s="15"/>
      <c r="N659" s="15"/>
      <c r="O659" s="29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30"/>
      <c r="AH659" s="30"/>
      <c r="AI659" s="30"/>
      <c r="AJ659" s="30"/>
    </row>
    <row r="660">
      <c r="A660" s="26"/>
      <c r="B660" s="27"/>
      <c r="C660" s="28"/>
      <c r="D660" s="27"/>
      <c r="E660" s="27"/>
      <c r="F660" s="27"/>
      <c r="G660" s="27"/>
      <c r="H660" s="27"/>
      <c r="I660" s="27"/>
      <c r="J660" s="27"/>
      <c r="K660" s="26"/>
      <c r="L660" s="29"/>
      <c r="M660" s="15"/>
      <c r="N660" s="15"/>
      <c r="O660" s="29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30"/>
      <c r="AH660" s="30"/>
      <c r="AI660" s="30"/>
      <c r="AJ660" s="30"/>
    </row>
    <row r="661">
      <c r="A661" s="26"/>
      <c r="B661" s="27"/>
      <c r="C661" s="28"/>
      <c r="D661" s="27"/>
      <c r="E661" s="27"/>
      <c r="F661" s="27"/>
      <c r="G661" s="27"/>
      <c r="H661" s="27"/>
      <c r="I661" s="27"/>
      <c r="J661" s="27"/>
      <c r="K661" s="26"/>
      <c r="L661" s="29"/>
      <c r="M661" s="15"/>
      <c r="N661" s="15"/>
      <c r="O661" s="29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30"/>
      <c r="AH661" s="30"/>
      <c r="AI661" s="30"/>
      <c r="AJ661" s="30"/>
    </row>
    <row r="662">
      <c r="A662" s="26"/>
      <c r="B662" s="27"/>
      <c r="C662" s="28"/>
      <c r="D662" s="27"/>
      <c r="E662" s="27"/>
      <c r="F662" s="27"/>
      <c r="G662" s="27"/>
      <c r="H662" s="27"/>
      <c r="I662" s="27"/>
      <c r="J662" s="27"/>
      <c r="K662" s="26"/>
      <c r="L662" s="29"/>
      <c r="M662" s="15"/>
      <c r="N662" s="15"/>
      <c r="O662" s="29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30"/>
      <c r="AH662" s="30"/>
      <c r="AI662" s="30"/>
      <c r="AJ662" s="30"/>
    </row>
    <row r="663">
      <c r="A663" s="26"/>
      <c r="B663" s="27"/>
      <c r="C663" s="28"/>
      <c r="D663" s="27"/>
      <c r="E663" s="27"/>
      <c r="F663" s="27"/>
      <c r="G663" s="27"/>
      <c r="H663" s="27"/>
      <c r="I663" s="27"/>
      <c r="J663" s="27"/>
      <c r="K663" s="26"/>
      <c r="L663" s="29"/>
      <c r="M663" s="15"/>
      <c r="N663" s="15"/>
      <c r="O663" s="29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30"/>
      <c r="AH663" s="30"/>
      <c r="AI663" s="30"/>
      <c r="AJ663" s="30"/>
    </row>
    <row r="664">
      <c r="A664" s="26"/>
      <c r="B664" s="27"/>
      <c r="C664" s="28"/>
      <c r="D664" s="27"/>
      <c r="E664" s="27"/>
      <c r="F664" s="27"/>
      <c r="G664" s="27"/>
      <c r="H664" s="27"/>
      <c r="I664" s="27"/>
      <c r="J664" s="27"/>
      <c r="K664" s="26"/>
      <c r="L664" s="29"/>
      <c r="M664" s="15"/>
      <c r="N664" s="15"/>
      <c r="O664" s="29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30"/>
      <c r="AH664" s="30"/>
      <c r="AI664" s="30"/>
      <c r="AJ664" s="30"/>
    </row>
    <row r="665">
      <c r="A665" s="26"/>
      <c r="B665" s="27"/>
      <c r="C665" s="28"/>
      <c r="D665" s="27"/>
      <c r="E665" s="27"/>
      <c r="F665" s="27"/>
      <c r="G665" s="27"/>
      <c r="H665" s="27"/>
      <c r="I665" s="27"/>
      <c r="J665" s="27"/>
      <c r="K665" s="26"/>
      <c r="L665" s="29"/>
      <c r="M665" s="15"/>
      <c r="N665" s="15"/>
      <c r="O665" s="29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30"/>
      <c r="AH665" s="30"/>
      <c r="AI665" s="30"/>
      <c r="AJ665" s="30"/>
    </row>
    <row r="666">
      <c r="A666" s="26"/>
      <c r="B666" s="27"/>
      <c r="C666" s="28"/>
      <c r="D666" s="27"/>
      <c r="E666" s="27"/>
      <c r="F666" s="27"/>
      <c r="G666" s="27"/>
      <c r="H666" s="27"/>
      <c r="I666" s="27"/>
      <c r="J666" s="27"/>
      <c r="K666" s="26"/>
      <c r="L666" s="29"/>
      <c r="M666" s="15"/>
      <c r="N666" s="15"/>
      <c r="O666" s="29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30"/>
      <c r="AH666" s="30"/>
      <c r="AI666" s="30"/>
      <c r="AJ666" s="30"/>
    </row>
    <row r="667">
      <c r="A667" s="26"/>
      <c r="B667" s="27"/>
      <c r="C667" s="28"/>
      <c r="D667" s="27"/>
      <c r="E667" s="27"/>
      <c r="F667" s="27"/>
      <c r="G667" s="27"/>
      <c r="H667" s="27"/>
      <c r="I667" s="27"/>
      <c r="J667" s="27"/>
      <c r="K667" s="26"/>
      <c r="L667" s="29"/>
      <c r="M667" s="15"/>
      <c r="N667" s="15"/>
      <c r="O667" s="29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30"/>
      <c r="AH667" s="30"/>
      <c r="AI667" s="30"/>
      <c r="AJ667" s="30"/>
    </row>
    <row r="668">
      <c r="A668" s="26"/>
      <c r="B668" s="27"/>
      <c r="C668" s="28"/>
      <c r="D668" s="27"/>
      <c r="E668" s="27"/>
      <c r="F668" s="27"/>
      <c r="G668" s="27"/>
      <c r="H668" s="27"/>
      <c r="I668" s="27"/>
      <c r="J668" s="27"/>
      <c r="K668" s="26"/>
      <c r="L668" s="29"/>
      <c r="M668" s="15"/>
      <c r="N668" s="15"/>
      <c r="O668" s="29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30"/>
      <c r="AH668" s="30"/>
      <c r="AI668" s="30"/>
      <c r="AJ668" s="30"/>
    </row>
    <row r="669">
      <c r="A669" s="26"/>
      <c r="B669" s="27"/>
      <c r="C669" s="28"/>
      <c r="D669" s="27"/>
      <c r="E669" s="27"/>
      <c r="F669" s="27"/>
      <c r="G669" s="27"/>
      <c r="H669" s="27"/>
      <c r="I669" s="27"/>
      <c r="J669" s="27"/>
      <c r="K669" s="26"/>
      <c r="L669" s="29"/>
      <c r="M669" s="15"/>
      <c r="N669" s="15"/>
      <c r="O669" s="29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30"/>
      <c r="AH669" s="30"/>
      <c r="AI669" s="30"/>
      <c r="AJ669" s="30"/>
    </row>
    <row r="670">
      <c r="A670" s="26"/>
      <c r="B670" s="27"/>
      <c r="C670" s="28"/>
      <c r="D670" s="27"/>
      <c r="E670" s="27"/>
      <c r="F670" s="27"/>
      <c r="G670" s="27"/>
      <c r="H670" s="27"/>
      <c r="I670" s="27"/>
      <c r="J670" s="27"/>
      <c r="K670" s="26"/>
      <c r="L670" s="29"/>
      <c r="M670" s="15"/>
      <c r="N670" s="15"/>
      <c r="O670" s="29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30"/>
      <c r="AH670" s="30"/>
      <c r="AI670" s="30"/>
      <c r="AJ670" s="30"/>
    </row>
    <row r="671">
      <c r="A671" s="26"/>
      <c r="B671" s="27"/>
      <c r="C671" s="28"/>
      <c r="D671" s="27"/>
      <c r="E671" s="27"/>
      <c r="F671" s="27"/>
      <c r="G671" s="27"/>
      <c r="H671" s="27"/>
      <c r="I671" s="27"/>
      <c r="J671" s="27"/>
      <c r="K671" s="26"/>
      <c r="L671" s="29"/>
      <c r="M671" s="15"/>
      <c r="N671" s="15"/>
      <c r="O671" s="29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30"/>
      <c r="AH671" s="30"/>
      <c r="AI671" s="30"/>
      <c r="AJ671" s="30"/>
    </row>
    <row r="672">
      <c r="A672" s="26"/>
      <c r="B672" s="27"/>
      <c r="C672" s="28"/>
      <c r="D672" s="27"/>
      <c r="E672" s="27"/>
      <c r="F672" s="27"/>
      <c r="G672" s="27"/>
      <c r="H672" s="27"/>
      <c r="I672" s="27"/>
      <c r="J672" s="27"/>
      <c r="K672" s="26"/>
      <c r="L672" s="29"/>
      <c r="M672" s="15"/>
      <c r="N672" s="15"/>
      <c r="O672" s="29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30"/>
      <c r="AH672" s="30"/>
      <c r="AI672" s="30"/>
      <c r="AJ672" s="30"/>
    </row>
    <row r="673">
      <c r="A673" s="26"/>
      <c r="B673" s="27"/>
      <c r="C673" s="28"/>
      <c r="D673" s="27"/>
      <c r="E673" s="27"/>
      <c r="F673" s="27"/>
      <c r="G673" s="27"/>
      <c r="H673" s="27"/>
      <c r="I673" s="27"/>
      <c r="J673" s="27"/>
      <c r="K673" s="26"/>
      <c r="L673" s="29"/>
      <c r="M673" s="15"/>
      <c r="N673" s="15"/>
      <c r="O673" s="29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30"/>
      <c r="AH673" s="30"/>
      <c r="AI673" s="30"/>
      <c r="AJ673" s="30"/>
    </row>
    <row r="674">
      <c r="A674" s="26"/>
      <c r="B674" s="27"/>
      <c r="C674" s="28"/>
      <c r="D674" s="27"/>
      <c r="E674" s="27"/>
      <c r="F674" s="27"/>
      <c r="G674" s="27"/>
      <c r="H674" s="27"/>
      <c r="I674" s="27"/>
      <c r="J674" s="27"/>
      <c r="K674" s="26"/>
      <c r="L674" s="29"/>
      <c r="M674" s="15"/>
      <c r="N674" s="15"/>
      <c r="O674" s="29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30"/>
      <c r="AH674" s="30"/>
      <c r="AI674" s="30"/>
      <c r="AJ674" s="30"/>
    </row>
    <row r="675">
      <c r="A675" s="26"/>
      <c r="B675" s="27"/>
      <c r="C675" s="28"/>
      <c r="D675" s="27"/>
      <c r="E675" s="27"/>
      <c r="F675" s="27"/>
      <c r="G675" s="27"/>
      <c r="H675" s="27"/>
      <c r="I675" s="27"/>
      <c r="J675" s="27"/>
      <c r="K675" s="26"/>
      <c r="L675" s="29"/>
      <c r="M675" s="15"/>
      <c r="N675" s="15"/>
      <c r="O675" s="29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30"/>
      <c r="AH675" s="30"/>
      <c r="AI675" s="30"/>
      <c r="AJ675" s="30"/>
    </row>
    <row r="676">
      <c r="A676" s="26"/>
      <c r="B676" s="27"/>
      <c r="C676" s="28"/>
      <c r="D676" s="27"/>
      <c r="E676" s="27"/>
      <c r="F676" s="27"/>
      <c r="G676" s="27"/>
      <c r="H676" s="27"/>
      <c r="I676" s="27"/>
      <c r="J676" s="27"/>
      <c r="K676" s="26"/>
      <c r="L676" s="29"/>
      <c r="M676" s="15"/>
      <c r="N676" s="15"/>
      <c r="O676" s="29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30"/>
      <c r="AH676" s="30"/>
      <c r="AI676" s="30"/>
      <c r="AJ676" s="30"/>
    </row>
    <row r="677">
      <c r="A677" s="26"/>
      <c r="B677" s="27"/>
      <c r="C677" s="28"/>
      <c r="D677" s="27"/>
      <c r="E677" s="27"/>
      <c r="F677" s="27"/>
      <c r="G677" s="27"/>
      <c r="H677" s="27"/>
      <c r="I677" s="27"/>
      <c r="J677" s="27"/>
      <c r="K677" s="26"/>
      <c r="L677" s="29"/>
      <c r="M677" s="15"/>
      <c r="N677" s="15"/>
      <c r="O677" s="29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30"/>
      <c r="AH677" s="30"/>
      <c r="AI677" s="30"/>
      <c r="AJ677" s="30"/>
    </row>
    <row r="678">
      <c r="A678" s="26"/>
      <c r="B678" s="27"/>
      <c r="C678" s="28"/>
      <c r="D678" s="27"/>
      <c r="E678" s="27"/>
      <c r="F678" s="27"/>
      <c r="G678" s="27"/>
      <c r="H678" s="27"/>
      <c r="I678" s="27"/>
      <c r="J678" s="27"/>
      <c r="K678" s="26"/>
      <c r="L678" s="29"/>
      <c r="M678" s="15"/>
      <c r="N678" s="15"/>
      <c r="O678" s="29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30"/>
      <c r="AH678" s="30"/>
      <c r="AI678" s="30"/>
      <c r="AJ678" s="30"/>
    </row>
    <row r="679">
      <c r="A679" s="26"/>
      <c r="B679" s="27"/>
      <c r="C679" s="28"/>
      <c r="D679" s="27"/>
      <c r="E679" s="27"/>
      <c r="F679" s="27"/>
      <c r="G679" s="27"/>
      <c r="H679" s="27"/>
      <c r="I679" s="27"/>
      <c r="J679" s="27"/>
      <c r="K679" s="26"/>
      <c r="L679" s="29"/>
      <c r="M679" s="15"/>
      <c r="N679" s="15"/>
      <c r="O679" s="29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30"/>
      <c r="AH679" s="30"/>
      <c r="AI679" s="30"/>
      <c r="AJ679" s="30"/>
    </row>
    <row r="680">
      <c r="A680" s="26"/>
      <c r="B680" s="27"/>
      <c r="C680" s="28"/>
      <c r="D680" s="27"/>
      <c r="E680" s="27"/>
      <c r="F680" s="27"/>
      <c r="G680" s="27"/>
      <c r="H680" s="27"/>
      <c r="I680" s="27"/>
      <c r="J680" s="27"/>
      <c r="K680" s="26"/>
      <c r="L680" s="29"/>
      <c r="M680" s="15"/>
      <c r="N680" s="15"/>
      <c r="O680" s="29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30"/>
      <c r="AH680" s="30"/>
      <c r="AI680" s="30"/>
      <c r="AJ680" s="30"/>
    </row>
    <row r="681">
      <c r="A681" s="26"/>
      <c r="B681" s="27"/>
      <c r="C681" s="28"/>
      <c r="D681" s="27"/>
      <c r="E681" s="27"/>
      <c r="F681" s="27"/>
      <c r="G681" s="27"/>
      <c r="H681" s="27"/>
      <c r="I681" s="27"/>
      <c r="J681" s="27"/>
      <c r="K681" s="26"/>
      <c r="L681" s="29"/>
      <c r="M681" s="15"/>
      <c r="N681" s="15"/>
      <c r="O681" s="29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30"/>
      <c r="AH681" s="30"/>
      <c r="AI681" s="30"/>
      <c r="AJ681" s="30"/>
    </row>
    <row r="682">
      <c r="A682" s="26"/>
      <c r="B682" s="27"/>
      <c r="C682" s="28"/>
      <c r="D682" s="27"/>
      <c r="E682" s="27"/>
      <c r="F682" s="27"/>
      <c r="G682" s="27"/>
      <c r="H682" s="27"/>
      <c r="I682" s="27"/>
      <c r="J682" s="27"/>
      <c r="K682" s="26"/>
      <c r="L682" s="29"/>
      <c r="M682" s="15"/>
      <c r="N682" s="15"/>
      <c r="O682" s="29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30"/>
      <c r="AH682" s="30"/>
      <c r="AI682" s="30"/>
      <c r="AJ682" s="30"/>
    </row>
    <row r="683">
      <c r="A683" s="26"/>
      <c r="B683" s="27"/>
      <c r="C683" s="28"/>
      <c r="D683" s="27"/>
      <c r="E683" s="27"/>
      <c r="F683" s="27"/>
      <c r="G683" s="27"/>
      <c r="H683" s="27"/>
      <c r="I683" s="27"/>
      <c r="J683" s="27"/>
      <c r="K683" s="26"/>
      <c r="L683" s="29"/>
      <c r="M683" s="15"/>
      <c r="N683" s="15"/>
      <c r="O683" s="29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30"/>
      <c r="AH683" s="30"/>
      <c r="AI683" s="30"/>
      <c r="AJ683" s="30"/>
    </row>
    <row r="684">
      <c r="A684" s="26"/>
      <c r="B684" s="27"/>
      <c r="C684" s="28"/>
      <c r="D684" s="27"/>
      <c r="E684" s="27"/>
      <c r="F684" s="27"/>
      <c r="G684" s="27"/>
      <c r="H684" s="27"/>
      <c r="I684" s="27"/>
      <c r="J684" s="27"/>
      <c r="K684" s="26"/>
      <c r="L684" s="29"/>
      <c r="M684" s="15"/>
      <c r="N684" s="15"/>
      <c r="O684" s="29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30"/>
      <c r="AH684" s="30"/>
      <c r="AI684" s="30"/>
      <c r="AJ684" s="30"/>
    </row>
    <row r="685">
      <c r="A685" s="26"/>
      <c r="B685" s="27"/>
      <c r="C685" s="28"/>
      <c r="D685" s="27"/>
      <c r="E685" s="27"/>
      <c r="F685" s="27"/>
      <c r="G685" s="27"/>
      <c r="H685" s="27"/>
      <c r="I685" s="27"/>
      <c r="J685" s="27"/>
      <c r="K685" s="26"/>
      <c r="L685" s="29"/>
      <c r="M685" s="15"/>
      <c r="N685" s="15"/>
      <c r="O685" s="29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30"/>
      <c r="AH685" s="30"/>
      <c r="AI685" s="30"/>
      <c r="AJ685" s="30"/>
    </row>
    <row r="686">
      <c r="A686" s="26"/>
      <c r="B686" s="27"/>
      <c r="C686" s="28"/>
      <c r="D686" s="27"/>
      <c r="E686" s="27"/>
      <c r="F686" s="27"/>
      <c r="G686" s="27"/>
      <c r="H686" s="27"/>
      <c r="I686" s="27"/>
      <c r="J686" s="27"/>
      <c r="K686" s="26"/>
      <c r="L686" s="29"/>
      <c r="M686" s="15"/>
      <c r="N686" s="15"/>
      <c r="O686" s="29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30"/>
      <c r="AH686" s="30"/>
      <c r="AI686" s="30"/>
      <c r="AJ686" s="30"/>
    </row>
    <row r="687">
      <c r="A687" s="26"/>
      <c r="B687" s="27"/>
      <c r="C687" s="28"/>
      <c r="D687" s="27"/>
      <c r="E687" s="27"/>
      <c r="F687" s="27"/>
      <c r="G687" s="27"/>
      <c r="H687" s="27"/>
      <c r="I687" s="27"/>
      <c r="J687" s="27"/>
      <c r="K687" s="26"/>
      <c r="L687" s="29"/>
      <c r="M687" s="15"/>
      <c r="N687" s="15"/>
      <c r="O687" s="29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30"/>
      <c r="AH687" s="30"/>
      <c r="AI687" s="30"/>
      <c r="AJ687" s="30"/>
    </row>
    <row r="688">
      <c r="A688" s="26"/>
      <c r="B688" s="27"/>
      <c r="C688" s="28"/>
      <c r="D688" s="27"/>
      <c r="E688" s="27"/>
      <c r="F688" s="27"/>
      <c r="G688" s="27"/>
      <c r="H688" s="27"/>
      <c r="I688" s="27"/>
      <c r="J688" s="27"/>
      <c r="K688" s="26"/>
      <c r="L688" s="29"/>
      <c r="M688" s="15"/>
      <c r="N688" s="15"/>
      <c r="O688" s="29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30"/>
      <c r="AH688" s="30"/>
      <c r="AI688" s="30"/>
      <c r="AJ688" s="30"/>
    </row>
    <row r="689">
      <c r="A689" s="26"/>
      <c r="B689" s="27"/>
      <c r="C689" s="28"/>
      <c r="D689" s="27"/>
      <c r="E689" s="27"/>
      <c r="F689" s="27"/>
      <c r="G689" s="27"/>
      <c r="H689" s="27"/>
      <c r="I689" s="27"/>
      <c r="J689" s="27"/>
      <c r="K689" s="26"/>
      <c r="L689" s="29"/>
      <c r="M689" s="15"/>
      <c r="N689" s="15"/>
      <c r="O689" s="29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30"/>
      <c r="AH689" s="30"/>
      <c r="AI689" s="30"/>
      <c r="AJ689" s="30"/>
    </row>
    <row r="690">
      <c r="A690" s="26"/>
      <c r="B690" s="27"/>
      <c r="C690" s="28"/>
      <c r="D690" s="27"/>
      <c r="E690" s="27"/>
      <c r="F690" s="27"/>
      <c r="G690" s="27"/>
      <c r="H690" s="27"/>
      <c r="I690" s="27"/>
      <c r="J690" s="27"/>
      <c r="K690" s="26"/>
      <c r="L690" s="29"/>
      <c r="M690" s="15"/>
      <c r="N690" s="15"/>
      <c r="O690" s="29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30"/>
      <c r="AH690" s="30"/>
      <c r="AI690" s="30"/>
      <c r="AJ690" s="30"/>
    </row>
    <row r="691">
      <c r="A691" s="26"/>
      <c r="B691" s="27"/>
      <c r="C691" s="28"/>
      <c r="D691" s="27"/>
      <c r="E691" s="27"/>
      <c r="F691" s="27"/>
      <c r="G691" s="27"/>
      <c r="H691" s="27"/>
      <c r="I691" s="27"/>
      <c r="J691" s="27"/>
      <c r="K691" s="26"/>
      <c r="L691" s="29"/>
      <c r="M691" s="15"/>
      <c r="N691" s="15"/>
      <c r="O691" s="29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30"/>
      <c r="AH691" s="30"/>
      <c r="AI691" s="30"/>
      <c r="AJ691" s="30"/>
    </row>
    <row r="692">
      <c r="A692" s="26"/>
      <c r="B692" s="27"/>
      <c r="C692" s="28"/>
      <c r="D692" s="27"/>
      <c r="E692" s="27"/>
      <c r="F692" s="27"/>
      <c r="G692" s="27"/>
      <c r="H692" s="27"/>
      <c r="I692" s="27"/>
      <c r="J692" s="27"/>
      <c r="K692" s="26"/>
      <c r="L692" s="29"/>
      <c r="M692" s="15"/>
      <c r="N692" s="15"/>
      <c r="O692" s="29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30"/>
      <c r="AH692" s="30"/>
      <c r="AI692" s="30"/>
      <c r="AJ692" s="30"/>
    </row>
    <row r="693">
      <c r="A693" s="26"/>
      <c r="B693" s="27"/>
      <c r="C693" s="28"/>
      <c r="D693" s="27"/>
      <c r="E693" s="27"/>
      <c r="F693" s="27"/>
      <c r="G693" s="27"/>
      <c r="H693" s="27"/>
      <c r="I693" s="27"/>
      <c r="J693" s="27"/>
      <c r="K693" s="26"/>
      <c r="L693" s="29"/>
      <c r="M693" s="15"/>
      <c r="N693" s="15"/>
      <c r="O693" s="29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30"/>
      <c r="AH693" s="30"/>
      <c r="AI693" s="30"/>
      <c r="AJ693" s="30"/>
    </row>
    <row r="694">
      <c r="A694" s="26"/>
      <c r="B694" s="27"/>
      <c r="C694" s="28"/>
      <c r="D694" s="27"/>
      <c r="E694" s="27"/>
      <c r="F694" s="27"/>
      <c r="G694" s="27"/>
      <c r="H694" s="27"/>
      <c r="I694" s="27"/>
      <c r="J694" s="27"/>
      <c r="K694" s="26"/>
      <c r="L694" s="29"/>
      <c r="M694" s="15"/>
      <c r="N694" s="15"/>
      <c r="O694" s="29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30"/>
      <c r="AH694" s="30"/>
      <c r="AI694" s="30"/>
      <c r="AJ694" s="30"/>
    </row>
    <row r="695">
      <c r="A695" s="26"/>
      <c r="B695" s="27"/>
      <c r="C695" s="28"/>
      <c r="D695" s="27"/>
      <c r="E695" s="27"/>
      <c r="F695" s="27"/>
      <c r="G695" s="27"/>
      <c r="H695" s="27"/>
      <c r="I695" s="27"/>
      <c r="J695" s="27"/>
      <c r="K695" s="26"/>
      <c r="L695" s="29"/>
      <c r="M695" s="15"/>
      <c r="N695" s="15"/>
      <c r="O695" s="29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30"/>
      <c r="AH695" s="30"/>
      <c r="AI695" s="30"/>
      <c r="AJ695" s="30"/>
    </row>
    <row r="696">
      <c r="A696" s="26"/>
      <c r="B696" s="27"/>
      <c r="C696" s="28"/>
      <c r="D696" s="27"/>
      <c r="E696" s="27"/>
      <c r="F696" s="27"/>
      <c r="G696" s="27"/>
      <c r="H696" s="27"/>
      <c r="I696" s="27"/>
      <c r="J696" s="27"/>
      <c r="K696" s="26"/>
      <c r="L696" s="29"/>
      <c r="M696" s="15"/>
      <c r="N696" s="15"/>
      <c r="O696" s="29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30"/>
      <c r="AH696" s="30"/>
      <c r="AI696" s="30"/>
      <c r="AJ696" s="30"/>
    </row>
    <row r="697">
      <c r="A697" s="26"/>
      <c r="B697" s="27"/>
      <c r="C697" s="28"/>
      <c r="D697" s="27"/>
      <c r="E697" s="27"/>
      <c r="F697" s="27"/>
      <c r="G697" s="27"/>
      <c r="H697" s="27"/>
      <c r="I697" s="27"/>
      <c r="J697" s="27"/>
      <c r="K697" s="26"/>
      <c r="L697" s="29"/>
      <c r="M697" s="15"/>
      <c r="N697" s="15"/>
      <c r="O697" s="29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30"/>
      <c r="AH697" s="30"/>
      <c r="AI697" s="30"/>
      <c r="AJ697" s="30"/>
    </row>
    <row r="698">
      <c r="A698" s="26"/>
      <c r="B698" s="27"/>
      <c r="C698" s="28"/>
      <c r="D698" s="27"/>
      <c r="E698" s="27"/>
      <c r="F698" s="27"/>
      <c r="G698" s="27"/>
      <c r="H698" s="27"/>
      <c r="I698" s="27"/>
      <c r="J698" s="27"/>
      <c r="K698" s="26"/>
      <c r="L698" s="29"/>
      <c r="M698" s="15"/>
      <c r="N698" s="15"/>
      <c r="O698" s="29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30"/>
      <c r="AH698" s="30"/>
      <c r="AI698" s="30"/>
      <c r="AJ698" s="30"/>
    </row>
    <row r="699">
      <c r="A699" s="26"/>
      <c r="B699" s="27"/>
      <c r="C699" s="28"/>
      <c r="D699" s="27"/>
      <c r="E699" s="27"/>
      <c r="F699" s="27"/>
      <c r="G699" s="27"/>
      <c r="H699" s="27"/>
      <c r="I699" s="27"/>
      <c r="J699" s="27"/>
      <c r="K699" s="26"/>
      <c r="L699" s="29"/>
      <c r="M699" s="15"/>
      <c r="N699" s="15"/>
      <c r="O699" s="29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30"/>
      <c r="AH699" s="30"/>
      <c r="AI699" s="30"/>
      <c r="AJ699" s="30"/>
    </row>
    <row r="700">
      <c r="A700" s="26"/>
      <c r="B700" s="27"/>
      <c r="C700" s="28"/>
      <c r="D700" s="27"/>
      <c r="E700" s="27"/>
      <c r="F700" s="27"/>
      <c r="G700" s="27"/>
      <c r="H700" s="27"/>
      <c r="I700" s="27"/>
      <c r="J700" s="27"/>
      <c r="K700" s="26"/>
      <c r="L700" s="29"/>
      <c r="M700" s="15"/>
      <c r="N700" s="15"/>
      <c r="O700" s="29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30"/>
      <c r="AH700" s="30"/>
      <c r="AI700" s="30"/>
      <c r="AJ700" s="30"/>
    </row>
    <row r="701">
      <c r="A701" s="26"/>
      <c r="B701" s="27"/>
      <c r="C701" s="28"/>
      <c r="D701" s="27"/>
      <c r="E701" s="27"/>
      <c r="F701" s="27"/>
      <c r="G701" s="27"/>
      <c r="H701" s="27"/>
      <c r="I701" s="27"/>
      <c r="J701" s="27"/>
      <c r="K701" s="26"/>
      <c r="L701" s="29"/>
      <c r="M701" s="15"/>
      <c r="N701" s="15"/>
      <c r="O701" s="29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30"/>
      <c r="AH701" s="30"/>
      <c r="AI701" s="30"/>
      <c r="AJ701" s="30"/>
    </row>
    <row r="702">
      <c r="A702" s="26"/>
      <c r="B702" s="27"/>
      <c r="C702" s="28"/>
      <c r="D702" s="27"/>
      <c r="E702" s="27"/>
      <c r="F702" s="27"/>
      <c r="G702" s="27"/>
      <c r="H702" s="27"/>
      <c r="I702" s="27"/>
      <c r="J702" s="27"/>
      <c r="K702" s="26"/>
      <c r="L702" s="29"/>
      <c r="M702" s="15"/>
      <c r="N702" s="15"/>
      <c r="O702" s="29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30"/>
      <c r="AH702" s="30"/>
      <c r="AI702" s="30"/>
      <c r="AJ702" s="30"/>
    </row>
    <row r="703">
      <c r="A703" s="26"/>
      <c r="B703" s="27"/>
      <c r="C703" s="28"/>
      <c r="D703" s="27"/>
      <c r="E703" s="27"/>
      <c r="F703" s="27"/>
      <c r="G703" s="27"/>
      <c r="H703" s="27"/>
      <c r="I703" s="27"/>
      <c r="J703" s="27"/>
      <c r="K703" s="26"/>
      <c r="L703" s="29"/>
      <c r="M703" s="15"/>
      <c r="N703" s="15"/>
      <c r="O703" s="29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30"/>
      <c r="AH703" s="30"/>
      <c r="AI703" s="30"/>
      <c r="AJ703" s="30"/>
    </row>
    <row r="704">
      <c r="A704" s="26"/>
      <c r="B704" s="27"/>
      <c r="C704" s="28"/>
      <c r="D704" s="27"/>
      <c r="E704" s="27"/>
      <c r="F704" s="27"/>
      <c r="G704" s="27"/>
      <c r="H704" s="27"/>
      <c r="I704" s="27"/>
      <c r="J704" s="27"/>
      <c r="K704" s="26"/>
      <c r="L704" s="29"/>
      <c r="M704" s="15"/>
      <c r="N704" s="15"/>
      <c r="O704" s="29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30"/>
      <c r="AH704" s="30"/>
      <c r="AI704" s="30"/>
      <c r="AJ704" s="30"/>
    </row>
    <row r="705">
      <c r="A705" s="26"/>
      <c r="B705" s="27"/>
      <c r="C705" s="28"/>
      <c r="D705" s="27"/>
      <c r="E705" s="27"/>
      <c r="F705" s="27"/>
      <c r="G705" s="27"/>
      <c r="H705" s="27"/>
      <c r="I705" s="27"/>
      <c r="J705" s="27"/>
      <c r="K705" s="26"/>
      <c r="L705" s="29"/>
      <c r="M705" s="15"/>
      <c r="N705" s="15"/>
      <c r="O705" s="29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30"/>
      <c r="AH705" s="30"/>
      <c r="AI705" s="30"/>
      <c r="AJ705" s="30"/>
    </row>
    <row r="706">
      <c r="A706" s="26"/>
      <c r="B706" s="27"/>
      <c r="C706" s="28"/>
      <c r="D706" s="27"/>
      <c r="E706" s="27"/>
      <c r="F706" s="27"/>
      <c r="G706" s="27"/>
      <c r="H706" s="27"/>
      <c r="I706" s="27"/>
      <c r="J706" s="27"/>
      <c r="K706" s="26"/>
      <c r="L706" s="29"/>
      <c r="M706" s="15"/>
      <c r="N706" s="15"/>
      <c r="O706" s="29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30"/>
      <c r="AH706" s="30"/>
      <c r="AI706" s="30"/>
      <c r="AJ706" s="30"/>
    </row>
    <row r="707">
      <c r="A707" s="26"/>
      <c r="B707" s="27"/>
      <c r="C707" s="28"/>
      <c r="D707" s="27"/>
      <c r="E707" s="27"/>
      <c r="F707" s="27"/>
      <c r="G707" s="27"/>
      <c r="H707" s="27"/>
      <c r="I707" s="27"/>
      <c r="J707" s="27"/>
      <c r="K707" s="26"/>
      <c r="L707" s="29"/>
      <c r="M707" s="15"/>
      <c r="N707" s="15"/>
      <c r="O707" s="29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30"/>
      <c r="AH707" s="30"/>
      <c r="AI707" s="30"/>
      <c r="AJ707" s="30"/>
    </row>
    <row r="708">
      <c r="A708" s="26"/>
      <c r="B708" s="27"/>
      <c r="C708" s="28"/>
      <c r="D708" s="27"/>
      <c r="E708" s="27"/>
      <c r="F708" s="27"/>
      <c r="G708" s="27"/>
      <c r="H708" s="27"/>
      <c r="I708" s="27"/>
      <c r="J708" s="27"/>
      <c r="K708" s="26"/>
      <c r="L708" s="29"/>
      <c r="M708" s="15"/>
      <c r="N708" s="15"/>
      <c r="O708" s="29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30"/>
      <c r="AH708" s="30"/>
      <c r="AI708" s="30"/>
      <c r="AJ708" s="30"/>
    </row>
    <row r="709">
      <c r="A709" s="26"/>
      <c r="B709" s="27"/>
      <c r="C709" s="28"/>
      <c r="D709" s="27"/>
      <c r="E709" s="27"/>
      <c r="F709" s="27"/>
      <c r="G709" s="27"/>
      <c r="H709" s="27"/>
      <c r="I709" s="27"/>
      <c r="J709" s="27"/>
      <c r="K709" s="26"/>
      <c r="L709" s="29"/>
      <c r="M709" s="15"/>
      <c r="N709" s="15"/>
      <c r="O709" s="29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30"/>
      <c r="AH709" s="30"/>
      <c r="AI709" s="30"/>
      <c r="AJ709" s="30"/>
    </row>
    <row r="710">
      <c r="A710" s="26"/>
      <c r="B710" s="27"/>
      <c r="C710" s="28"/>
      <c r="D710" s="27"/>
      <c r="E710" s="27"/>
      <c r="F710" s="27"/>
      <c r="G710" s="27"/>
      <c r="H710" s="27"/>
      <c r="I710" s="27"/>
      <c r="J710" s="27"/>
      <c r="K710" s="26"/>
      <c r="L710" s="29"/>
      <c r="M710" s="15"/>
      <c r="N710" s="15"/>
      <c r="O710" s="29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30"/>
      <c r="AH710" s="30"/>
      <c r="AI710" s="30"/>
      <c r="AJ710" s="30"/>
    </row>
    <row r="711">
      <c r="A711" s="26"/>
      <c r="B711" s="27"/>
      <c r="C711" s="28"/>
      <c r="D711" s="27"/>
      <c r="E711" s="27"/>
      <c r="F711" s="27"/>
      <c r="G711" s="27"/>
      <c r="H711" s="27"/>
      <c r="I711" s="27"/>
      <c r="J711" s="27"/>
      <c r="K711" s="26"/>
      <c r="L711" s="29"/>
      <c r="M711" s="15"/>
      <c r="N711" s="15"/>
      <c r="O711" s="29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30"/>
      <c r="AH711" s="30"/>
      <c r="AI711" s="30"/>
      <c r="AJ711" s="30"/>
    </row>
    <row r="712">
      <c r="A712" s="26"/>
      <c r="B712" s="27"/>
      <c r="C712" s="28"/>
      <c r="D712" s="27"/>
      <c r="E712" s="27"/>
      <c r="F712" s="27"/>
      <c r="G712" s="27"/>
      <c r="H712" s="27"/>
      <c r="I712" s="27"/>
      <c r="J712" s="27"/>
      <c r="K712" s="26"/>
      <c r="L712" s="29"/>
      <c r="M712" s="15"/>
      <c r="N712" s="15"/>
      <c r="O712" s="29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30"/>
      <c r="AH712" s="30"/>
      <c r="AI712" s="30"/>
      <c r="AJ712" s="30"/>
    </row>
    <row r="713">
      <c r="A713" s="26"/>
      <c r="B713" s="27"/>
      <c r="C713" s="28"/>
      <c r="D713" s="27"/>
      <c r="E713" s="27"/>
      <c r="F713" s="27"/>
      <c r="G713" s="27"/>
      <c r="H713" s="27"/>
      <c r="I713" s="27"/>
      <c r="J713" s="27"/>
      <c r="K713" s="26"/>
      <c r="L713" s="29"/>
      <c r="M713" s="15"/>
      <c r="N713" s="15"/>
      <c r="O713" s="29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30"/>
      <c r="AH713" s="30"/>
      <c r="AI713" s="30"/>
      <c r="AJ713" s="30"/>
    </row>
    <row r="714">
      <c r="A714" s="26"/>
      <c r="B714" s="27"/>
      <c r="C714" s="28"/>
      <c r="D714" s="27"/>
      <c r="E714" s="27"/>
      <c r="F714" s="27"/>
      <c r="G714" s="27"/>
      <c r="H714" s="27"/>
      <c r="I714" s="27"/>
      <c r="J714" s="27"/>
      <c r="K714" s="26"/>
      <c r="L714" s="29"/>
      <c r="M714" s="15"/>
      <c r="N714" s="15"/>
      <c r="O714" s="29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30"/>
      <c r="AH714" s="30"/>
      <c r="AI714" s="30"/>
      <c r="AJ714" s="30"/>
    </row>
    <row r="715">
      <c r="A715" s="26"/>
      <c r="B715" s="27"/>
      <c r="C715" s="28"/>
      <c r="D715" s="27"/>
      <c r="E715" s="27"/>
      <c r="F715" s="27"/>
      <c r="G715" s="27"/>
      <c r="H715" s="27"/>
      <c r="I715" s="27"/>
      <c r="J715" s="27"/>
      <c r="K715" s="26"/>
      <c r="L715" s="29"/>
      <c r="M715" s="15"/>
      <c r="N715" s="15"/>
      <c r="O715" s="29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30"/>
      <c r="AH715" s="30"/>
      <c r="AI715" s="30"/>
      <c r="AJ715" s="30"/>
    </row>
    <row r="716">
      <c r="A716" s="26"/>
      <c r="B716" s="27"/>
      <c r="C716" s="28"/>
      <c r="D716" s="27"/>
      <c r="E716" s="27"/>
      <c r="F716" s="27"/>
      <c r="G716" s="27"/>
      <c r="H716" s="27"/>
      <c r="I716" s="27"/>
      <c r="J716" s="27"/>
      <c r="K716" s="26"/>
      <c r="L716" s="29"/>
      <c r="M716" s="15"/>
      <c r="N716" s="15"/>
      <c r="O716" s="29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30"/>
      <c r="AH716" s="30"/>
      <c r="AI716" s="30"/>
      <c r="AJ716" s="30"/>
    </row>
    <row r="717">
      <c r="A717" s="26"/>
      <c r="B717" s="27"/>
      <c r="C717" s="28"/>
      <c r="D717" s="27"/>
      <c r="E717" s="27"/>
      <c r="F717" s="27"/>
      <c r="G717" s="27"/>
      <c r="H717" s="27"/>
      <c r="I717" s="27"/>
      <c r="J717" s="27"/>
      <c r="K717" s="26"/>
      <c r="L717" s="29"/>
      <c r="M717" s="15"/>
      <c r="N717" s="15"/>
      <c r="O717" s="29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30"/>
      <c r="AH717" s="30"/>
      <c r="AI717" s="30"/>
      <c r="AJ717" s="30"/>
    </row>
    <row r="718">
      <c r="A718" s="26"/>
      <c r="B718" s="27"/>
      <c r="C718" s="28"/>
      <c r="D718" s="27"/>
      <c r="E718" s="27"/>
      <c r="F718" s="27"/>
      <c r="G718" s="27"/>
      <c r="H718" s="27"/>
      <c r="I718" s="27"/>
      <c r="J718" s="27"/>
      <c r="K718" s="26"/>
      <c r="L718" s="29"/>
      <c r="M718" s="15"/>
      <c r="N718" s="15"/>
      <c r="O718" s="29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30"/>
      <c r="AH718" s="30"/>
      <c r="AI718" s="30"/>
      <c r="AJ718" s="30"/>
    </row>
    <row r="719">
      <c r="A719" s="26"/>
      <c r="B719" s="27"/>
      <c r="C719" s="28"/>
      <c r="D719" s="27"/>
      <c r="E719" s="27"/>
      <c r="F719" s="27"/>
      <c r="G719" s="27"/>
      <c r="H719" s="27"/>
      <c r="I719" s="27"/>
      <c r="J719" s="27"/>
      <c r="K719" s="26"/>
      <c r="L719" s="29"/>
      <c r="M719" s="15"/>
      <c r="N719" s="15"/>
      <c r="O719" s="29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30"/>
      <c r="AH719" s="30"/>
      <c r="AI719" s="30"/>
      <c r="AJ719" s="30"/>
    </row>
    <row r="720">
      <c r="A720" s="26"/>
      <c r="B720" s="27"/>
      <c r="C720" s="28"/>
      <c r="D720" s="27"/>
      <c r="E720" s="27"/>
      <c r="F720" s="27"/>
      <c r="G720" s="27"/>
      <c r="H720" s="27"/>
      <c r="I720" s="27"/>
      <c r="J720" s="27"/>
      <c r="K720" s="26"/>
      <c r="L720" s="29"/>
      <c r="M720" s="15"/>
      <c r="N720" s="15"/>
      <c r="O720" s="29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30"/>
      <c r="AH720" s="30"/>
      <c r="AI720" s="30"/>
      <c r="AJ720" s="30"/>
    </row>
    <row r="721">
      <c r="A721" s="26"/>
      <c r="B721" s="27"/>
      <c r="C721" s="28"/>
      <c r="D721" s="27"/>
      <c r="E721" s="27"/>
      <c r="F721" s="27"/>
      <c r="G721" s="27"/>
      <c r="H721" s="27"/>
      <c r="I721" s="27"/>
      <c r="J721" s="27"/>
      <c r="K721" s="26"/>
      <c r="L721" s="29"/>
      <c r="M721" s="15"/>
      <c r="N721" s="15"/>
      <c r="O721" s="29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30"/>
      <c r="AH721" s="30"/>
      <c r="AI721" s="30"/>
      <c r="AJ721" s="30"/>
    </row>
    <row r="722">
      <c r="A722" s="26"/>
      <c r="B722" s="27"/>
      <c r="C722" s="28"/>
      <c r="D722" s="27"/>
      <c r="E722" s="27"/>
      <c r="F722" s="27"/>
      <c r="G722" s="27"/>
      <c r="H722" s="27"/>
      <c r="I722" s="27"/>
      <c r="J722" s="27"/>
      <c r="K722" s="26"/>
      <c r="L722" s="29"/>
      <c r="M722" s="15"/>
      <c r="N722" s="15"/>
      <c r="O722" s="29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30"/>
      <c r="AH722" s="30"/>
      <c r="AI722" s="30"/>
      <c r="AJ722" s="30"/>
    </row>
    <row r="723">
      <c r="A723" s="26"/>
      <c r="B723" s="27"/>
      <c r="C723" s="28"/>
      <c r="D723" s="27"/>
      <c r="E723" s="27"/>
      <c r="F723" s="27"/>
      <c r="G723" s="27"/>
      <c r="H723" s="27"/>
      <c r="I723" s="27"/>
      <c r="J723" s="27"/>
      <c r="K723" s="26"/>
      <c r="L723" s="29"/>
      <c r="M723" s="15"/>
      <c r="N723" s="15"/>
      <c r="O723" s="29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30"/>
      <c r="AH723" s="30"/>
      <c r="AI723" s="30"/>
      <c r="AJ723" s="30"/>
    </row>
    <row r="724">
      <c r="A724" s="26"/>
      <c r="B724" s="27"/>
      <c r="C724" s="28"/>
      <c r="D724" s="27"/>
      <c r="E724" s="27"/>
      <c r="F724" s="27"/>
      <c r="G724" s="27"/>
      <c r="H724" s="27"/>
      <c r="I724" s="27"/>
      <c r="J724" s="27"/>
      <c r="K724" s="26"/>
      <c r="L724" s="29"/>
      <c r="M724" s="15"/>
      <c r="N724" s="15"/>
      <c r="O724" s="29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30"/>
      <c r="AH724" s="30"/>
      <c r="AI724" s="30"/>
      <c r="AJ724" s="30"/>
    </row>
    <row r="725">
      <c r="A725" s="26"/>
      <c r="B725" s="27"/>
      <c r="C725" s="28"/>
      <c r="D725" s="27"/>
      <c r="E725" s="27"/>
      <c r="F725" s="27"/>
      <c r="G725" s="27"/>
      <c r="H725" s="27"/>
      <c r="I725" s="27"/>
      <c r="J725" s="27"/>
      <c r="K725" s="26"/>
      <c r="L725" s="29"/>
      <c r="M725" s="15"/>
      <c r="N725" s="15"/>
      <c r="O725" s="29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30"/>
      <c r="AH725" s="30"/>
      <c r="AI725" s="30"/>
      <c r="AJ725" s="30"/>
    </row>
    <row r="726">
      <c r="A726" s="26"/>
      <c r="B726" s="27"/>
      <c r="C726" s="28"/>
      <c r="D726" s="27"/>
      <c r="E726" s="27"/>
      <c r="F726" s="27"/>
      <c r="G726" s="27"/>
      <c r="H726" s="27"/>
      <c r="I726" s="27"/>
      <c r="J726" s="27"/>
      <c r="K726" s="26"/>
      <c r="L726" s="29"/>
      <c r="M726" s="15"/>
      <c r="N726" s="15"/>
      <c r="O726" s="29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30"/>
      <c r="AH726" s="30"/>
      <c r="AI726" s="30"/>
      <c r="AJ726" s="30"/>
    </row>
    <row r="727">
      <c r="A727" s="26"/>
      <c r="B727" s="27"/>
      <c r="C727" s="28"/>
      <c r="D727" s="27"/>
      <c r="E727" s="27"/>
      <c r="F727" s="27"/>
      <c r="G727" s="27"/>
      <c r="H727" s="27"/>
      <c r="I727" s="27"/>
      <c r="J727" s="27"/>
      <c r="K727" s="26"/>
      <c r="L727" s="29"/>
      <c r="M727" s="15"/>
      <c r="N727" s="15"/>
      <c r="O727" s="29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30"/>
      <c r="AH727" s="30"/>
      <c r="AI727" s="30"/>
      <c r="AJ727" s="30"/>
    </row>
    <row r="728">
      <c r="A728" s="26"/>
      <c r="B728" s="27"/>
      <c r="C728" s="28"/>
      <c r="D728" s="27"/>
      <c r="E728" s="27"/>
      <c r="F728" s="27"/>
      <c r="G728" s="27"/>
      <c r="H728" s="27"/>
      <c r="I728" s="27"/>
      <c r="J728" s="27"/>
      <c r="K728" s="26"/>
      <c r="L728" s="29"/>
      <c r="M728" s="15"/>
      <c r="N728" s="15"/>
      <c r="O728" s="29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30"/>
      <c r="AH728" s="30"/>
      <c r="AI728" s="30"/>
      <c r="AJ728" s="30"/>
    </row>
    <row r="729">
      <c r="A729" s="26"/>
      <c r="B729" s="27"/>
      <c r="C729" s="28"/>
      <c r="D729" s="27"/>
      <c r="E729" s="27"/>
      <c r="F729" s="27"/>
      <c r="G729" s="27"/>
      <c r="H729" s="27"/>
      <c r="I729" s="27"/>
      <c r="J729" s="27"/>
      <c r="K729" s="26"/>
      <c r="L729" s="29"/>
      <c r="M729" s="15"/>
      <c r="N729" s="15"/>
      <c r="O729" s="29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30"/>
      <c r="AH729" s="30"/>
      <c r="AI729" s="30"/>
      <c r="AJ729" s="30"/>
    </row>
    <row r="730">
      <c r="A730" s="26"/>
      <c r="B730" s="27"/>
      <c r="C730" s="28"/>
      <c r="D730" s="27"/>
      <c r="E730" s="27"/>
      <c r="F730" s="27"/>
      <c r="G730" s="27"/>
      <c r="H730" s="27"/>
      <c r="I730" s="27"/>
      <c r="J730" s="27"/>
      <c r="K730" s="26"/>
      <c r="L730" s="29"/>
      <c r="M730" s="15"/>
      <c r="N730" s="15"/>
      <c r="O730" s="29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30"/>
      <c r="AH730" s="30"/>
      <c r="AI730" s="30"/>
      <c r="AJ730" s="30"/>
    </row>
    <row r="731">
      <c r="A731" s="26"/>
      <c r="B731" s="27"/>
      <c r="C731" s="28"/>
      <c r="D731" s="27"/>
      <c r="E731" s="27"/>
      <c r="F731" s="27"/>
      <c r="G731" s="27"/>
      <c r="H731" s="27"/>
      <c r="I731" s="27"/>
      <c r="J731" s="27"/>
      <c r="K731" s="26"/>
      <c r="L731" s="29"/>
      <c r="M731" s="15"/>
      <c r="N731" s="15"/>
      <c r="O731" s="29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30"/>
      <c r="AH731" s="30"/>
      <c r="AI731" s="30"/>
      <c r="AJ731" s="30"/>
    </row>
    <row r="732">
      <c r="A732" s="26"/>
      <c r="B732" s="27"/>
      <c r="C732" s="28"/>
      <c r="D732" s="27"/>
      <c r="E732" s="27"/>
      <c r="F732" s="27"/>
      <c r="G732" s="27"/>
      <c r="H732" s="27"/>
      <c r="I732" s="27"/>
      <c r="J732" s="27"/>
      <c r="K732" s="26"/>
      <c r="L732" s="29"/>
      <c r="M732" s="15"/>
      <c r="N732" s="15"/>
      <c r="O732" s="29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30"/>
      <c r="AH732" s="30"/>
      <c r="AI732" s="30"/>
      <c r="AJ732" s="30"/>
    </row>
    <row r="733">
      <c r="A733" s="26"/>
      <c r="B733" s="27"/>
      <c r="C733" s="28"/>
      <c r="D733" s="27"/>
      <c r="E733" s="27"/>
      <c r="F733" s="27"/>
      <c r="G733" s="27"/>
      <c r="H733" s="27"/>
      <c r="I733" s="27"/>
      <c r="J733" s="27"/>
      <c r="K733" s="26"/>
      <c r="L733" s="29"/>
      <c r="M733" s="15"/>
      <c r="N733" s="15"/>
      <c r="O733" s="29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30"/>
      <c r="AH733" s="30"/>
      <c r="AI733" s="30"/>
      <c r="AJ733" s="30"/>
    </row>
    <row r="734">
      <c r="A734" s="26"/>
      <c r="B734" s="27"/>
      <c r="C734" s="28"/>
      <c r="D734" s="27"/>
      <c r="E734" s="27"/>
      <c r="F734" s="27"/>
      <c r="G734" s="27"/>
      <c r="H734" s="27"/>
      <c r="I734" s="27"/>
      <c r="J734" s="27"/>
      <c r="K734" s="26"/>
      <c r="L734" s="29"/>
      <c r="M734" s="15"/>
      <c r="N734" s="15"/>
      <c r="O734" s="29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30"/>
      <c r="AH734" s="30"/>
      <c r="AI734" s="30"/>
      <c r="AJ734" s="30"/>
    </row>
    <row r="735">
      <c r="A735" s="26"/>
      <c r="B735" s="27"/>
      <c r="C735" s="28"/>
      <c r="D735" s="27"/>
      <c r="E735" s="27"/>
      <c r="F735" s="27"/>
      <c r="G735" s="27"/>
      <c r="H735" s="27"/>
      <c r="I735" s="27"/>
      <c r="J735" s="27"/>
      <c r="K735" s="26"/>
      <c r="L735" s="29"/>
      <c r="M735" s="15"/>
      <c r="N735" s="15"/>
      <c r="O735" s="29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30"/>
      <c r="AH735" s="30"/>
      <c r="AI735" s="30"/>
      <c r="AJ735" s="30"/>
    </row>
    <row r="736">
      <c r="A736" s="26"/>
      <c r="B736" s="27"/>
      <c r="C736" s="28"/>
      <c r="D736" s="27"/>
      <c r="E736" s="27"/>
      <c r="F736" s="27"/>
      <c r="G736" s="27"/>
      <c r="H736" s="27"/>
      <c r="I736" s="27"/>
      <c r="J736" s="27"/>
      <c r="K736" s="26"/>
      <c r="L736" s="29"/>
      <c r="M736" s="15"/>
      <c r="N736" s="15"/>
      <c r="O736" s="29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30"/>
      <c r="AH736" s="30"/>
      <c r="AI736" s="30"/>
      <c r="AJ736" s="30"/>
    </row>
    <row r="737">
      <c r="A737" s="26"/>
      <c r="B737" s="27"/>
      <c r="C737" s="28"/>
      <c r="D737" s="27"/>
      <c r="E737" s="27"/>
      <c r="F737" s="27"/>
      <c r="G737" s="27"/>
      <c r="H737" s="27"/>
      <c r="I737" s="27"/>
      <c r="J737" s="27"/>
      <c r="K737" s="26"/>
      <c r="L737" s="29"/>
      <c r="M737" s="15"/>
      <c r="N737" s="15"/>
      <c r="O737" s="29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30"/>
      <c r="AH737" s="30"/>
      <c r="AI737" s="30"/>
      <c r="AJ737" s="30"/>
    </row>
    <row r="738">
      <c r="A738" s="26"/>
      <c r="B738" s="27"/>
      <c r="C738" s="28"/>
      <c r="D738" s="27"/>
      <c r="E738" s="27"/>
      <c r="F738" s="27"/>
      <c r="G738" s="27"/>
      <c r="H738" s="27"/>
      <c r="I738" s="27"/>
      <c r="J738" s="27"/>
      <c r="K738" s="26"/>
      <c r="L738" s="29"/>
      <c r="M738" s="15"/>
      <c r="N738" s="15"/>
      <c r="O738" s="29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30"/>
      <c r="AH738" s="30"/>
      <c r="AI738" s="30"/>
      <c r="AJ738" s="30"/>
    </row>
    <row r="739">
      <c r="A739" s="26"/>
      <c r="B739" s="27"/>
      <c r="C739" s="28"/>
      <c r="D739" s="27"/>
      <c r="E739" s="27"/>
      <c r="F739" s="27"/>
      <c r="G739" s="27"/>
      <c r="H739" s="27"/>
      <c r="I739" s="27"/>
      <c r="J739" s="27"/>
      <c r="K739" s="26"/>
      <c r="L739" s="29"/>
      <c r="M739" s="15"/>
      <c r="N739" s="15"/>
      <c r="O739" s="29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30"/>
      <c r="AH739" s="30"/>
      <c r="AI739" s="30"/>
      <c r="AJ739" s="30"/>
    </row>
    <row r="740">
      <c r="A740" s="26"/>
      <c r="B740" s="27"/>
      <c r="C740" s="28"/>
      <c r="D740" s="27"/>
      <c r="E740" s="27"/>
      <c r="F740" s="27"/>
      <c r="G740" s="27"/>
      <c r="H740" s="27"/>
      <c r="I740" s="27"/>
      <c r="J740" s="27"/>
      <c r="K740" s="26"/>
      <c r="L740" s="29"/>
      <c r="M740" s="15"/>
      <c r="N740" s="15"/>
      <c r="O740" s="29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30"/>
      <c r="AH740" s="30"/>
      <c r="AI740" s="30"/>
      <c r="AJ740" s="30"/>
    </row>
    <row r="741">
      <c r="A741" s="26"/>
      <c r="B741" s="27"/>
      <c r="C741" s="28"/>
      <c r="D741" s="27"/>
      <c r="E741" s="27"/>
      <c r="F741" s="27"/>
      <c r="G741" s="27"/>
      <c r="H741" s="27"/>
      <c r="I741" s="27"/>
      <c r="J741" s="27"/>
      <c r="K741" s="26"/>
      <c r="L741" s="29"/>
      <c r="M741" s="15"/>
      <c r="N741" s="15"/>
      <c r="O741" s="29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30"/>
      <c r="AH741" s="30"/>
      <c r="AI741" s="30"/>
      <c r="AJ741" s="30"/>
    </row>
    <row r="742">
      <c r="A742" s="26"/>
      <c r="B742" s="27"/>
      <c r="C742" s="28"/>
      <c r="D742" s="27"/>
      <c r="E742" s="27"/>
      <c r="F742" s="27"/>
      <c r="G742" s="27"/>
      <c r="H742" s="27"/>
      <c r="I742" s="27"/>
      <c r="J742" s="27"/>
      <c r="K742" s="26"/>
      <c r="L742" s="29"/>
      <c r="M742" s="15"/>
      <c r="N742" s="15"/>
      <c r="O742" s="29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30"/>
      <c r="AH742" s="30"/>
      <c r="AI742" s="30"/>
      <c r="AJ742" s="30"/>
    </row>
    <row r="743">
      <c r="A743" s="26"/>
      <c r="B743" s="27"/>
      <c r="C743" s="28"/>
      <c r="D743" s="27"/>
      <c r="E743" s="27"/>
      <c r="F743" s="27"/>
      <c r="G743" s="27"/>
      <c r="H743" s="27"/>
      <c r="I743" s="27"/>
      <c r="J743" s="27"/>
      <c r="K743" s="26"/>
      <c r="L743" s="29"/>
      <c r="M743" s="15"/>
      <c r="N743" s="15"/>
      <c r="O743" s="29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30"/>
      <c r="AH743" s="30"/>
      <c r="AI743" s="30"/>
      <c r="AJ743" s="30"/>
    </row>
    <row r="744">
      <c r="A744" s="26"/>
      <c r="B744" s="27"/>
      <c r="C744" s="28"/>
      <c r="D744" s="27"/>
      <c r="E744" s="27"/>
      <c r="F744" s="27"/>
      <c r="G744" s="27"/>
      <c r="H744" s="27"/>
      <c r="I744" s="27"/>
      <c r="J744" s="27"/>
      <c r="K744" s="26"/>
      <c r="L744" s="29"/>
      <c r="M744" s="15"/>
      <c r="N744" s="15"/>
      <c r="O744" s="29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30"/>
      <c r="AH744" s="30"/>
      <c r="AI744" s="30"/>
      <c r="AJ744" s="30"/>
    </row>
    <row r="745">
      <c r="A745" s="26"/>
      <c r="B745" s="27"/>
      <c r="C745" s="28"/>
      <c r="D745" s="27"/>
      <c r="E745" s="27"/>
      <c r="F745" s="27"/>
      <c r="G745" s="27"/>
      <c r="H745" s="27"/>
      <c r="I745" s="27"/>
      <c r="J745" s="27"/>
      <c r="K745" s="26"/>
      <c r="L745" s="29"/>
      <c r="M745" s="15"/>
      <c r="N745" s="15"/>
      <c r="O745" s="29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30"/>
      <c r="AH745" s="30"/>
      <c r="AI745" s="30"/>
      <c r="AJ745" s="30"/>
    </row>
    <row r="746">
      <c r="A746" s="26"/>
      <c r="B746" s="27"/>
      <c r="C746" s="28"/>
      <c r="D746" s="27"/>
      <c r="E746" s="27"/>
      <c r="F746" s="27"/>
      <c r="G746" s="27"/>
      <c r="H746" s="27"/>
      <c r="I746" s="27"/>
      <c r="J746" s="27"/>
      <c r="K746" s="26"/>
      <c r="L746" s="29"/>
      <c r="M746" s="15"/>
      <c r="N746" s="15"/>
      <c r="O746" s="29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30"/>
      <c r="AH746" s="30"/>
      <c r="AI746" s="30"/>
      <c r="AJ746" s="30"/>
    </row>
    <row r="747">
      <c r="A747" s="26"/>
      <c r="B747" s="27"/>
      <c r="C747" s="28"/>
      <c r="D747" s="27"/>
      <c r="E747" s="27"/>
      <c r="F747" s="27"/>
      <c r="G747" s="27"/>
      <c r="H747" s="27"/>
      <c r="I747" s="27"/>
      <c r="J747" s="27"/>
      <c r="K747" s="26"/>
      <c r="L747" s="29"/>
      <c r="M747" s="15"/>
      <c r="N747" s="15"/>
      <c r="O747" s="29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30"/>
      <c r="AH747" s="30"/>
      <c r="AI747" s="30"/>
      <c r="AJ747" s="30"/>
    </row>
    <row r="748">
      <c r="A748" s="26"/>
      <c r="B748" s="27"/>
      <c r="C748" s="28"/>
      <c r="D748" s="27"/>
      <c r="E748" s="27"/>
      <c r="F748" s="27"/>
      <c r="G748" s="27"/>
      <c r="H748" s="27"/>
      <c r="I748" s="27"/>
      <c r="J748" s="27"/>
      <c r="K748" s="26"/>
      <c r="L748" s="29"/>
      <c r="M748" s="15"/>
      <c r="N748" s="15"/>
      <c r="O748" s="29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30"/>
      <c r="AH748" s="30"/>
      <c r="AI748" s="30"/>
      <c r="AJ748" s="30"/>
    </row>
    <row r="749">
      <c r="A749" s="26"/>
      <c r="B749" s="27"/>
      <c r="C749" s="28"/>
      <c r="D749" s="27"/>
      <c r="E749" s="27"/>
      <c r="F749" s="27"/>
      <c r="G749" s="27"/>
      <c r="H749" s="27"/>
      <c r="I749" s="27"/>
      <c r="J749" s="27"/>
      <c r="K749" s="26"/>
      <c r="L749" s="29"/>
      <c r="M749" s="15"/>
      <c r="N749" s="15"/>
      <c r="O749" s="29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30"/>
      <c r="AH749" s="30"/>
      <c r="AI749" s="30"/>
      <c r="AJ749" s="30"/>
    </row>
    <row r="750">
      <c r="A750" s="26"/>
      <c r="B750" s="27"/>
      <c r="C750" s="28"/>
      <c r="D750" s="27"/>
      <c r="E750" s="27"/>
      <c r="F750" s="27"/>
      <c r="G750" s="27"/>
      <c r="H750" s="27"/>
      <c r="I750" s="27"/>
      <c r="J750" s="27"/>
      <c r="K750" s="26"/>
      <c r="L750" s="29"/>
      <c r="M750" s="15"/>
      <c r="N750" s="15"/>
      <c r="O750" s="29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30"/>
      <c r="AH750" s="30"/>
      <c r="AI750" s="30"/>
      <c r="AJ750" s="30"/>
    </row>
    <row r="751">
      <c r="A751" s="26"/>
      <c r="B751" s="27"/>
      <c r="C751" s="28"/>
      <c r="D751" s="27"/>
      <c r="E751" s="27"/>
      <c r="F751" s="27"/>
      <c r="G751" s="27"/>
      <c r="H751" s="27"/>
      <c r="I751" s="27"/>
      <c r="J751" s="27"/>
      <c r="K751" s="26"/>
      <c r="L751" s="29"/>
      <c r="M751" s="15"/>
      <c r="N751" s="15"/>
      <c r="O751" s="29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30"/>
      <c r="AH751" s="30"/>
      <c r="AI751" s="30"/>
      <c r="AJ751" s="30"/>
    </row>
    <row r="752">
      <c r="A752" s="26"/>
      <c r="B752" s="27"/>
      <c r="C752" s="28"/>
      <c r="D752" s="27"/>
      <c r="E752" s="27"/>
      <c r="F752" s="27"/>
      <c r="G752" s="27"/>
      <c r="H752" s="27"/>
      <c r="I752" s="27"/>
      <c r="J752" s="27"/>
      <c r="K752" s="26"/>
      <c r="L752" s="29"/>
      <c r="M752" s="15"/>
      <c r="N752" s="15"/>
      <c r="O752" s="29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30"/>
      <c r="AH752" s="30"/>
      <c r="AI752" s="30"/>
      <c r="AJ752" s="30"/>
    </row>
    <row r="753">
      <c r="A753" s="26"/>
      <c r="B753" s="27"/>
      <c r="C753" s="28"/>
      <c r="D753" s="27"/>
      <c r="E753" s="27"/>
      <c r="F753" s="27"/>
      <c r="G753" s="27"/>
      <c r="H753" s="27"/>
      <c r="I753" s="27"/>
      <c r="J753" s="27"/>
      <c r="K753" s="26"/>
      <c r="L753" s="29"/>
      <c r="M753" s="15"/>
      <c r="N753" s="15"/>
      <c r="O753" s="29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30"/>
      <c r="AH753" s="30"/>
      <c r="AI753" s="30"/>
      <c r="AJ753" s="30"/>
    </row>
    <row r="754">
      <c r="A754" s="26"/>
      <c r="B754" s="27"/>
      <c r="C754" s="28"/>
      <c r="D754" s="27"/>
      <c r="E754" s="27"/>
      <c r="F754" s="27"/>
      <c r="G754" s="27"/>
      <c r="H754" s="27"/>
      <c r="I754" s="27"/>
      <c r="J754" s="27"/>
      <c r="K754" s="26"/>
      <c r="L754" s="29"/>
      <c r="M754" s="15"/>
      <c r="N754" s="15"/>
      <c r="O754" s="29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30"/>
      <c r="AH754" s="30"/>
      <c r="AI754" s="30"/>
      <c r="AJ754" s="30"/>
    </row>
    <row r="755">
      <c r="A755" s="26"/>
      <c r="B755" s="27"/>
      <c r="C755" s="28"/>
      <c r="D755" s="27"/>
      <c r="E755" s="27"/>
      <c r="F755" s="27"/>
      <c r="G755" s="27"/>
      <c r="H755" s="27"/>
      <c r="I755" s="27"/>
      <c r="J755" s="27"/>
      <c r="K755" s="26"/>
      <c r="L755" s="29"/>
      <c r="M755" s="15"/>
      <c r="N755" s="15"/>
      <c r="O755" s="29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30"/>
      <c r="AH755" s="30"/>
      <c r="AI755" s="30"/>
      <c r="AJ755" s="30"/>
    </row>
    <row r="756">
      <c r="A756" s="26"/>
      <c r="B756" s="27"/>
      <c r="C756" s="28"/>
      <c r="D756" s="27"/>
      <c r="E756" s="27"/>
      <c r="F756" s="27"/>
      <c r="G756" s="27"/>
      <c r="H756" s="27"/>
      <c r="I756" s="27"/>
      <c r="J756" s="27"/>
      <c r="K756" s="26"/>
      <c r="L756" s="29"/>
      <c r="M756" s="15"/>
      <c r="N756" s="15"/>
      <c r="O756" s="29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30"/>
      <c r="AH756" s="30"/>
      <c r="AI756" s="30"/>
      <c r="AJ756" s="30"/>
    </row>
    <row r="757">
      <c r="A757" s="26"/>
      <c r="B757" s="27"/>
      <c r="C757" s="28"/>
      <c r="D757" s="27"/>
      <c r="E757" s="27"/>
      <c r="F757" s="27"/>
      <c r="G757" s="27"/>
      <c r="H757" s="27"/>
      <c r="I757" s="27"/>
      <c r="J757" s="27"/>
      <c r="K757" s="26"/>
      <c r="L757" s="29"/>
      <c r="M757" s="15"/>
      <c r="N757" s="15"/>
      <c r="O757" s="29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30"/>
      <c r="AH757" s="30"/>
      <c r="AI757" s="30"/>
      <c r="AJ757" s="30"/>
    </row>
    <row r="758">
      <c r="A758" s="26"/>
      <c r="B758" s="27"/>
      <c r="C758" s="28"/>
      <c r="D758" s="27"/>
      <c r="E758" s="27"/>
      <c r="F758" s="27"/>
      <c r="G758" s="27"/>
      <c r="H758" s="27"/>
      <c r="I758" s="27"/>
      <c r="J758" s="27"/>
      <c r="K758" s="26"/>
      <c r="L758" s="29"/>
      <c r="M758" s="15"/>
      <c r="N758" s="15"/>
      <c r="O758" s="29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30"/>
      <c r="AH758" s="30"/>
      <c r="AI758" s="30"/>
      <c r="AJ758" s="30"/>
    </row>
    <row r="759">
      <c r="A759" s="26"/>
      <c r="B759" s="27"/>
      <c r="C759" s="28"/>
      <c r="D759" s="27"/>
      <c r="E759" s="27"/>
      <c r="F759" s="27"/>
      <c r="G759" s="27"/>
      <c r="H759" s="27"/>
      <c r="I759" s="27"/>
      <c r="J759" s="27"/>
      <c r="K759" s="26"/>
      <c r="L759" s="29"/>
      <c r="M759" s="15"/>
      <c r="N759" s="15"/>
      <c r="O759" s="29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30"/>
      <c r="AH759" s="30"/>
      <c r="AI759" s="30"/>
      <c r="AJ759" s="30"/>
    </row>
    <row r="760">
      <c r="A760" s="26"/>
      <c r="B760" s="27"/>
      <c r="C760" s="28"/>
      <c r="D760" s="27"/>
      <c r="E760" s="27"/>
      <c r="F760" s="27"/>
      <c r="G760" s="27"/>
      <c r="H760" s="27"/>
      <c r="I760" s="27"/>
      <c r="J760" s="27"/>
      <c r="K760" s="26"/>
      <c r="L760" s="29"/>
      <c r="M760" s="15"/>
      <c r="N760" s="15"/>
      <c r="O760" s="29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30"/>
      <c r="AH760" s="30"/>
      <c r="AI760" s="30"/>
      <c r="AJ760" s="30"/>
    </row>
    <row r="761">
      <c r="A761" s="26"/>
      <c r="B761" s="27"/>
      <c r="C761" s="28"/>
      <c r="D761" s="27"/>
      <c r="E761" s="27"/>
      <c r="F761" s="27"/>
      <c r="G761" s="27"/>
      <c r="H761" s="27"/>
      <c r="I761" s="27"/>
      <c r="J761" s="27"/>
      <c r="K761" s="26"/>
      <c r="L761" s="29"/>
      <c r="M761" s="15"/>
      <c r="N761" s="15"/>
      <c r="O761" s="29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30"/>
      <c r="AH761" s="30"/>
      <c r="AI761" s="30"/>
      <c r="AJ761" s="30"/>
    </row>
    <row r="762">
      <c r="A762" s="26"/>
      <c r="B762" s="27"/>
      <c r="C762" s="28"/>
      <c r="D762" s="27"/>
      <c r="E762" s="27"/>
      <c r="F762" s="27"/>
      <c r="G762" s="27"/>
      <c r="H762" s="27"/>
      <c r="I762" s="27"/>
      <c r="J762" s="27"/>
      <c r="K762" s="26"/>
      <c r="L762" s="29"/>
      <c r="M762" s="15"/>
      <c r="N762" s="15"/>
      <c r="O762" s="29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30"/>
      <c r="AH762" s="30"/>
      <c r="AI762" s="30"/>
      <c r="AJ762" s="30"/>
    </row>
    <row r="763">
      <c r="A763" s="26"/>
      <c r="B763" s="27"/>
      <c r="C763" s="28"/>
      <c r="D763" s="27"/>
      <c r="E763" s="27"/>
      <c r="F763" s="27"/>
      <c r="G763" s="27"/>
      <c r="H763" s="27"/>
      <c r="I763" s="27"/>
      <c r="J763" s="27"/>
      <c r="K763" s="26"/>
      <c r="L763" s="29"/>
      <c r="M763" s="15"/>
      <c r="N763" s="15"/>
      <c r="O763" s="29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30"/>
      <c r="AH763" s="30"/>
      <c r="AI763" s="30"/>
      <c r="AJ763" s="30"/>
    </row>
    <row r="764">
      <c r="A764" s="26"/>
      <c r="B764" s="27"/>
      <c r="C764" s="28"/>
      <c r="D764" s="27"/>
      <c r="E764" s="27"/>
      <c r="F764" s="27"/>
      <c r="G764" s="27"/>
      <c r="H764" s="27"/>
      <c r="I764" s="27"/>
      <c r="J764" s="27"/>
      <c r="K764" s="26"/>
      <c r="L764" s="29"/>
      <c r="M764" s="15"/>
      <c r="N764" s="15"/>
      <c r="O764" s="29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30"/>
      <c r="AH764" s="30"/>
      <c r="AI764" s="30"/>
      <c r="AJ764" s="30"/>
    </row>
    <row r="765">
      <c r="A765" s="26"/>
      <c r="B765" s="27"/>
      <c r="C765" s="28"/>
      <c r="D765" s="27"/>
      <c r="E765" s="27"/>
      <c r="F765" s="27"/>
      <c r="G765" s="27"/>
      <c r="H765" s="27"/>
      <c r="I765" s="27"/>
      <c r="J765" s="27"/>
      <c r="K765" s="26"/>
      <c r="L765" s="29"/>
      <c r="M765" s="15"/>
      <c r="N765" s="15"/>
      <c r="O765" s="29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30"/>
      <c r="AH765" s="30"/>
      <c r="AI765" s="30"/>
      <c r="AJ765" s="30"/>
    </row>
    <row r="766">
      <c r="A766" s="26"/>
      <c r="B766" s="27"/>
      <c r="C766" s="28"/>
      <c r="D766" s="27"/>
      <c r="E766" s="27"/>
      <c r="F766" s="27"/>
      <c r="G766" s="27"/>
      <c r="H766" s="27"/>
      <c r="I766" s="27"/>
      <c r="J766" s="27"/>
      <c r="K766" s="26"/>
      <c r="L766" s="29"/>
      <c r="M766" s="15"/>
      <c r="N766" s="15"/>
      <c r="O766" s="29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30"/>
      <c r="AH766" s="30"/>
      <c r="AI766" s="30"/>
      <c r="AJ766" s="30"/>
    </row>
    <row r="767">
      <c r="A767" s="26"/>
      <c r="B767" s="27"/>
      <c r="C767" s="28"/>
      <c r="D767" s="27"/>
      <c r="E767" s="27"/>
      <c r="F767" s="27"/>
      <c r="G767" s="27"/>
      <c r="H767" s="27"/>
      <c r="I767" s="27"/>
      <c r="J767" s="27"/>
      <c r="K767" s="26"/>
      <c r="L767" s="29"/>
      <c r="M767" s="15"/>
      <c r="N767" s="15"/>
      <c r="O767" s="29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30"/>
      <c r="AH767" s="30"/>
      <c r="AI767" s="30"/>
      <c r="AJ767" s="30"/>
    </row>
    <row r="768">
      <c r="A768" s="26"/>
      <c r="B768" s="27"/>
      <c r="C768" s="28"/>
      <c r="D768" s="27"/>
      <c r="E768" s="27"/>
      <c r="F768" s="27"/>
      <c r="G768" s="27"/>
      <c r="H768" s="27"/>
      <c r="I768" s="27"/>
      <c r="J768" s="27"/>
      <c r="K768" s="26"/>
      <c r="L768" s="29"/>
      <c r="M768" s="15"/>
      <c r="N768" s="15"/>
      <c r="O768" s="29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30"/>
      <c r="AH768" s="30"/>
      <c r="AI768" s="30"/>
      <c r="AJ768" s="30"/>
    </row>
    <row r="769">
      <c r="A769" s="26"/>
      <c r="B769" s="27"/>
      <c r="C769" s="28"/>
      <c r="D769" s="27"/>
      <c r="E769" s="27"/>
      <c r="F769" s="27"/>
      <c r="G769" s="27"/>
      <c r="H769" s="27"/>
      <c r="I769" s="27"/>
      <c r="J769" s="27"/>
      <c r="K769" s="26"/>
      <c r="L769" s="29"/>
      <c r="M769" s="15"/>
      <c r="N769" s="15"/>
      <c r="O769" s="29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30"/>
      <c r="AH769" s="30"/>
      <c r="AI769" s="30"/>
      <c r="AJ769" s="30"/>
    </row>
    <row r="770">
      <c r="A770" s="26"/>
      <c r="B770" s="27"/>
      <c r="C770" s="28"/>
      <c r="D770" s="27"/>
      <c r="E770" s="27"/>
      <c r="F770" s="27"/>
      <c r="G770" s="27"/>
      <c r="H770" s="27"/>
      <c r="I770" s="27"/>
      <c r="J770" s="27"/>
      <c r="K770" s="26"/>
      <c r="L770" s="29"/>
      <c r="M770" s="15"/>
      <c r="N770" s="15"/>
      <c r="O770" s="29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30"/>
      <c r="AH770" s="30"/>
      <c r="AI770" s="30"/>
      <c r="AJ770" s="30"/>
    </row>
    <row r="771">
      <c r="A771" s="26"/>
      <c r="B771" s="27"/>
      <c r="C771" s="28"/>
      <c r="D771" s="27"/>
      <c r="E771" s="27"/>
      <c r="F771" s="27"/>
      <c r="G771" s="27"/>
      <c r="H771" s="27"/>
      <c r="I771" s="27"/>
      <c r="J771" s="27"/>
      <c r="K771" s="26"/>
      <c r="L771" s="29"/>
      <c r="M771" s="15"/>
      <c r="N771" s="15"/>
      <c r="O771" s="29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30"/>
      <c r="AH771" s="30"/>
      <c r="AI771" s="30"/>
      <c r="AJ771" s="30"/>
    </row>
    <row r="772">
      <c r="A772" s="26"/>
      <c r="B772" s="27"/>
      <c r="C772" s="28"/>
      <c r="D772" s="27"/>
      <c r="E772" s="27"/>
      <c r="F772" s="27"/>
      <c r="G772" s="27"/>
      <c r="H772" s="27"/>
      <c r="I772" s="27"/>
      <c r="J772" s="27"/>
      <c r="K772" s="26"/>
      <c r="L772" s="29"/>
      <c r="M772" s="15"/>
      <c r="N772" s="15"/>
      <c r="O772" s="29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30"/>
      <c r="AH772" s="30"/>
      <c r="AI772" s="30"/>
      <c r="AJ772" s="30"/>
    </row>
    <row r="773">
      <c r="A773" s="26"/>
      <c r="B773" s="27"/>
      <c r="C773" s="28"/>
      <c r="D773" s="27"/>
      <c r="E773" s="27"/>
      <c r="F773" s="27"/>
      <c r="G773" s="27"/>
      <c r="H773" s="27"/>
      <c r="I773" s="27"/>
      <c r="J773" s="27"/>
      <c r="K773" s="26"/>
      <c r="L773" s="29"/>
      <c r="M773" s="15"/>
      <c r="N773" s="15"/>
      <c r="O773" s="29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30"/>
      <c r="AH773" s="30"/>
      <c r="AI773" s="30"/>
      <c r="AJ773" s="30"/>
    </row>
    <row r="774">
      <c r="A774" s="26"/>
      <c r="B774" s="27"/>
      <c r="C774" s="28"/>
      <c r="D774" s="27"/>
      <c r="E774" s="27"/>
      <c r="F774" s="27"/>
      <c r="G774" s="27"/>
      <c r="H774" s="27"/>
      <c r="I774" s="27"/>
      <c r="J774" s="27"/>
      <c r="K774" s="26"/>
      <c r="L774" s="29"/>
      <c r="M774" s="15"/>
      <c r="N774" s="15"/>
      <c r="O774" s="29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30"/>
      <c r="AH774" s="30"/>
      <c r="AI774" s="30"/>
      <c r="AJ774" s="30"/>
    </row>
    <row r="775">
      <c r="A775" s="26"/>
      <c r="B775" s="27"/>
      <c r="C775" s="28"/>
      <c r="D775" s="27"/>
      <c r="E775" s="27"/>
      <c r="F775" s="27"/>
      <c r="G775" s="27"/>
      <c r="H775" s="27"/>
      <c r="I775" s="27"/>
      <c r="J775" s="27"/>
      <c r="K775" s="26"/>
      <c r="L775" s="29"/>
      <c r="M775" s="15"/>
      <c r="N775" s="15"/>
      <c r="O775" s="29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30"/>
      <c r="AH775" s="30"/>
      <c r="AI775" s="30"/>
      <c r="AJ775" s="30"/>
    </row>
    <row r="776">
      <c r="A776" s="26"/>
      <c r="B776" s="27"/>
      <c r="C776" s="28"/>
      <c r="D776" s="27"/>
      <c r="E776" s="27"/>
      <c r="F776" s="27"/>
      <c r="G776" s="27"/>
      <c r="H776" s="27"/>
      <c r="I776" s="27"/>
      <c r="J776" s="27"/>
      <c r="K776" s="26"/>
      <c r="L776" s="29"/>
      <c r="M776" s="15"/>
      <c r="N776" s="15"/>
      <c r="O776" s="29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30"/>
      <c r="AH776" s="30"/>
      <c r="AI776" s="30"/>
      <c r="AJ776" s="30"/>
    </row>
    <row r="777">
      <c r="A777" s="26"/>
      <c r="B777" s="27"/>
      <c r="C777" s="28"/>
      <c r="D777" s="27"/>
      <c r="E777" s="27"/>
      <c r="F777" s="27"/>
      <c r="G777" s="27"/>
      <c r="H777" s="27"/>
      <c r="I777" s="27"/>
      <c r="J777" s="27"/>
      <c r="K777" s="26"/>
      <c r="L777" s="29"/>
      <c r="M777" s="15"/>
      <c r="N777" s="15"/>
      <c r="O777" s="29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30"/>
      <c r="AH777" s="30"/>
      <c r="AI777" s="30"/>
      <c r="AJ777" s="30"/>
    </row>
    <row r="778">
      <c r="A778" s="26"/>
      <c r="B778" s="27"/>
      <c r="C778" s="28"/>
      <c r="D778" s="27"/>
      <c r="E778" s="27"/>
      <c r="F778" s="27"/>
      <c r="G778" s="27"/>
      <c r="H778" s="27"/>
      <c r="I778" s="27"/>
      <c r="J778" s="27"/>
      <c r="K778" s="26"/>
      <c r="L778" s="29"/>
      <c r="M778" s="15"/>
      <c r="N778" s="15"/>
      <c r="O778" s="29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30"/>
      <c r="AH778" s="30"/>
      <c r="AI778" s="30"/>
      <c r="AJ778" s="30"/>
    </row>
    <row r="779">
      <c r="A779" s="26"/>
      <c r="B779" s="27"/>
      <c r="C779" s="28"/>
      <c r="D779" s="27"/>
      <c r="E779" s="27"/>
      <c r="F779" s="27"/>
      <c r="G779" s="27"/>
      <c r="H779" s="27"/>
      <c r="I779" s="27"/>
      <c r="J779" s="27"/>
      <c r="K779" s="26"/>
      <c r="L779" s="29"/>
      <c r="M779" s="15"/>
      <c r="N779" s="15"/>
      <c r="O779" s="29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30"/>
      <c r="AH779" s="30"/>
      <c r="AI779" s="30"/>
      <c r="AJ779" s="30"/>
    </row>
    <row r="780">
      <c r="A780" s="26"/>
      <c r="B780" s="27"/>
      <c r="C780" s="28"/>
      <c r="D780" s="27"/>
      <c r="E780" s="27"/>
      <c r="F780" s="27"/>
      <c r="G780" s="27"/>
      <c r="H780" s="27"/>
      <c r="I780" s="27"/>
      <c r="J780" s="27"/>
      <c r="K780" s="26"/>
      <c r="L780" s="29"/>
      <c r="M780" s="15"/>
      <c r="N780" s="15"/>
      <c r="O780" s="29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30"/>
      <c r="AH780" s="30"/>
      <c r="AI780" s="30"/>
      <c r="AJ780" s="30"/>
    </row>
    <row r="781">
      <c r="A781" s="26"/>
      <c r="B781" s="27"/>
      <c r="C781" s="28"/>
      <c r="D781" s="27"/>
      <c r="E781" s="27"/>
      <c r="F781" s="27"/>
      <c r="G781" s="27"/>
      <c r="H781" s="27"/>
      <c r="I781" s="27"/>
      <c r="J781" s="27"/>
      <c r="K781" s="26"/>
      <c r="L781" s="29"/>
      <c r="M781" s="15"/>
      <c r="N781" s="15"/>
      <c r="O781" s="29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30"/>
      <c r="AH781" s="30"/>
      <c r="AI781" s="30"/>
      <c r="AJ781" s="30"/>
    </row>
    <row r="782">
      <c r="A782" s="26"/>
      <c r="B782" s="27"/>
      <c r="C782" s="28"/>
      <c r="D782" s="27"/>
      <c r="E782" s="27"/>
      <c r="F782" s="27"/>
      <c r="G782" s="27"/>
      <c r="H782" s="27"/>
      <c r="I782" s="27"/>
      <c r="J782" s="27"/>
      <c r="K782" s="26"/>
      <c r="L782" s="29"/>
      <c r="M782" s="15"/>
      <c r="N782" s="15"/>
      <c r="O782" s="29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30"/>
      <c r="AH782" s="30"/>
      <c r="AI782" s="30"/>
      <c r="AJ782" s="30"/>
    </row>
    <row r="783">
      <c r="A783" s="26"/>
      <c r="B783" s="27"/>
      <c r="C783" s="28"/>
      <c r="D783" s="27"/>
      <c r="E783" s="27"/>
      <c r="F783" s="27"/>
      <c r="G783" s="27"/>
      <c r="H783" s="27"/>
      <c r="I783" s="27"/>
      <c r="J783" s="27"/>
      <c r="K783" s="26"/>
      <c r="L783" s="29"/>
      <c r="M783" s="15"/>
      <c r="N783" s="15"/>
      <c r="O783" s="29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30"/>
      <c r="AH783" s="30"/>
      <c r="AI783" s="30"/>
      <c r="AJ783" s="30"/>
    </row>
    <row r="784">
      <c r="A784" s="26"/>
      <c r="B784" s="27"/>
      <c r="C784" s="28"/>
      <c r="D784" s="27"/>
      <c r="E784" s="27"/>
      <c r="F784" s="27"/>
      <c r="G784" s="27"/>
      <c r="H784" s="27"/>
      <c r="I784" s="27"/>
      <c r="J784" s="27"/>
      <c r="K784" s="26"/>
      <c r="L784" s="29"/>
      <c r="M784" s="15"/>
      <c r="N784" s="15"/>
      <c r="O784" s="29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30"/>
      <c r="AH784" s="30"/>
      <c r="AI784" s="30"/>
      <c r="AJ784" s="30"/>
    </row>
    <row r="785">
      <c r="A785" s="26"/>
      <c r="B785" s="27"/>
      <c r="C785" s="28"/>
      <c r="D785" s="27"/>
      <c r="E785" s="27"/>
      <c r="F785" s="27"/>
      <c r="G785" s="27"/>
      <c r="H785" s="27"/>
      <c r="I785" s="27"/>
      <c r="J785" s="27"/>
      <c r="K785" s="26"/>
      <c r="L785" s="29"/>
      <c r="M785" s="15"/>
      <c r="N785" s="15"/>
      <c r="O785" s="29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30"/>
      <c r="AH785" s="30"/>
      <c r="AI785" s="30"/>
      <c r="AJ785" s="30"/>
    </row>
    <row r="786">
      <c r="A786" s="26"/>
      <c r="B786" s="27"/>
      <c r="C786" s="28"/>
      <c r="D786" s="27"/>
      <c r="E786" s="27"/>
      <c r="F786" s="27"/>
      <c r="G786" s="27"/>
      <c r="H786" s="27"/>
      <c r="I786" s="27"/>
      <c r="J786" s="27"/>
      <c r="K786" s="26"/>
      <c r="L786" s="29"/>
      <c r="M786" s="15"/>
      <c r="N786" s="15"/>
      <c r="O786" s="29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30"/>
      <c r="AH786" s="30"/>
      <c r="AI786" s="30"/>
      <c r="AJ786" s="30"/>
    </row>
    <row r="787">
      <c r="A787" s="26"/>
      <c r="B787" s="27"/>
      <c r="C787" s="28"/>
      <c r="D787" s="27"/>
      <c r="E787" s="27"/>
      <c r="F787" s="27"/>
      <c r="G787" s="27"/>
      <c r="H787" s="27"/>
      <c r="I787" s="27"/>
      <c r="J787" s="27"/>
      <c r="K787" s="26"/>
      <c r="L787" s="29"/>
      <c r="M787" s="15"/>
      <c r="N787" s="15"/>
      <c r="O787" s="29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30"/>
      <c r="AH787" s="30"/>
      <c r="AI787" s="30"/>
      <c r="AJ787" s="30"/>
    </row>
    <row r="788">
      <c r="A788" s="26"/>
      <c r="B788" s="27"/>
      <c r="C788" s="28"/>
      <c r="D788" s="27"/>
      <c r="E788" s="27"/>
      <c r="F788" s="27"/>
      <c r="G788" s="27"/>
      <c r="H788" s="27"/>
      <c r="I788" s="27"/>
      <c r="J788" s="27"/>
      <c r="K788" s="26"/>
      <c r="L788" s="29"/>
      <c r="M788" s="15"/>
      <c r="N788" s="15"/>
      <c r="O788" s="29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30"/>
      <c r="AH788" s="30"/>
      <c r="AI788" s="30"/>
      <c r="AJ788" s="30"/>
    </row>
    <row r="789">
      <c r="A789" s="26"/>
      <c r="B789" s="27"/>
      <c r="C789" s="28"/>
      <c r="D789" s="27"/>
      <c r="E789" s="27"/>
      <c r="F789" s="27"/>
      <c r="G789" s="27"/>
      <c r="H789" s="27"/>
      <c r="I789" s="27"/>
      <c r="J789" s="27"/>
      <c r="K789" s="26"/>
      <c r="L789" s="29"/>
      <c r="M789" s="15"/>
      <c r="N789" s="15"/>
      <c r="O789" s="29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30"/>
      <c r="AH789" s="30"/>
      <c r="AI789" s="30"/>
      <c r="AJ789" s="30"/>
    </row>
    <row r="790">
      <c r="A790" s="26"/>
      <c r="B790" s="27"/>
      <c r="C790" s="28"/>
      <c r="D790" s="27"/>
      <c r="E790" s="27"/>
      <c r="F790" s="27"/>
      <c r="G790" s="27"/>
      <c r="H790" s="27"/>
      <c r="I790" s="27"/>
      <c r="J790" s="27"/>
      <c r="K790" s="26"/>
      <c r="L790" s="29"/>
      <c r="M790" s="15"/>
      <c r="N790" s="15"/>
      <c r="O790" s="29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30"/>
      <c r="AH790" s="30"/>
      <c r="AI790" s="30"/>
      <c r="AJ790" s="30"/>
    </row>
    <row r="791">
      <c r="A791" s="26"/>
      <c r="B791" s="27"/>
      <c r="C791" s="28"/>
      <c r="D791" s="27"/>
      <c r="E791" s="27"/>
      <c r="F791" s="27"/>
      <c r="G791" s="27"/>
      <c r="H791" s="27"/>
      <c r="I791" s="27"/>
      <c r="J791" s="27"/>
      <c r="K791" s="26"/>
      <c r="L791" s="29"/>
      <c r="M791" s="15"/>
      <c r="N791" s="15"/>
      <c r="O791" s="29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30"/>
      <c r="AH791" s="30"/>
      <c r="AI791" s="30"/>
      <c r="AJ791" s="30"/>
    </row>
    <row r="792">
      <c r="A792" s="26"/>
      <c r="B792" s="27"/>
      <c r="C792" s="28"/>
      <c r="D792" s="27"/>
      <c r="E792" s="27"/>
      <c r="F792" s="27"/>
      <c r="G792" s="27"/>
      <c r="H792" s="27"/>
      <c r="I792" s="27"/>
      <c r="J792" s="27"/>
      <c r="K792" s="26"/>
      <c r="L792" s="29"/>
      <c r="M792" s="15"/>
      <c r="N792" s="15"/>
      <c r="O792" s="29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30"/>
      <c r="AH792" s="30"/>
      <c r="AI792" s="30"/>
      <c r="AJ792" s="30"/>
    </row>
    <row r="793">
      <c r="A793" s="26"/>
      <c r="B793" s="27"/>
      <c r="C793" s="28"/>
      <c r="D793" s="27"/>
      <c r="E793" s="27"/>
      <c r="F793" s="27"/>
      <c r="G793" s="27"/>
      <c r="H793" s="27"/>
      <c r="I793" s="27"/>
      <c r="J793" s="27"/>
      <c r="K793" s="26"/>
      <c r="L793" s="29"/>
      <c r="M793" s="15"/>
      <c r="N793" s="15"/>
      <c r="O793" s="29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30"/>
      <c r="AH793" s="30"/>
      <c r="AI793" s="30"/>
      <c r="AJ793" s="30"/>
    </row>
    <row r="794">
      <c r="A794" s="26"/>
      <c r="B794" s="27"/>
      <c r="C794" s="28"/>
      <c r="D794" s="27"/>
      <c r="E794" s="27"/>
      <c r="F794" s="27"/>
      <c r="G794" s="27"/>
      <c r="H794" s="27"/>
      <c r="I794" s="27"/>
      <c r="J794" s="27"/>
      <c r="K794" s="26"/>
      <c r="L794" s="29"/>
      <c r="M794" s="15"/>
      <c r="N794" s="15"/>
      <c r="O794" s="29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30"/>
      <c r="AH794" s="30"/>
      <c r="AI794" s="30"/>
      <c r="AJ794" s="30"/>
    </row>
    <row r="795">
      <c r="A795" s="26"/>
      <c r="B795" s="27"/>
      <c r="C795" s="28"/>
      <c r="D795" s="27"/>
      <c r="E795" s="27"/>
      <c r="F795" s="27"/>
      <c r="G795" s="27"/>
      <c r="H795" s="27"/>
      <c r="I795" s="27"/>
      <c r="J795" s="27"/>
      <c r="K795" s="26"/>
      <c r="L795" s="29"/>
      <c r="M795" s="15"/>
      <c r="N795" s="15"/>
      <c r="O795" s="29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30"/>
      <c r="AH795" s="30"/>
      <c r="AI795" s="30"/>
      <c r="AJ795" s="30"/>
    </row>
    <row r="796">
      <c r="A796" s="26"/>
      <c r="B796" s="27"/>
      <c r="C796" s="28"/>
      <c r="D796" s="27"/>
      <c r="E796" s="27"/>
      <c r="F796" s="27"/>
      <c r="G796" s="27"/>
      <c r="H796" s="27"/>
      <c r="I796" s="27"/>
      <c r="J796" s="27"/>
      <c r="K796" s="26"/>
      <c r="L796" s="29"/>
      <c r="M796" s="15"/>
      <c r="N796" s="15"/>
      <c r="O796" s="29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30"/>
      <c r="AH796" s="30"/>
      <c r="AI796" s="30"/>
      <c r="AJ796" s="30"/>
    </row>
    <row r="797">
      <c r="A797" s="26"/>
      <c r="B797" s="27"/>
      <c r="C797" s="28"/>
      <c r="D797" s="27"/>
      <c r="E797" s="27"/>
      <c r="F797" s="27"/>
      <c r="G797" s="27"/>
      <c r="H797" s="27"/>
      <c r="I797" s="27"/>
      <c r="J797" s="27"/>
      <c r="K797" s="26"/>
      <c r="L797" s="29"/>
      <c r="M797" s="15"/>
      <c r="N797" s="15"/>
      <c r="O797" s="29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30"/>
      <c r="AH797" s="30"/>
      <c r="AI797" s="30"/>
      <c r="AJ797" s="30"/>
    </row>
    <row r="798">
      <c r="A798" s="26"/>
      <c r="B798" s="27"/>
      <c r="C798" s="28"/>
      <c r="D798" s="27"/>
      <c r="E798" s="27"/>
      <c r="F798" s="27"/>
      <c r="G798" s="27"/>
      <c r="H798" s="27"/>
      <c r="I798" s="27"/>
      <c r="J798" s="27"/>
      <c r="K798" s="26"/>
      <c r="L798" s="29"/>
      <c r="M798" s="15"/>
      <c r="N798" s="15"/>
      <c r="O798" s="29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30"/>
      <c r="AH798" s="30"/>
      <c r="AI798" s="30"/>
      <c r="AJ798" s="30"/>
    </row>
    <row r="799">
      <c r="A799" s="26"/>
      <c r="B799" s="27"/>
      <c r="C799" s="28"/>
      <c r="D799" s="27"/>
      <c r="E799" s="27"/>
      <c r="F799" s="27"/>
      <c r="G799" s="27"/>
      <c r="H799" s="27"/>
      <c r="I799" s="27"/>
      <c r="J799" s="27"/>
      <c r="K799" s="26"/>
      <c r="L799" s="29"/>
      <c r="M799" s="15"/>
      <c r="N799" s="15"/>
      <c r="O799" s="29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30"/>
      <c r="AH799" s="30"/>
      <c r="AI799" s="30"/>
      <c r="AJ799" s="30"/>
    </row>
    <row r="800">
      <c r="A800" s="26"/>
      <c r="B800" s="27"/>
      <c r="C800" s="28"/>
      <c r="D800" s="27"/>
      <c r="E800" s="27"/>
      <c r="F800" s="27"/>
      <c r="G800" s="27"/>
      <c r="H800" s="27"/>
      <c r="I800" s="27"/>
      <c r="J800" s="27"/>
      <c r="K800" s="26"/>
      <c r="L800" s="29"/>
      <c r="M800" s="15"/>
      <c r="N800" s="15"/>
      <c r="O800" s="29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30"/>
      <c r="AH800" s="30"/>
      <c r="AI800" s="30"/>
      <c r="AJ800" s="30"/>
    </row>
    <row r="801">
      <c r="A801" s="26"/>
      <c r="B801" s="27"/>
      <c r="C801" s="28"/>
      <c r="D801" s="27"/>
      <c r="E801" s="27"/>
      <c r="F801" s="27"/>
      <c r="G801" s="27"/>
      <c r="H801" s="27"/>
      <c r="I801" s="27"/>
      <c r="J801" s="27"/>
      <c r="K801" s="26"/>
      <c r="L801" s="29"/>
      <c r="M801" s="15"/>
      <c r="N801" s="15"/>
      <c r="O801" s="29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30"/>
      <c r="AH801" s="30"/>
      <c r="AI801" s="30"/>
      <c r="AJ801" s="30"/>
    </row>
    <row r="802">
      <c r="A802" s="26"/>
      <c r="B802" s="27"/>
      <c r="C802" s="28"/>
      <c r="D802" s="27"/>
      <c r="E802" s="27"/>
      <c r="F802" s="27"/>
      <c r="G802" s="27"/>
      <c r="H802" s="27"/>
      <c r="I802" s="27"/>
      <c r="J802" s="27"/>
      <c r="K802" s="26"/>
      <c r="L802" s="29"/>
      <c r="M802" s="15"/>
      <c r="N802" s="15"/>
      <c r="O802" s="29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30"/>
      <c r="AH802" s="30"/>
      <c r="AI802" s="30"/>
      <c r="AJ802" s="30"/>
    </row>
    <row r="803">
      <c r="A803" s="26"/>
      <c r="B803" s="27"/>
      <c r="C803" s="28"/>
      <c r="D803" s="27"/>
      <c r="E803" s="27"/>
      <c r="F803" s="27"/>
      <c r="G803" s="27"/>
      <c r="H803" s="27"/>
      <c r="I803" s="27"/>
      <c r="J803" s="27"/>
      <c r="K803" s="26"/>
      <c r="L803" s="29"/>
      <c r="M803" s="15"/>
      <c r="N803" s="15"/>
      <c r="O803" s="29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30"/>
      <c r="AH803" s="30"/>
      <c r="AI803" s="30"/>
      <c r="AJ803" s="30"/>
    </row>
    <row r="804">
      <c r="A804" s="26"/>
      <c r="B804" s="27"/>
      <c r="C804" s="28"/>
      <c r="D804" s="27"/>
      <c r="E804" s="27"/>
      <c r="F804" s="27"/>
      <c r="G804" s="27"/>
      <c r="H804" s="27"/>
      <c r="I804" s="27"/>
      <c r="J804" s="27"/>
      <c r="K804" s="26"/>
      <c r="L804" s="29"/>
      <c r="M804" s="15"/>
      <c r="N804" s="15"/>
      <c r="O804" s="29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30"/>
      <c r="AH804" s="30"/>
      <c r="AI804" s="30"/>
      <c r="AJ804" s="30"/>
    </row>
    <row r="805">
      <c r="A805" s="26"/>
      <c r="B805" s="27"/>
      <c r="C805" s="28"/>
      <c r="D805" s="27"/>
      <c r="E805" s="27"/>
      <c r="F805" s="27"/>
      <c r="G805" s="27"/>
      <c r="H805" s="27"/>
      <c r="I805" s="27"/>
      <c r="J805" s="27"/>
      <c r="K805" s="26"/>
      <c r="L805" s="29"/>
      <c r="M805" s="15"/>
      <c r="N805" s="15"/>
      <c r="O805" s="29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30"/>
      <c r="AH805" s="30"/>
      <c r="AI805" s="30"/>
      <c r="AJ805" s="30"/>
    </row>
    <row r="806">
      <c r="A806" s="26"/>
      <c r="B806" s="27"/>
      <c r="C806" s="28"/>
      <c r="D806" s="27"/>
      <c r="E806" s="27"/>
      <c r="F806" s="27"/>
      <c r="G806" s="27"/>
      <c r="H806" s="27"/>
      <c r="I806" s="27"/>
      <c r="J806" s="27"/>
      <c r="K806" s="26"/>
      <c r="L806" s="29"/>
      <c r="M806" s="15"/>
      <c r="N806" s="15"/>
      <c r="O806" s="29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30"/>
      <c r="AH806" s="30"/>
      <c r="AI806" s="30"/>
      <c r="AJ806" s="30"/>
    </row>
    <row r="807">
      <c r="A807" s="26"/>
      <c r="B807" s="27"/>
      <c r="C807" s="28"/>
      <c r="D807" s="27"/>
      <c r="E807" s="27"/>
      <c r="F807" s="27"/>
      <c r="G807" s="27"/>
      <c r="H807" s="27"/>
      <c r="I807" s="27"/>
      <c r="J807" s="27"/>
      <c r="K807" s="26"/>
      <c r="L807" s="29"/>
      <c r="M807" s="15"/>
      <c r="N807" s="15"/>
      <c r="O807" s="29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30"/>
      <c r="AH807" s="30"/>
      <c r="AI807" s="30"/>
      <c r="AJ807" s="30"/>
    </row>
    <row r="808">
      <c r="A808" s="26"/>
      <c r="B808" s="27"/>
      <c r="C808" s="28"/>
      <c r="D808" s="27"/>
      <c r="E808" s="27"/>
      <c r="F808" s="27"/>
      <c r="G808" s="27"/>
      <c r="H808" s="27"/>
      <c r="I808" s="27"/>
      <c r="J808" s="27"/>
      <c r="K808" s="26"/>
      <c r="L808" s="29"/>
      <c r="M808" s="15"/>
      <c r="N808" s="15"/>
      <c r="O808" s="29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30"/>
      <c r="AH808" s="30"/>
      <c r="AI808" s="30"/>
      <c r="AJ808" s="30"/>
    </row>
    <row r="809">
      <c r="A809" s="26"/>
      <c r="B809" s="27"/>
      <c r="C809" s="28"/>
      <c r="D809" s="27"/>
      <c r="E809" s="27"/>
      <c r="F809" s="27"/>
      <c r="G809" s="27"/>
      <c r="H809" s="27"/>
      <c r="I809" s="27"/>
      <c r="J809" s="27"/>
      <c r="K809" s="26"/>
      <c r="L809" s="29"/>
      <c r="M809" s="15"/>
      <c r="N809" s="15"/>
      <c r="O809" s="29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30"/>
      <c r="AH809" s="30"/>
      <c r="AI809" s="30"/>
      <c r="AJ809" s="30"/>
    </row>
    <row r="810">
      <c r="A810" s="26"/>
      <c r="B810" s="27"/>
      <c r="C810" s="28"/>
      <c r="D810" s="27"/>
      <c r="E810" s="27"/>
      <c r="F810" s="27"/>
      <c r="G810" s="27"/>
      <c r="H810" s="27"/>
      <c r="I810" s="27"/>
      <c r="J810" s="27"/>
      <c r="K810" s="26"/>
      <c r="L810" s="29"/>
      <c r="M810" s="15"/>
      <c r="N810" s="15"/>
      <c r="O810" s="29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30"/>
      <c r="AH810" s="30"/>
      <c r="AI810" s="30"/>
      <c r="AJ810" s="30"/>
    </row>
    <row r="811">
      <c r="A811" s="26"/>
      <c r="B811" s="27"/>
      <c r="C811" s="28"/>
      <c r="D811" s="27"/>
      <c r="E811" s="27"/>
      <c r="F811" s="27"/>
      <c r="G811" s="27"/>
      <c r="H811" s="27"/>
      <c r="I811" s="27"/>
      <c r="J811" s="27"/>
      <c r="K811" s="26"/>
      <c r="L811" s="29"/>
      <c r="M811" s="15"/>
      <c r="N811" s="15"/>
      <c r="O811" s="29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30"/>
      <c r="AH811" s="30"/>
      <c r="AI811" s="30"/>
      <c r="AJ811" s="30"/>
    </row>
    <row r="812">
      <c r="A812" s="26"/>
      <c r="B812" s="27"/>
      <c r="C812" s="28"/>
      <c r="D812" s="27"/>
      <c r="E812" s="27"/>
      <c r="F812" s="27"/>
      <c r="G812" s="27"/>
      <c r="H812" s="27"/>
      <c r="I812" s="27"/>
      <c r="J812" s="27"/>
      <c r="K812" s="26"/>
      <c r="L812" s="29"/>
      <c r="M812" s="15"/>
      <c r="N812" s="15"/>
      <c r="O812" s="29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30"/>
      <c r="AH812" s="30"/>
      <c r="AI812" s="30"/>
      <c r="AJ812" s="30"/>
    </row>
    <row r="813">
      <c r="A813" s="26"/>
      <c r="B813" s="27"/>
      <c r="C813" s="28"/>
      <c r="D813" s="27"/>
      <c r="E813" s="27"/>
      <c r="F813" s="27"/>
      <c r="G813" s="27"/>
      <c r="H813" s="27"/>
      <c r="I813" s="27"/>
      <c r="J813" s="27"/>
      <c r="K813" s="26"/>
      <c r="L813" s="29"/>
      <c r="M813" s="15"/>
      <c r="N813" s="15"/>
      <c r="O813" s="29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30"/>
      <c r="AH813" s="30"/>
      <c r="AI813" s="30"/>
      <c r="AJ813" s="30"/>
    </row>
    <row r="814">
      <c r="A814" s="26"/>
      <c r="B814" s="27"/>
      <c r="C814" s="28"/>
      <c r="D814" s="27"/>
      <c r="E814" s="27"/>
      <c r="F814" s="27"/>
      <c r="G814" s="27"/>
      <c r="H814" s="27"/>
      <c r="I814" s="27"/>
      <c r="J814" s="27"/>
      <c r="K814" s="26"/>
      <c r="L814" s="29"/>
      <c r="M814" s="15"/>
      <c r="N814" s="15"/>
      <c r="O814" s="29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30"/>
      <c r="AH814" s="30"/>
      <c r="AI814" s="30"/>
      <c r="AJ814" s="30"/>
    </row>
    <row r="815">
      <c r="A815" s="26"/>
      <c r="B815" s="27"/>
      <c r="C815" s="28"/>
      <c r="D815" s="27"/>
      <c r="E815" s="27"/>
      <c r="F815" s="27"/>
      <c r="G815" s="27"/>
      <c r="H815" s="27"/>
      <c r="I815" s="27"/>
      <c r="J815" s="27"/>
      <c r="K815" s="26"/>
      <c r="L815" s="29"/>
      <c r="M815" s="15"/>
      <c r="N815" s="15"/>
      <c r="O815" s="29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30"/>
      <c r="AH815" s="30"/>
      <c r="AI815" s="30"/>
      <c r="AJ815" s="30"/>
    </row>
    <row r="816">
      <c r="A816" s="26"/>
      <c r="B816" s="27"/>
      <c r="C816" s="28"/>
      <c r="D816" s="27"/>
      <c r="E816" s="27"/>
      <c r="F816" s="27"/>
      <c r="G816" s="27"/>
      <c r="H816" s="27"/>
      <c r="I816" s="27"/>
      <c r="J816" s="27"/>
      <c r="K816" s="26"/>
      <c r="L816" s="29"/>
      <c r="M816" s="15"/>
      <c r="N816" s="15"/>
      <c r="O816" s="29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30"/>
      <c r="AH816" s="30"/>
      <c r="AI816" s="30"/>
      <c r="AJ816" s="30"/>
    </row>
    <row r="817">
      <c r="A817" s="26"/>
      <c r="B817" s="27"/>
      <c r="C817" s="28"/>
      <c r="D817" s="27"/>
      <c r="E817" s="27"/>
      <c r="F817" s="27"/>
      <c r="G817" s="27"/>
      <c r="H817" s="27"/>
      <c r="I817" s="27"/>
      <c r="J817" s="27"/>
      <c r="K817" s="26"/>
      <c r="L817" s="29"/>
      <c r="M817" s="15"/>
      <c r="N817" s="15"/>
      <c r="O817" s="29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30"/>
      <c r="AH817" s="30"/>
      <c r="AI817" s="30"/>
      <c r="AJ817" s="30"/>
    </row>
    <row r="818">
      <c r="A818" s="26"/>
      <c r="B818" s="27"/>
      <c r="C818" s="28"/>
      <c r="D818" s="27"/>
      <c r="E818" s="27"/>
      <c r="F818" s="27"/>
      <c r="G818" s="27"/>
      <c r="H818" s="27"/>
      <c r="I818" s="27"/>
      <c r="J818" s="27"/>
      <c r="K818" s="26"/>
      <c r="L818" s="29"/>
      <c r="M818" s="15"/>
      <c r="N818" s="15"/>
      <c r="O818" s="29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30"/>
      <c r="AH818" s="30"/>
      <c r="AI818" s="30"/>
      <c r="AJ818" s="30"/>
    </row>
    <row r="819">
      <c r="A819" s="26"/>
      <c r="B819" s="27"/>
      <c r="C819" s="28"/>
      <c r="D819" s="27"/>
      <c r="E819" s="27"/>
      <c r="F819" s="27"/>
      <c r="G819" s="27"/>
      <c r="H819" s="27"/>
      <c r="I819" s="27"/>
      <c r="J819" s="27"/>
      <c r="K819" s="26"/>
      <c r="L819" s="29"/>
      <c r="M819" s="15"/>
      <c r="N819" s="15"/>
      <c r="O819" s="29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30"/>
      <c r="AH819" s="30"/>
      <c r="AI819" s="30"/>
      <c r="AJ819" s="30"/>
    </row>
    <row r="820">
      <c r="A820" s="26"/>
      <c r="B820" s="27"/>
      <c r="C820" s="28"/>
      <c r="D820" s="27"/>
      <c r="E820" s="27"/>
      <c r="F820" s="27"/>
      <c r="G820" s="27"/>
      <c r="H820" s="27"/>
      <c r="I820" s="27"/>
      <c r="J820" s="27"/>
      <c r="K820" s="26"/>
      <c r="L820" s="29"/>
      <c r="M820" s="15"/>
      <c r="N820" s="15"/>
      <c r="O820" s="29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30"/>
      <c r="AH820" s="30"/>
      <c r="AI820" s="30"/>
      <c r="AJ820" s="30"/>
    </row>
    <row r="821">
      <c r="A821" s="26"/>
      <c r="B821" s="27"/>
      <c r="C821" s="28"/>
      <c r="D821" s="27"/>
      <c r="E821" s="27"/>
      <c r="F821" s="27"/>
      <c r="G821" s="27"/>
      <c r="H821" s="27"/>
      <c r="I821" s="27"/>
      <c r="J821" s="27"/>
      <c r="K821" s="26"/>
      <c r="L821" s="29"/>
      <c r="M821" s="15"/>
      <c r="N821" s="15"/>
      <c r="O821" s="29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30"/>
      <c r="AH821" s="30"/>
      <c r="AI821" s="30"/>
      <c r="AJ821" s="30"/>
    </row>
    <row r="822">
      <c r="A822" s="26"/>
      <c r="B822" s="27"/>
      <c r="C822" s="28"/>
      <c r="D822" s="27"/>
      <c r="E822" s="27"/>
      <c r="F822" s="27"/>
      <c r="G822" s="27"/>
      <c r="H822" s="27"/>
      <c r="I822" s="27"/>
      <c r="J822" s="27"/>
      <c r="K822" s="26"/>
      <c r="L822" s="29"/>
      <c r="M822" s="15"/>
      <c r="N822" s="15"/>
      <c r="O822" s="29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30"/>
      <c r="AH822" s="30"/>
      <c r="AI822" s="30"/>
      <c r="AJ822" s="30"/>
    </row>
    <row r="823">
      <c r="A823" s="26"/>
      <c r="B823" s="27"/>
      <c r="C823" s="28"/>
      <c r="D823" s="27"/>
      <c r="E823" s="27"/>
      <c r="F823" s="27"/>
      <c r="G823" s="27"/>
      <c r="H823" s="27"/>
      <c r="I823" s="27"/>
      <c r="J823" s="27"/>
      <c r="K823" s="26"/>
      <c r="L823" s="29"/>
      <c r="M823" s="15"/>
      <c r="N823" s="15"/>
      <c r="O823" s="29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30"/>
      <c r="AH823" s="30"/>
      <c r="AI823" s="30"/>
      <c r="AJ823" s="30"/>
    </row>
    <row r="824">
      <c r="A824" s="26"/>
      <c r="B824" s="27"/>
      <c r="C824" s="28"/>
      <c r="D824" s="27"/>
      <c r="E824" s="27"/>
      <c r="F824" s="27"/>
      <c r="G824" s="27"/>
      <c r="H824" s="27"/>
      <c r="I824" s="27"/>
      <c r="J824" s="27"/>
      <c r="K824" s="26"/>
      <c r="L824" s="29"/>
      <c r="M824" s="15"/>
      <c r="N824" s="15"/>
      <c r="O824" s="29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30"/>
      <c r="AH824" s="30"/>
      <c r="AI824" s="30"/>
      <c r="AJ824" s="30"/>
    </row>
    <row r="825">
      <c r="A825" s="26"/>
      <c r="B825" s="27"/>
      <c r="C825" s="28"/>
      <c r="D825" s="27"/>
      <c r="E825" s="27"/>
      <c r="F825" s="27"/>
      <c r="G825" s="27"/>
      <c r="H825" s="27"/>
      <c r="I825" s="27"/>
      <c r="J825" s="27"/>
      <c r="K825" s="26"/>
      <c r="L825" s="29"/>
      <c r="M825" s="15"/>
      <c r="N825" s="15"/>
      <c r="O825" s="29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30"/>
      <c r="AH825" s="30"/>
      <c r="AI825" s="30"/>
      <c r="AJ825" s="30"/>
    </row>
    <row r="826">
      <c r="A826" s="26"/>
      <c r="B826" s="27"/>
      <c r="C826" s="28"/>
      <c r="D826" s="27"/>
      <c r="E826" s="27"/>
      <c r="F826" s="27"/>
      <c r="G826" s="27"/>
      <c r="H826" s="27"/>
      <c r="I826" s="27"/>
      <c r="J826" s="27"/>
      <c r="K826" s="26"/>
      <c r="L826" s="29"/>
      <c r="M826" s="15"/>
      <c r="N826" s="15"/>
      <c r="O826" s="29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30"/>
      <c r="AH826" s="30"/>
      <c r="AI826" s="30"/>
      <c r="AJ826" s="30"/>
    </row>
    <row r="827">
      <c r="A827" s="26"/>
      <c r="B827" s="27"/>
      <c r="C827" s="28"/>
      <c r="D827" s="27"/>
      <c r="E827" s="27"/>
      <c r="F827" s="27"/>
      <c r="G827" s="27"/>
      <c r="H827" s="27"/>
      <c r="I827" s="27"/>
      <c r="J827" s="27"/>
      <c r="K827" s="26"/>
      <c r="L827" s="29"/>
      <c r="M827" s="15"/>
      <c r="N827" s="15"/>
      <c r="O827" s="29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30"/>
      <c r="AH827" s="30"/>
      <c r="AI827" s="30"/>
      <c r="AJ827" s="30"/>
    </row>
    <row r="828">
      <c r="A828" s="26"/>
      <c r="B828" s="27"/>
      <c r="C828" s="28"/>
      <c r="D828" s="27"/>
      <c r="E828" s="27"/>
      <c r="F828" s="27"/>
      <c r="G828" s="27"/>
      <c r="H828" s="27"/>
      <c r="I828" s="27"/>
      <c r="J828" s="27"/>
      <c r="K828" s="26"/>
      <c r="L828" s="29"/>
      <c r="M828" s="15"/>
      <c r="N828" s="15"/>
      <c r="O828" s="29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30"/>
      <c r="AH828" s="30"/>
      <c r="AI828" s="30"/>
      <c r="AJ828" s="30"/>
    </row>
    <row r="829">
      <c r="A829" s="26"/>
      <c r="B829" s="27"/>
      <c r="C829" s="28"/>
      <c r="D829" s="27"/>
      <c r="E829" s="27"/>
      <c r="F829" s="27"/>
      <c r="G829" s="27"/>
      <c r="H829" s="27"/>
      <c r="I829" s="27"/>
      <c r="J829" s="27"/>
      <c r="K829" s="26"/>
      <c r="L829" s="29"/>
      <c r="M829" s="15"/>
      <c r="N829" s="15"/>
      <c r="O829" s="29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30"/>
      <c r="AH829" s="30"/>
      <c r="AI829" s="30"/>
      <c r="AJ829" s="30"/>
    </row>
    <row r="830">
      <c r="A830" s="26"/>
      <c r="B830" s="27"/>
      <c r="C830" s="28"/>
      <c r="D830" s="27"/>
      <c r="E830" s="27"/>
      <c r="F830" s="27"/>
      <c r="G830" s="27"/>
      <c r="H830" s="27"/>
      <c r="I830" s="27"/>
      <c r="J830" s="27"/>
      <c r="K830" s="26"/>
      <c r="L830" s="29"/>
      <c r="M830" s="15"/>
      <c r="N830" s="15"/>
      <c r="O830" s="29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30"/>
      <c r="AH830" s="30"/>
      <c r="AI830" s="30"/>
      <c r="AJ830" s="30"/>
    </row>
    <row r="831">
      <c r="A831" s="26"/>
      <c r="B831" s="27"/>
      <c r="C831" s="28"/>
      <c r="D831" s="27"/>
      <c r="E831" s="27"/>
      <c r="F831" s="27"/>
      <c r="G831" s="27"/>
      <c r="H831" s="27"/>
      <c r="I831" s="27"/>
      <c r="J831" s="27"/>
      <c r="K831" s="26"/>
      <c r="L831" s="29"/>
      <c r="M831" s="15"/>
      <c r="N831" s="15"/>
      <c r="O831" s="29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30"/>
      <c r="AH831" s="30"/>
      <c r="AI831" s="30"/>
      <c r="AJ831" s="30"/>
    </row>
    <row r="832">
      <c r="A832" s="26"/>
      <c r="B832" s="27"/>
      <c r="C832" s="28"/>
      <c r="D832" s="27"/>
      <c r="E832" s="27"/>
      <c r="F832" s="27"/>
      <c r="G832" s="27"/>
      <c r="H832" s="27"/>
      <c r="I832" s="27"/>
      <c r="J832" s="27"/>
      <c r="K832" s="26"/>
      <c r="L832" s="29"/>
      <c r="M832" s="15"/>
      <c r="N832" s="15"/>
      <c r="O832" s="29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30"/>
      <c r="AH832" s="30"/>
      <c r="AI832" s="30"/>
      <c r="AJ832" s="30"/>
    </row>
    <row r="833">
      <c r="A833" s="26"/>
      <c r="B833" s="27"/>
      <c r="C833" s="28"/>
      <c r="D833" s="27"/>
      <c r="E833" s="27"/>
      <c r="F833" s="27"/>
      <c r="G833" s="27"/>
      <c r="H833" s="27"/>
      <c r="I833" s="27"/>
      <c r="J833" s="27"/>
      <c r="K833" s="26"/>
      <c r="L833" s="29"/>
      <c r="M833" s="15"/>
      <c r="N833" s="15"/>
      <c r="O833" s="29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30"/>
      <c r="AH833" s="30"/>
      <c r="AI833" s="30"/>
      <c r="AJ833" s="30"/>
    </row>
    <row r="834">
      <c r="A834" s="26"/>
      <c r="B834" s="27"/>
      <c r="C834" s="28"/>
      <c r="D834" s="27"/>
      <c r="E834" s="27"/>
      <c r="F834" s="27"/>
      <c r="G834" s="27"/>
      <c r="H834" s="27"/>
      <c r="I834" s="27"/>
      <c r="J834" s="27"/>
      <c r="K834" s="26"/>
      <c r="L834" s="29"/>
      <c r="M834" s="15"/>
      <c r="N834" s="15"/>
      <c r="O834" s="29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30"/>
      <c r="AH834" s="30"/>
      <c r="AI834" s="30"/>
      <c r="AJ834" s="30"/>
    </row>
    <row r="835">
      <c r="A835" s="26"/>
      <c r="B835" s="27"/>
      <c r="C835" s="28"/>
      <c r="D835" s="27"/>
      <c r="E835" s="27"/>
      <c r="F835" s="27"/>
      <c r="G835" s="27"/>
      <c r="H835" s="27"/>
      <c r="I835" s="27"/>
      <c r="J835" s="27"/>
      <c r="K835" s="26"/>
      <c r="L835" s="29"/>
      <c r="M835" s="15"/>
      <c r="N835" s="15"/>
      <c r="O835" s="29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30"/>
      <c r="AH835" s="30"/>
      <c r="AI835" s="30"/>
      <c r="AJ835" s="30"/>
    </row>
    <row r="836">
      <c r="A836" s="26"/>
      <c r="B836" s="27"/>
      <c r="C836" s="28"/>
      <c r="D836" s="27"/>
      <c r="E836" s="27"/>
      <c r="F836" s="27"/>
      <c r="G836" s="27"/>
      <c r="H836" s="27"/>
      <c r="I836" s="27"/>
      <c r="J836" s="27"/>
      <c r="K836" s="26"/>
      <c r="L836" s="29"/>
      <c r="M836" s="15"/>
      <c r="N836" s="15"/>
      <c r="O836" s="29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30"/>
      <c r="AH836" s="30"/>
      <c r="AI836" s="30"/>
      <c r="AJ836" s="30"/>
    </row>
    <row r="837">
      <c r="A837" s="26"/>
      <c r="B837" s="27"/>
      <c r="C837" s="28"/>
      <c r="D837" s="27"/>
      <c r="E837" s="27"/>
      <c r="F837" s="27"/>
      <c r="G837" s="27"/>
      <c r="H837" s="27"/>
      <c r="I837" s="27"/>
      <c r="J837" s="27"/>
      <c r="K837" s="26"/>
      <c r="L837" s="29"/>
      <c r="M837" s="15"/>
      <c r="N837" s="15"/>
      <c r="O837" s="29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30"/>
      <c r="AH837" s="30"/>
      <c r="AI837" s="30"/>
      <c r="AJ837" s="30"/>
    </row>
    <row r="838">
      <c r="A838" s="26"/>
      <c r="B838" s="27"/>
      <c r="C838" s="28"/>
      <c r="D838" s="27"/>
      <c r="E838" s="27"/>
      <c r="F838" s="27"/>
      <c r="G838" s="27"/>
      <c r="H838" s="27"/>
      <c r="I838" s="27"/>
      <c r="J838" s="27"/>
      <c r="K838" s="26"/>
      <c r="L838" s="29"/>
      <c r="M838" s="15"/>
      <c r="N838" s="15"/>
      <c r="O838" s="29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30"/>
      <c r="AH838" s="30"/>
      <c r="AI838" s="30"/>
      <c r="AJ838" s="30"/>
    </row>
    <row r="839">
      <c r="A839" s="26"/>
      <c r="B839" s="27"/>
      <c r="C839" s="28"/>
      <c r="D839" s="27"/>
      <c r="E839" s="27"/>
      <c r="F839" s="27"/>
      <c r="G839" s="27"/>
      <c r="H839" s="27"/>
      <c r="I839" s="27"/>
      <c r="J839" s="27"/>
      <c r="K839" s="26"/>
      <c r="L839" s="29"/>
      <c r="M839" s="15"/>
      <c r="N839" s="15"/>
      <c r="O839" s="29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30"/>
      <c r="AH839" s="30"/>
      <c r="AI839" s="30"/>
      <c r="AJ839" s="30"/>
    </row>
    <row r="840">
      <c r="A840" s="26"/>
      <c r="B840" s="27"/>
      <c r="C840" s="28"/>
      <c r="D840" s="27"/>
      <c r="E840" s="27"/>
      <c r="F840" s="27"/>
      <c r="G840" s="27"/>
      <c r="H840" s="27"/>
      <c r="I840" s="27"/>
      <c r="J840" s="27"/>
      <c r="K840" s="26"/>
      <c r="L840" s="29"/>
      <c r="M840" s="15"/>
      <c r="N840" s="15"/>
      <c r="O840" s="29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30"/>
      <c r="AH840" s="30"/>
      <c r="AI840" s="30"/>
      <c r="AJ840" s="30"/>
    </row>
    <row r="841">
      <c r="A841" s="26"/>
      <c r="B841" s="27"/>
      <c r="C841" s="28"/>
      <c r="D841" s="27"/>
      <c r="E841" s="27"/>
      <c r="F841" s="27"/>
      <c r="G841" s="27"/>
      <c r="H841" s="27"/>
      <c r="I841" s="27"/>
      <c r="J841" s="27"/>
      <c r="K841" s="26"/>
      <c r="L841" s="29"/>
      <c r="M841" s="15"/>
      <c r="N841" s="15"/>
      <c r="O841" s="29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30"/>
      <c r="AH841" s="30"/>
      <c r="AI841" s="30"/>
      <c r="AJ841" s="30"/>
    </row>
    <row r="842">
      <c r="A842" s="26"/>
      <c r="B842" s="27"/>
      <c r="C842" s="28"/>
      <c r="D842" s="27"/>
      <c r="E842" s="27"/>
      <c r="F842" s="27"/>
      <c r="G842" s="27"/>
      <c r="H842" s="27"/>
      <c r="I842" s="27"/>
      <c r="J842" s="27"/>
      <c r="K842" s="26"/>
      <c r="L842" s="29"/>
      <c r="M842" s="15"/>
      <c r="N842" s="15"/>
      <c r="O842" s="29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30"/>
      <c r="AH842" s="30"/>
      <c r="AI842" s="30"/>
      <c r="AJ842" s="30"/>
    </row>
    <row r="843">
      <c r="A843" s="26"/>
      <c r="B843" s="27"/>
      <c r="C843" s="28"/>
      <c r="D843" s="27"/>
      <c r="E843" s="27"/>
      <c r="F843" s="27"/>
      <c r="G843" s="27"/>
      <c r="H843" s="27"/>
      <c r="I843" s="27"/>
      <c r="J843" s="27"/>
      <c r="K843" s="26"/>
      <c r="L843" s="29"/>
      <c r="M843" s="15"/>
      <c r="N843" s="15"/>
      <c r="O843" s="29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30"/>
      <c r="AH843" s="30"/>
      <c r="AI843" s="30"/>
      <c r="AJ843" s="30"/>
    </row>
    <row r="844">
      <c r="A844" s="26"/>
      <c r="B844" s="27"/>
      <c r="C844" s="28"/>
      <c r="D844" s="27"/>
      <c r="E844" s="27"/>
      <c r="F844" s="27"/>
      <c r="G844" s="27"/>
      <c r="H844" s="27"/>
      <c r="I844" s="27"/>
      <c r="J844" s="27"/>
      <c r="K844" s="26"/>
      <c r="L844" s="29"/>
      <c r="M844" s="15"/>
      <c r="N844" s="15"/>
      <c r="O844" s="29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30"/>
      <c r="AH844" s="30"/>
      <c r="AI844" s="30"/>
      <c r="AJ844" s="30"/>
    </row>
    <row r="845">
      <c r="A845" s="26"/>
      <c r="B845" s="27"/>
      <c r="C845" s="28"/>
      <c r="D845" s="27"/>
      <c r="E845" s="27"/>
      <c r="F845" s="27"/>
      <c r="G845" s="27"/>
      <c r="H845" s="27"/>
      <c r="I845" s="27"/>
      <c r="J845" s="27"/>
      <c r="K845" s="26"/>
      <c r="L845" s="29"/>
      <c r="M845" s="15"/>
      <c r="N845" s="15"/>
      <c r="O845" s="29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30"/>
      <c r="AH845" s="30"/>
      <c r="AI845" s="30"/>
      <c r="AJ845" s="30"/>
    </row>
    <row r="846">
      <c r="A846" s="26"/>
      <c r="B846" s="27"/>
      <c r="C846" s="28"/>
      <c r="D846" s="27"/>
      <c r="E846" s="27"/>
      <c r="F846" s="27"/>
      <c r="G846" s="27"/>
      <c r="H846" s="27"/>
      <c r="I846" s="27"/>
      <c r="J846" s="27"/>
      <c r="K846" s="26"/>
      <c r="L846" s="29"/>
      <c r="M846" s="15"/>
      <c r="N846" s="15"/>
      <c r="O846" s="29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30"/>
      <c r="AH846" s="30"/>
      <c r="AI846" s="30"/>
      <c r="AJ846" s="30"/>
    </row>
    <row r="847">
      <c r="A847" s="26"/>
      <c r="B847" s="27"/>
      <c r="C847" s="28"/>
      <c r="D847" s="27"/>
      <c r="E847" s="27"/>
      <c r="F847" s="27"/>
      <c r="G847" s="27"/>
      <c r="H847" s="27"/>
      <c r="I847" s="27"/>
      <c r="J847" s="27"/>
      <c r="K847" s="26"/>
      <c r="L847" s="29"/>
      <c r="M847" s="15"/>
      <c r="N847" s="15"/>
      <c r="O847" s="29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30"/>
      <c r="AH847" s="30"/>
      <c r="AI847" s="30"/>
      <c r="AJ847" s="30"/>
    </row>
    <row r="848">
      <c r="A848" s="26"/>
      <c r="B848" s="27"/>
      <c r="C848" s="28"/>
      <c r="D848" s="27"/>
      <c r="E848" s="27"/>
      <c r="F848" s="27"/>
      <c r="G848" s="27"/>
      <c r="H848" s="27"/>
      <c r="I848" s="27"/>
      <c r="J848" s="27"/>
      <c r="K848" s="26"/>
      <c r="L848" s="29"/>
      <c r="M848" s="15"/>
      <c r="N848" s="15"/>
      <c r="O848" s="29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30"/>
      <c r="AH848" s="30"/>
      <c r="AI848" s="30"/>
      <c r="AJ848" s="30"/>
    </row>
    <row r="849">
      <c r="A849" s="26"/>
      <c r="B849" s="27"/>
      <c r="C849" s="28"/>
      <c r="D849" s="27"/>
      <c r="E849" s="27"/>
      <c r="F849" s="27"/>
      <c r="G849" s="27"/>
      <c r="H849" s="27"/>
      <c r="I849" s="27"/>
      <c r="J849" s="27"/>
      <c r="K849" s="26"/>
      <c r="L849" s="29"/>
      <c r="M849" s="15"/>
      <c r="N849" s="15"/>
      <c r="O849" s="29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30"/>
      <c r="AH849" s="30"/>
      <c r="AI849" s="30"/>
      <c r="AJ849" s="30"/>
    </row>
    <row r="850">
      <c r="A850" s="26"/>
      <c r="B850" s="27"/>
      <c r="C850" s="28"/>
      <c r="D850" s="27"/>
      <c r="E850" s="27"/>
      <c r="F850" s="27"/>
      <c r="G850" s="27"/>
      <c r="H850" s="27"/>
      <c r="I850" s="27"/>
      <c r="J850" s="27"/>
      <c r="K850" s="26"/>
      <c r="L850" s="29"/>
      <c r="M850" s="15"/>
      <c r="N850" s="15"/>
      <c r="O850" s="29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30"/>
      <c r="AH850" s="30"/>
      <c r="AI850" s="30"/>
      <c r="AJ850" s="30"/>
    </row>
    <row r="851">
      <c r="A851" s="26"/>
      <c r="B851" s="27"/>
      <c r="C851" s="28"/>
      <c r="D851" s="27"/>
      <c r="E851" s="27"/>
      <c r="F851" s="27"/>
      <c r="G851" s="27"/>
      <c r="H851" s="27"/>
      <c r="I851" s="27"/>
      <c r="J851" s="27"/>
      <c r="K851" s="26"/>
      <c r="L851" s="29"/>
      <c r="M851" s="15"/>
      <c r="N851" s="15"/>
      <c r="O851" s="29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30"/>
      <c r="AH851" s="30"/>
      <c r="AI851" s="30"/>
      <c r="AJ851" s="30"/>
    </row>
    <row r="852">
      <c r="A852" s="26"/>
      <c r="B852" s="27"/>
      <c r="C852" s="28"/>
      <c r="D852" s="27"/>
      <c r="E852" s="27"/>
      <c r="F852" s="27"/>
      <c r="G852" s="27"/>
      <c r="H852" s="27"/>
      <c r="I852" s="27"/>
      <c r="J852" s="27"/>
      <c r="K852" s="26"/>
      <c r="L852" s="29"/>
      <c r="M852" s="15"/>
      <c r="N852" s="15"/>
      <c r="O852" s="29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30"/>
      <c r="AH852" s="30"/>
      <c r="AI852" s="30"/>
      <c r="AJ852" s="30"/>
    </row>
    <row r="853">
      <c r="A853" s="26"/>
      <c r="B853" s="27"/>
      <c r="C853" s="28"/>
      <c r="D853" s="27"/>
      <c r="E853" s="27"/>
      <c r="F853" s="27"/>
      <c r="G853" s="27"/>
      <c r="H853" s="27"/>
      <c r="I853" s="27"/>
      <c r="J853" s="27"/>
      <c r="K853" s="26"/>
      <c r="L853" s="29"/>
      <c r="M853" s="15"/>
      <c r="N853" s="15"/>
      <c r="O853" s="29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30"/>
      <c r="AH853" s="30"/>
      <c r="AI853" s="30"/>
      <c r="AJ853" s="30"/>
    </row>
    <row r="854">
      <c r="A854" s="26"/>
      <c r="B854" s="27"/>
      <c r="C854" s="28"/>
      <c r="D854" s="27"/>
      <c r="E854" s="27"/>
      <c r="F854" s="27"/>
      <c r="G854" s="27"/>
      <c r="H854" s="27"/>
      <c r="I854" s="27"/>
      <c r="J854" s="27"/>
      <c r="K854" s="26"/>
      <c r="L854" s="29"/>
      <c r="M854" s="15"/>
      <c r="N854" s="15"/>
      <c r="O854" s="29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30"/>
      <c r="AH854" s="30"/>
      <c r="AI854" s="30"/>
      <c r="AJ854" s="30"/>
    </row>
    <row r="855">
      <c r="A855" s="26"/>
      <c r="B855" s="27"/>
      <c r="C855" s="28"/>
      <c r="D855" s="27"/>
      <c r="E855" s="27"/>
      <c r="F855" s="27"/>
      <c r="G855" s="27"/>
      <c r="H855" s="27"/>
      <c r="I855" s="27"/>
      <c r="J855" s="27"/>
      <c r="K855" s="26"/>
      <c r="L855" s="29"/>
      <c r="M855" s="15"/>
      <c r="N855" s="15"/>
      <c r="O855" s="29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30"/>
      <c r="AH855" s="30"/>
      <c r="AI855" s="30"/>
      <c r="AJ855" s="30"/>
    </row>
    <row r="856">
      <c r="A856" s="26"/>
      <c r="B856" s="27"/>
      <c r="C856" s="28"/>
      <c r="D856" s="27"/>
      <c r="E856" s="27"/>
      <c r="F856" s="27"/>
      <c r="G856" s="27"/>
      <c r="H856" s="27"/>
      <c r="I856" s="27"/>
      <c r="J856" s="27"/>
      <c r="K856" s="26"/>
      <c r="L856" s="29"/>
      <c r="M856" s="15"/>
      <c r="N856" s="15"/>
      <c r="O856" s="29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30"/>
      <c r="AH856" s="30"/>
      <c r="AI856" s="30"/>
      <c r="AJ856" s="30"/>
    </row>
    <row r="857">
      <c r="A857" s="26"/>
      <c r="B857" s="27"/>
      <c r="C857" s="28"/>
      <c r="D857" s="27"/>
      <c r="E857" s="27"/>
      <c r="F857" s="27"/>
      <c r="G857" s="27"/>
      <c r="H857" s="27"/>
      <c r="I857" s="27"/>
      <c r="J857" s="27"/>
      <c r="K857" s="26"/>
      <c r="L857" s="29"/>
      <c r="M857" s="15"/>
      <c r="N857" s="15"/>
      <c r="O857" s="29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30"/>
      <c r="AH857" s="30"/>
      <c r="AI857" s="30"/>
      <c r="AJ857" s="30"/>
    </row>
    <row r="858">
      <c r="A858" s="26"/>
      <c r="B858" s="27"/>
      <c r="C858" s="28"/>
      <c r="D858" s="27"/>
      <c r="E858" s="27"/>
      <c r="F858" s="27"/>
      <c r="G858" s="27"/>
      <c r="H858" s="27"/>
      <c r="I858" s="27"/>
      <c r="J858" s="27"/>
      <c r="K858" s="26"/>
      <c r="L858" s="29"/>
      <c r="M858" s="15"/>
      <c r="N858" s="15"/>
      <c r="O858" s="29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30"/>
      <c r="AH858" s="30"/>
      <c r="AI858" s="30"/>
      <c r="AJ858" s="30"/>
    </row>
    <row r="859">
      <c r="A859" s="26"/>
      <c r="B859" s="27"/>
      <c r="C859" s="28"/>
      <c r="D859" s="27"/>
      <c r="E859" s="27"/>
      <c r="F859" s="27"/>
      <c r="G859" s="27"/>
      <c r="H859" s="27"/>
      <c r="I859" s="27"/>
      <c r="J859" s="27"/>
      <c r="K859" s="26"/>
      <c r="L859" s="29"/>
      <c r="M859" s="15"/>
      <c r="N859" s="15"/>
      <c r="O859" s="29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30"/>
      <c r="AH859" s="30"/>
      <c r="AI859" s="30"/>
      <c r="AJ859" s="30"/>
    </row>
    <row r="860">
      <c r="A860" s="26"/>
      <c r="B860" s="27"/>
      <c r="C860" s="28"/>
      <c r="D860" s="27"/>
      <c r="E860" s="27"/>
      <c r="F860" s="27"/>
      <c r="G860" s="27"/>
      <c r="H860" s="27"/>
      <c r="I860" s="27"/>
      <c r="J860" s="27"/>
      <c r="K860" s="26"/>
      <c r="L860" s="29"/>
      <c r="M860" s="15"/>
      <c r="N860" s="15"/>
      <c r="O860" s="29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30"/>
      <c r="AH860" s="30"/>
      <c r="AI860" s="30"/>
      <c r="AJ860" s="30"/>
    </row>
    <row r="861">
      <c r="A861" s="26"/>
      <c r="B861" s="27"/>
      <c r="C861" s="28"/>
      <c r="D861" s="27"/>
      <c r="E861" s="27"/>
      <c r="F861" s="27"/>
      <c r="G861" s="27"/>
      <c r="H861" s="27"/>
      <c r="I861" s="27"/>
      <c r="J861" s="27"/>
      <c r="K861" s="26"/>
      <c r="L861" s="29"/>
      <c r="M861" s="15"/>
      <c r="N861" s="15"/>
      <c r="O861" s="29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30"/>
      <c r="AH861" s="30"/>
      <c r="AI861" s="30"/>
      <c r="AJ861" s="30"/>
    </row>
    <row r="862">
      <c r="A862" s="26"/>
      <c r="B862" s="27"/>
      <c r="C862" s="28"/>
      <c r="D862" s="27"/>
      <c r="E862" s="27"/>
      <c r="F862" s="27"/>
      <c r="G862" s="27"/>
      <c r="H862" s="27"/>
      <c r="I862" s="27"/>
      <c r="J862" s="27"/>
      <c r="K862" s="26"/>
      <c r="L862" s="29"/>
      <c r="M862" s="15"/>
      <c r="N862" s="15"/>
      <c r="O862" s="29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30"/>
      <c r="AH862" s="30"/>
      <c r="AI862" s="30"/>
      <c r="AJ862" s="30"/>
    </row>
    <row r="863">
      <c r="A863" s="26"/>
      <c r="B863" s="27"/>
      <c r="C863" s="28"/>
      <c r="D863" s="27"/>
      <c r="E863" s="27"/>
      <c r="F863" s="27"/>
      <c r="G863" s="27"/>
      <c r="H863" s="27"/>
      <c r="I863" s="27"/>
      <c r="J863" s="27"/>
      <c r="K863" s="26"/>
      <c r="L863" s="29"/>
      <c r="M863" s="15"/>
      <c r="N863" s="15"/>
      <c r="O863" s="29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30"/>
      <c r="AH863" s="30"/>
      <c r="AI863" s="30"/>
      <c r="AJ863" s="30"/>
    </row>
    <row r="864">
      <c r="A864" s="26"/>
      <c r="B864" s="27"/>
      <c r="C864" s="28"/>
      <c r="D864" s="27"/>
      <c r="E864" s="27"/>
      <c r="F864" s="27"/>
      <c r="G864" s="27"/>
      <c r="H864" s="27"/>
      <c r="I864" s="27"/>
      <c r="J864" s="27"/>
      <c r="K864" s="26"/>
      <c r="L864" s="29"/>
      <c r="M864" s="15"/>
      <c r="N864" s="15"/>
      <c r="O864" s="29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30"/>
      <c r="AH864" s="30"/>
      <c r="AI864" s="30"/>
      <c r="AJ864" s="30"/>
    </row>
    <row r="865">
      <c r="A865" s="26"/>
      <c r="B865" s="27"/>
      <c r="C865" s="28"/>
      <c r="D865" s="27"/>
      <c r="E865" s="27"/>
      <c r="F865" s="27"/>
      <c r="G865" s="27"/>
      <c r="H865" s="27"/>
      <c r="I865" s="27"/>
      <c r="J865" s="27"/>
      <c r="K865" s="26"/>
      <c r="L865" s="29"/>
      <c r="M865" s="15"/>
      <c r="N865" s="15"/>
      <c r="O865" s="29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30"/>
      <c r="AH865" s="30"/>
      <c r="AI865" s="30"/>
      <c r="AJ865" s="30"/>
    </row>
    <row r="866">
      <c r="A866" s="26"/>
      <c r="B866" s="27"/>
      <c r="C866" s="28"/>
      <c r="D866" s="27"/>
      <c r="E866" s="27"/>
      <c r="F866" s="27"/>
      <c r="G866" s="27"/>
      <c r="H866" s="27"/>
      <c r="I866" s="27"/>
      <c r="J866" s="27"/>
      <c r="K866" s="26"/>
      <c r="L866" s="29"/>
      <c r="M866" s="15"/>
      <c r="N866" s="15"/>
      <c r="O866" s="29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30"/>
      <c r="AH866" s="30"/>
      <c r="AI866" s="30"/>
      <c r="AJ866" s="30"/>
    </row>
    <row r="867">
      <c r="A867" s="26"/>
      <c r="B867" s="27"/>
      <c r="C867" s="28"/>
      <c r="D867" s="27"/>
      <c r="E867" s="27"/>
      <c r="F867" s="27"/>
      <c r="G867" s="27"/>
      <c r="H867" s="27"/>
      <c r="I867" s="27"/>
      <c r="J867" s="27"/>
      <c r="K867" s="26"/>
      <c r="L867" s="29"/>
      <c r="M867" s="15"/>
      <c r="N867" s="15"/>
      <c r="O867" s="29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30"/>
      <c r="AH867" s="30"/>
      <c r="AI867" s="30"/>
      <c r="AJ867" s="30"/>
    </row>
    <row r="868">
      <c r="A868" s="26"/>
      <c r="B868" s="27"/>
      <c r="C868" s="28"/>
      <c r="D868" s="27"/>
      <c r="E868" s="27"/>
      <c r="F868" s="27"/>
      <c r="G868" s="27"/>
      <c r="H868" s="27"/>
      <c r="I868" s="27"/>
      <c r="J868" s="27"/>
      <c r="K868" s="26"/>
      <c r="L868" s="29"/>
      <c r="M868" s="15"/>
      <c r="N868" s="15"/>
      <c r="O868" s="29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30"/>
      <c r="AH868" s="30"/>
      <c r="AI868" s="30"/>
      <c r="AJ868" s="30"/>
    </row>
    <row r="869">
      <c r="A869" s="26"/>
      <c r="B869" s="27"/>
      <c r="C869" s="28"/>
      <c r="D869" s="27"/>
      <c r="E869" s="27"/>
      <c r="F869" s="27"/>
      <c r="G869" s="27"/>
      <c r="H869" s="27"/>
      <c r="I869" s="27"/>
      <c r="J869" s="27"/>
      <c r="K869" s="26"/>
      <c r="L869" s="29"/>
      <c r="M869" s="15"/>
      <c r="N869" s="15"/>
      <c r="O869" s="29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30"/>
      <c r="AH869" s="30"/>
      <c r="AI869" s="30"/>
      <c r="AJ869" s="30"/>
    </row>
    <row r="870">
      <c r="A870" s="26"/>
      <c r="B870" s="27"/>
      <c r="C870" s="28"/>
      <c r="D870" s="27"/>
      <c r="E870" s="27"/>
      <c r="F870" s="27"/>
      <c r="G870" s="27"/>
      <c r="H870" s="27"/>
      <c r="I870" s="27"/>
      <c r="J870" s="27"/>
      <c r="K870" s="26"/>
      <c r="L870" s="29"/>
      <c r="M870" s="15"/>
      <c r="N870" s="15"/>
      <c r="O870" s="29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30"/>
      <c r="AH870" s="30"/>
      <c r="AI870" s="30"/>
      <c r="AJ870" s="30"/>
    </row>
    <row r="871">
      <c r="A871" s="26"/>
      <c r="B871" s="27"/>
      <c r="C871" s="28"/>
      <c r="D871" s="27"/>
      <c r="E871" s="27"/>
      <c r="F871" s="27"/>
      <c r="G871" s="27"/>
      <c r="H871" s="27"/>
      <c r="I871" s="27"/>
      <c r="J871" s="27"/>
      <c r="K871" s="26"/>
      <c r="L871" s="29"/>
      <c r="M871" s="15"/>
      <c r="N871" s="15"/>
      <c r="O871" s="29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30"/>
      <c r="AH871" s="30"/>
      <c r="AI871" s="30"/>
      <c r="AJ871" s="30"/>
    </row>
    <row r="872">
      <c r="A872" s="26"/>
      <c r="B872" s="27"/>
      <c r="C872" s="28"/>
      <c r="D872" s="27"/>
      <c r="E872" s="27"/>
      <c r="F872" s="27"/>
      <c r="G872" s="27"/>
      <c r="H872" s="27"/>
      <c r="I872" s="27"/>
      <c r="J872" s="27"/>
      <c r="K872" s="26"/>
      <c r="L872" s="29"/>
      <c r="M872" s="15"/>
      <c r="N872" s="15"/>
      <c r="O872" s="29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30"/>
      <c r="AH872" s="30"/>
      <c r="AI872" s="30"/>
      <c r="AJ872" s="30"/>
    </row>
    <row r="873">
      <c r="A873" s="26"/>
      <c r="B873" s="27"/>
      <c r="C873" s="28"/>
      <c r="D873" s="27"/>
      <c r="E873" s="27"/>
      <c r="F873" s="27"/>
      <c r="G873" s="27"/>
      <c r="H873" s="27"/>
      <c r="I873" s="27"/>
      <c r="J873" s="27"/>
      <c r="K873" s="26"/>
      <c r="L873" s="29"/>
      <c r="M873" s="15"/>
      <c r="N873" s="15"/>
      <c r="O873" s="29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30"/>
      <c r="AH873" s="30"/>
      <c r="AI873" s="30"/>
      <c r="AJ873" s="30"/>
    </row>
    <row r="874">
      <c r="A874" s="26"/>
      <c r="B874" s="27"/>
      <c r="C874" s="28"/>
      <c r="D874" s="27"/>
      <c r="E874" s="27"/>
      <c r="F874" s="27"/>
      <c r="G874" s="27"/>
      <c r="H874" s="27"/>
      <c r="I874" s="27"/>
      <c r="J874" s="27"/>
      <c r="K874" s="26"/>
      <c r="L874" s="29"/>
      <c r="M874" s="15"/>
      <c r="N874" s="15"/>
      <c r="O874" s="29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30"/>
      <c r="AH874" s="30"/>
      <c r="AI874" s="30"/>
      <c r="AJ874" s="30"/>
    </row>
    <row r="875">
      <c r="A875" s="26"/>
      <c r="B875" s="27"/>
      <c r="C875" s="28"/>
      <c r="D875" s="27"/>
      <c r="E875" s="27"/>
      <c r="F875" s="27"/>
      <c r="G875" s="27"/>
      <c r="H875" s="27"/>
      <c r="I875" s="27"/>
      <c r="J875" s="27"/>
      <c r="K875" s="26"/>
      <c r="L875" s="29"/>
      <c r="M875" s="15"/>
      <c r="N875" s="15"/>
      <c r="O875" s="29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30"/>
      <c r="AH875" s="30"/>
      <c r="AI875" s="30"/>
      <c r="AJ875" s="30"/>
    </row>
    <row r="876">
      <c r="A876" s="26"/>
      <c r="B876" s="27"/>
      <c r="C876" s="28"/>
      <c r="D876" s="27"/>
      <c r="E876" s="27"/>
      <c r="F876" s="27"/>
      <c r="G876" s="27"/>
      <c r="H876" s="27"/>
      <c r="I876" s="27"/>
      <c r="J876" s="27"/>
      <c r="K876" s="26"/>
      <c r="L876" s="29"/>
      <c r="M876" s="15"/>
      <c r="N876" s="15"/>
      <c r="O876" s="29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30"/>
      <c r="AH876" s="30"/>
      <c r="AI876" s="30"/>
      <c r="AJ876" s="30"/>
    </row>
    <row r="877">
      <c r="A877" s="26"/>
      <c r="B877" s="27"/>
      <c r="C877" s="28"/>
      <c r="D877" s="27"/>
      <c r="E877" s="27"/>
      <c r="F877" s="27"/>
      <c r="G877" s="27"/>
      <c r="H877" s="27"/>
      <c r="I877" s="27"/>
      <c r="J877" s="27"/>
      <c r="K877" s="26"/>
      <c r="L877" s="29"/>
      <c r="M877" s="15"/>
      <c r="N877" s="15"/>
      <c r="O877" s="29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30"/>
      <c r="AH877" s="30"/>
      <c r="AI877" s="30"/>
      <c r="AJ877" s="30"/>
    </row>
    <row r="878">
      <c r="A878" s="26"/>
      <c r="B878" s="27"/>
      <c r="C878" s="28"/>
      <c r="D878" s="27"/>
      <c r="E878" s="27"/>
      <c r="F878" s="27"/>
      <c r="G878" s="27"/>
      <c r="H878" s="27"/>
      <c r="I878" s="27"/>
      <c r="J878" s="27"/>
      <c r="K878" s="26"/>
      <c r="L878" s="29"/>
      <c r="M878" s="15"/>
      <c r="N878" s="15"/>
      <c r="O878" s="29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30"/>
      <c r="AH878" s="30"/>
      <c r="AI878" s="30"/>
      <c r="AJ878" s="30"/>
    </row>
    <row r="879">
      <c r="A879" s="26"/>
      <c r="B879" s="27"/>
      <c r="C879" s="28"/>
      <c r="D879" s="27"/>
      <c r="E879" s="27"/>
      <c r="F879" s="27"/>
      <c r="G879" s="27"/>
      <c r="H879" s="27"/>
      <c r="I879" s="27"/>
      <c r="J879" s="27"/>
      <c r="K879" s="26"/>
      <c r="L879" s="29"/>
      <c r="M879" s="15"/>
      <c r="N879" s="15"/>
      <c r="O879" s="29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30"/>
      <c r="AH879" s="30"/>
      <c r="AI879" s="30"/>
      <c r="AJ879" s="30"/>
    </row>
    <row r="880">
      <c r="A880" s="26"/>
      <c r="B880" s="27"/>
      <c r="C880" s="28"/>
      <c r="D880" s="27"/>
      <c r="E880" s="27"/>
      <c r="F880" s="27"/>
      <c r="G880" s="27"/>
      <c r="H880" s="27"/>
      <c r="I880" s="27"/>
      <c r="J880" s="27"/>
      <c r="K880" s="26"/>
      <c r="L880" s="29"/>
      <c r="M880" s="15"/>
      <c r="N880" s="15"/>
      <c r="O880" s="29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30"/>
      <c r="AH880" s="30"/>
      <c r="AI880" s="30"/>
      <c r="AJ880" s="30"/>
    </row>
    <row r="881">
      <c r="A881" s="26"/>
      <c r="B881" s="27"/>
      <c r="C881" s="28"/>
      <c r="D881" s="27"/>
      <c r="E881" s="27"/>
      <c r="F881" s="27"/>
      <c r="G881" s="27"/>
      <c r="H881" s="27"/>
      <c r="I881" s="27"/>
      <c r="J881" s="27"/>
      <c r="K881" s="26"/>
      <c r="L881" s="29"/>
      <c r="M881" s="15"/>
      <c r="N881" s="15"/>
      <c r="O881" s="29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30"/>
      <c r="AH881" s="30"/>
      <c r="AI881" s="30"/>
      <c r="AJ881" s="30"/>
    </row>
    <row r="882">
      <c r="A882" s="26"/>
      <c r="B882" s="27"/>
      <c r="C882" s="28"/>
      <c r="D882" s="27"/>
      <c r="E882" s="27"/>
      <c r="F882" s="27"/>
      <c r="G882" s="27"/>
      <c r="H882" s="27"/>
      <c r="I882" s="27"/>
      <c r="J882" s="27"/>
      <c r="K882" s="26"/>
      <c r="L882" s="29"/>
      <c r="M882" s="15"/>
      <c r="N882" s="15"/>
      <c r="O882" s="29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30"/>
      <c r="AH882" s="30"/>
      <c r="AI882" s="30"/>
      <c r="AJ882" s="30"/>
    </row>
    <row r="883">
      <c r="A883" s="26"/>
      <c r="B883" s="27"/>
      <c r="C883" s="28"/>
      <c r="D883" s="27"/>
      <c r="E883" s="27"/>
      <c r="F883" s="27"/>
      <c r="G883" s="27"/>
      <c r="H883" s="27"/>
      <c r="I883" s="27"/>
      <c r="J883" s="27"/>
      <c r="K883" s="26"/>
      <c r="L883" s="29"/>
      <c r="M883" s="15"/>
      <c r="N883" s="15"/>
      <c r="O883" s="29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30"/>
      <c r="AH883" s="30"/>
      <c r="AI883" s="30"/>
      <c r="AJ883" s="30"/>
    </row>
    <row r="884">
      <c r="A884" s="26"/>
      <c r="B884" s="27"/>
      <c r="C884" s="28"/>
      <c r="D884" s="27"/>
      <c r="E884" s="27"/>
      <c r="F884" s="27"/>
      <c r="G884" s="27"/>
      <c r="H884" s="27"/>
      <c r="I884" s="27"/>
      <c r="J884" s="27"/>
      <c r="K884" s="26"/>
      <c r="L884" s="29"/>
      <c r="M884" s="15"/>
      <c r="N884" s="15"/>
      <c r="O884" s="29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30"/>
      <c r="AH884" s="30"/>
      <c r="AI884" s="30"/>
      <c r="AJ884" s="30"/>
    </row>
    <row r="885">
      <c r="A885" s="26"/>
      <c r="B885" s="27"/>
      <c r="C885" s="28"/>
      <c r="D885" s="27"/>
      <c r="E885" s="27"/>
      <c r="F885" s="27"/>
      <c r="G885" s="27"/>
      <c r="H885" s="27"/>
      <c r="I885" s="27"/>
      <c r="J885" s="27"/>
      <c r="K885" s="26"/>
      <c r="L885" s="29"/>
      <c r="M885" s="15"/>
      <c r="N885" s="15"/>
      <c r="O885" s="29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30"/>
      <c r="AH885" s="30"/>
      <c r="AI885" s="30"/>
      <c r="AJ885" s="30"/>
    </row>
    <row r="886">
      <c r="A886" s="26"/>
      <c r="B886" s="27"/>
      <c r="C886" s="28"/>
      <c r="D886" s="27"/>
      <c r="E886" s="27"/>
      <c r="F886" s="27"/>
      <c r="G886" s="27"/>
      <c r="H886" s="27"/>
      <c r="I886" s="27"/>
      <c r="J886" s="27"/>
      <c r="K886" s="26"/>
      <c r="L886" s="29"/>
      <c r="M886" s="15"/>
      <c r="N886" s="15"/>
      <c r="O886" s="29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30"/>
      <c r="AH886" s="30"/>
      <c r="AI886" s="30"/>
      <c r="AJ886" s="30"/>
    </row>
    <row r="887">
      <c r="A887" s="26"/>
      <c r="B887" s="27"/>
      <c r="C887" s="28"/>
      <c r="D887" s="27"/>
      <c r="E887" s="27"/>
      <c r="F887" s="27"/>
      <c r="G887" s="27"/>
      <c r="H887" s="27"/>
      <c r="I887" s="27"/>
      <c r="J887" s="27"/>
      <c r="K887" s="26"/>
      <c r="L887" s="29"/>
      <c r="M887" s="15"/>
      <c r="N887" s="15"/>
      <c r="O887" s="29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30"/>
      <c r="AH887" s="30"/>
      <c r="AI887" s="30"/>
      <c r="AJ887" s="30"/>
    </row>
    <row r="888">
      <c r="A888" s="26"/>
      <c r="B888" s="27"/>
      <c r="C888" s="28"/>
      <c r="D888" s="27"/>
      <c r="E888" s="27"/>
      <c r="F888" s="27"/>
      <c r="G888" s="27"/>
      <c r="H888" s="27"/>
      <c r="I888" s="27"/>
      <c r="J888" s="27"/>
      <c r="K888" s="26"/>
      <c r="L888" s="29"/>
      <c r="M888" s="15"/>
      <c r="N888" s="15"/>
      <c r="O888" s="29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30"/>
      <c r="AH888" s="30"/>
      <c r="AI888" s="30"/>
      <c r="AJ888" s="30"/>
    </row>
    <row r="889">
      <c r="A889" s="26"/>
      <c r="B889" s="27"/>
      <c r="C889" s="28"/>
      <c r="D889" s="27"/>
      <c r="E889" s="27"/>
      <c r="F889" s="27"/>
      <c r="G889" s="27"/>
      <c r="H889" s="27"/>
      <c r="I889" s="27"/>
      <c r="J889" s="27"/>
      <c r="K889" s="26"/>
      <c r="L889" s="29"/>
      <c r="M889" s="15"/>
      <c r="N889" s="15"/>
      <c r="O889" s="29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30"/>
      <c r="AH889" s="30"/>
      <c r="AI889" s="30"/>
      <c r="AJ889" s="30"/>
    </row>
    <row r="890">
      <c r="A890" s="26"/>
      <c r="B890" s="27"/>
      <c r="C890" s="28"/>
      <c r="D890" s="27"/>
      <c r="E890" s="27"/>
      <c r="F890" s="27"/>
      <c r="G890" s="27"/>
      <c r="H890" s="27"/>
      <c r="I890" s="27"/>
      <c r="J890" s="27"/>
      <c r="K890" s="26"/>
      <c r="L890" s="29"/>
      <c r="M890" s="15"/>
      <c r="N890" s="15"/>
      <c r="O890" s="29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30"/>
      <c r="AH890" s="30"/>
      <c r="AI890" s="30"/>
      <c r="AJ890" s="30"/>
    </row>
    <row r="891">
      <c r="A891" s="26"/>
      <c r="B891" s="27"/>
      <c r="C891" s="28"/>
      <c r="D891" s="27"/>
      <c r="E891" s="27"/>
      <c r="F891" s="27"/>
      <c r="G891" s="27"/>
      <c r="H891" s="27"/>
      <c r="I891" s="27"/>
      <c r="J891" s="27"/>
      <c r="K891" s="26"/>
      <c r="L891" s="29"/>
      <c r="M891" s="15"/>
      <c r="N891" s="15"/>
      <c r="O891" s="29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30"/>
      <c r="AH891" s="30"/>
      <c r="AI891" s="30"/>
      <c r="AJ891" s="30"/>
    </row>
    <row r="892">
      <c r="A892" s="26"/>
      <c r="B892" s="27"/>
      <c r="C892" s="28"/>
      <c r="D892" s="27"/>
      <c r="E892" s="27"/>
      <c r="F892" s="27"/>
      <c r="G892" s="27"/>
      <c r="H892" s="27"/>
      <c r="I892" s="27"/>
      <c r="J892" s="27"/>
      <c r="K892" s="26"/>
      <c r="L892" s="29"/>
      <c r="M892" s="15"/>
      <c r="N892" s="15"/>
      <c r="O892" s="29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30"/>
      <c r="AH892" s="30"/>
      <c r="AI892" s="30"/>
      <c r="AJ892" s="30"/>
    </row>
    <row r="893">
      <c r="A893" s="26"/>
      <c r="B893" s="27"/>
      <c r="C893" s="28"/>
      <c r="D893" s="27"/>
      <c r="E893" s="27"/>
      <c r="F893" s="27"/>
      <c r="G893" s="27"/>
      <c r="H893" s="27"/>
      <c r="I893" s="27"/>
      <c r="J893" s="27"/>
      <c r="K893" s="26"/>
      <c r="L893" s="29"/>
      <c r="M893" s="15"/>
      <c r="N893" s="15"/>
      <c r="O893" s="29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30"/>
      <c r="AH893" s="30"/>
      <c r="AI893" s="30"/>
      <c r="AJ893" s="30"/>
    </row>
    <row r="894">
      <c r="A894" s="26"/>
      <c r="B894" s="27"/>
      <c r="C894" s="28"/>
      <c r="D894" s="27"/>
      <c r="E894" s="27"/>
      <c r="F894" s="27"/>
      <c r="G894" s="27"/>
      <c r="H894" s="27"/>
      <c r="I894" s="27"/>
      <c r="J894" s="27"/>
      <c r="K894" s="26"/>
      <c r="L894" s="29"/>
      <c r="M894" s="15"/>
      <c r="N894" s="15"/>
      <c r="O894" s="29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30"/>
      <c r="AH894" s="30"/>
      <c r="AI894" s="30"/>
      <c r="AJ894" s="30"/>
    </row>
    <row r="895">
      <c r="A895" s="26"/>
      <c r="B895" s="27"/>
      <c r="C895" s="28"/>
      <c r="D895" s="27"/>
      <c r="E895" s="27"/>
      <c r="F895" s="27"/>
      <c r="G895" s="27"/>
      <c r="H895" s="27"/>
      <c r="I895" s="27"/>
      <c r="J895" s="27"/>
      <c r="K895" s="26"/>
      <c r="L895" s="29"/>
      <c r="M895" s="15"/>
      <c r="N895" s="15"/>
      <c r="O895" s="29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30"/>
      <c r="AH895" s="30"/>
      <c r="AI895" s="30"/>
      <c r="AJ895" s="30"/>
    </row>
    <row r="896">
      <c r="A896" s="26"/>
      <c r="B896" s="27"/>
      <c r="C896" s="28"/>
      <c r="D896" s="27"/>
      <c r="E896" s="27"/>
      <c r="F896" s="27"/>
      <c r="G896" s="27"/>
      <c r="H896" s="27"/>
      <c r="I896" s="27"/>
      <c r="J896" s="27"/>
      <c r="K896" s="26"/>
      <c r="L896" s="29"/>
      <c r="M896" s="15"/>
      <c r="N896" s="15"/>
      <c r="O896" s="29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30"/>
      <c r="AH896" s="30"/>
      <c r="AI896" s="30"/>
      <c r="AJ896" s="30"/>
    </row>
    <row r="897">
      <c r="A897" s="26"/>
      <c r="B897" s="27"/>
      <c r="C897" s="28"/>
      <c r="D897" s="27"/>
      <c r="E897" s="27"/>
      <c r="F897" s="27"/>
      <c r="G897" s="27"/>
      <c r="H897" s="27"/>
      <c r="I897" s="27"/>
      <c r="J897" s="27"/>
      <c r="K897" s="26"/>
      <c r="L897" s="29"/>
      <c r="M897" s="15"/>
      <c r="N897" s="15"/>
      <c r="O897" s="29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30"/>
      <c r="AH897" s="30"/>
      <c r="AI897" s="30"/>
      <c r="AJ897" s="30"/>
    </row>
    <row r="898">
      <c r="A898" s="26"/>
      <c r="B898" s="27"/>
      <c r="C898" s="28"/>
      <c r="D898" s="27"/>
      <c r="E898" s="27"/>
      <c r="F898" s="27"/>
      <c r="G898" s="27"/>
      <c r="H898" s="27"/>
      <c r="I898" s="27"/>
      <c r="J898" s="27"/>
      <c r="K898" s="26"/>
      <c r="L898" s="29"/>
      <c r="M898" s="15"/>
      <c r="N898" s="15"/>
      <c r="O898" s="29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30"/>
      <c r="AH898" s="30"/>
      <c r="AI898" s="30"/>
      <c r="AJ898" s="30"/>
    </row>
    <row r="899">
      <c r="A899" s="26"/>
      <c r="B899" s="27"/>
      <c r="C899" s="28"/>
      <c r="D899" s="27"/>
      <c r="E899" s="27"/>
      <c r="F899" s="27"/>
      <c r="G899" s="27"/>
      <c r="H899" s="27"/>
      <c r="I899" s="27"/>
      <c r="J899" s="27"/>
      <c r="K899" s="26"/>
      <c r="L899" s="29"/>
      <c r="M899" s="15"/>
      <c r="N899" s="15"/>
      <c r="O899" s="29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30"/>
      <c r="AH899" s="30"/>
      <c r="AI899" s="30"/>
      <c r="AJ899" s="30"/>
    </row>
    <row r="900">
      <c r="A900" s="26"/>
      <c r="B900" s="27"/>
      <c r="C900" s="28"/>
      <c r="D900" s="27"/>
      <c r="E900" s="27"/>
      <c r="F900" s="27"/>
      <c r="G900" s="27"/>
      <c r="H900" s="27"/>
      <c r="I900" s="27"/>
      <c r="J900" s="27"/>
      <c r="K900" s="26"/>
      <c r="L900" s="29"/>
      <c r="M900" s="15"/>
      <c r="N900" s="15"/>
      <c r="O900" s="29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30"/>
      <c r="AH900" s="30"/>
      <c r="AI900" s="30"/>
      <c r="AJ900" s="30"/>
    </row>
    <row r="901">
      <c r="A901" s="26"/>
      <c r="B901" s="27"/>
      <c r="C901" s="28"/>
      <c r="D901" s="27"/>
      <c r="E901" s="27"/>
      <c r="F901" s="27"/>
      <c r="G901" s="27"/>
      <c r="H901" s="27"/>
      <c r="I901" s="27"/>
      <c r="J901" s="27"/>
      <c r="K901" s="26"/>
      <c r="L901" s="29"/>
      <c r="M901" s="15"/>
      <c r="N901" s="15"/>
      <c r="O901" s="29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30"/>
      <c r="AH901" s="30"/>
      <c r="AI901" s="30"/>
      <c r="AJ901" s="30"/>
    </row>
    <row r="902">
      <c r="A902" s="26"/>
      <c r="B902" s="27"/>
      <c r="C902" s="28"/>
      <c r="D902" s="27"/>
      <c r="E902" s="27"/>
      <c r="F902" s="27"/>
      <c r="G902" s="27"/>
      <c r="H902" s="27"/>
      <c r="I902" s="27"/>
      <c r="J902" s="27"/>
      <c r="K902" s="26"/>
      <c r="L902" s="29"/>
      <c r="M902" s="15"/>
      <c r="N902" s="15"/>
      <c r="O902" s="29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30"/>
      <c r="AH902" s="30"/>
      <c r="AI902" s="30"/>
      <c r="AJ902" s="30"/>
    </row>
    <row r="903">
      <c r="A903" s="26"/>
      <c r="B903" s="27"/>
      <c r="C903" s="28"/>
      <c r="D903" s="27"/>
      <c r="E903" s="27"/>
      <c r="F903" s="27"/>
      <c r="G903" s="27"/>
      <c r="H903" s="27"/>
      <c r="I903" s="27"/>
      <c r="J903" s="27"/>
      <c r="K903" s="26"/>
      <c r="L903" s="29"/>
      <c r="M903" s="15"/>
      <c r="N903" s="15"/>
      <c r="O903" s="29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30"/>
      <c r="AH903" s="30"/>
      <c r="AI903" s="30"/>
      <c r="AJ903" s="30"/>
    </row>
    <row r="904">
      <c r="A904" s="26"/>
      <c r="B904" s="27"/>
      <c r="C904" s="28"/>
      <c r="D904" s="27"/>
      <c r="E904" s="27"/>
      <c r="F904" s="27"/>
      <c r="G904" s="27"/>
      <c r="H904" s="27"/>
      <c r="I904" s="27"/>
      <c r="J904" s="27"/>
      <c r="K904" s="26"/>
      <c r="L904" s="29"/>
      <c r="M904" s="15"/>
      <c r="N904" s="15"/>
      <c r="O904" s="29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30"/>
      <c r="AH904" s="30"/>
      <c r="AI904" s="30"/>
      <c r="AJ904" s="30"/>
    </row>
    <row r="905">
      <c r="A905" s="26"/>
      <c r="B905" s="27"/>
      <c r="C905" s="28"/>
      <c r="D905" s="27"/>
      <c r="E905" s="27"/>
      <c r="F905" s="27"/>
      <c r="G905" s="27"/>
      <c r="H905" s="27"/>
      <c r="I905" s="27"/>
      <c r="J905" s="27"/>
      <c r="K905" s="26"/>
      <c r="L905" s="29"/>
      <c r="M905" s="15"/>
      <c r="N905" s="15"/>
      <c r="O905" s="29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30"/>
      <c r="AH905" s="30"/>
      <c r="AI905" s="30"/>
      <c r="AJ905" s="30"/>
    </row>
    <row r="906">
      <c r="A906" s="26"/>
      <c r="B906" s="27"/>
      <c r="C906" s="28"/>
      <c r="D906" s="27"/>
      <c r="E906" s="27"/>
      <c r="F906" s="27"/>
      <c r="G906" s="27"/>
      <c r="H906" s="27"/>
      <c r="I906" s="27"/>
      <c r="J906" s="27"/>
      <c r="K906" s="26"/>
      <c r="L906" s="29"/>
      <c r="M906" s="15"/>
      <c r="N906" s="15"/>
      <c r="O906" s="29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30"/>
      <c r="AH906" s="30"/>
      <c r="AI906" s="30"/>
      <c r="AJ906" s="30"/>
    </row>
    <row r="907">
      <c r="A907" s="26"/>
      <c r="B907" s="27"/>
      <c r="C907" s="28"/>
      <c r="D907" s="27"/>
      <c r="E907" s="27"/>
      <c r="F907" s="27"/>
      <c r="G907" s="27"/>
      <c r="H907" s="27"/>
      <c r="I907" s="27"/>
      <c r="J907" s="27"/>
      <c r="K907" s="26"/>
      <c r="L907" s="29"/>
      <c r="M907" s="15"/>
      <c r="N907" s="15"/>
      <c r="O907" s="29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30"/>
      <c r="AH907" s="30"/>
      <c r="AI907" s="30"/>
      <c r="AJ907" s="30"/>
    </row>
    <row r="908">
      <c r="A908" s="26"/>
      <c r="B908" s="27"/>
      <c r="C908" s="28"/>
      <c r="D908" s="27"/>
      <c r="E908" s="27"/>
      <c r="F908" s="27"/>
      <c r="G908" s="27"/>
      <c r="H908" s="27"/>
      <c r="I908" s="27"/>
      <c r="J908" s="27"/>
      <c r="K908" s="26"/>
      <c r="L908" s="29"/>
      <c r="M908" s="15"/>
      <c r="N908" s="15"/>
      <c r="O908" s="29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30"/>
      <c r="AH908" s="30"/>
      <c r="AI908" s="30"/>
      <c r="AJ908" s="30"/>
    </row>
    <row r="909">
      <c r="A909" s="26"/>
      <c r="B909" s="27"/>
      <c r="C909" s="28"/>
      <c r="D909" s="27"/>
      <c r="E909" s="27"/>
      <c r="F909" s="27"/>
      <c r="G909" s="27"/>
      <c r="H909" s="27"/>
      <c r="I909" s="27"/>
      <c r="J909" s="27"/>
      <c r="K909" s="26"/>
      <c r="L909" s="29"/>
      <c r="M909" s="15"/>
      <c r="N909" s="15"/>
      <c r="O909" s="29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30"/>
      <c r="AH909" s="30"/>
      <c r="AI909" s="30"/>
      <c r="AJ909" s="30"/>
    </row>
    <row r="910">
      <c r="A910" s="26"/>
      <c r="B910" s="27"/>
      <c r="C910" s="28"/>
      <c r="D910" s="27"/>
      <c r="E910" s="27"/>
      <c r="F910" s="27"/>
      <c r="G910" s="27"/>
      <c r="H910" s="27"/>
      <c r="I910" s="27"/>
      <c r="J910" s="27"/>
      <c r="K910" s="26"/>
      <c r="L910" s="29"/>
      <c r="M910" s="15"/>
      <c r="N910" s="15"/>
      <c r="O910" s="29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30"/>
      <c r="AH910" s="30"/>
      <c r="AI910" s="30"/>
      <c r="AJ910" s="30"/>
    </row>
    <row r="911">
      <c r="A911" s="26"/>
      <c r="B911" s="27"/>
      <c r="C911" s="28"/>
      <c r="D911" s="27"/>
      <c r="E911" s="27"/>
      <c r="F911" s="27"/>
      <c r="G911" s="27"/>
      <c r="H911" s="27"/>
      <c r="I911" s="27"/>
      <c r="J911" s="27"/>
      <c r="K911" s="26"/>
      <c r="L911" s="29"/>
      <c r="M911" s="15"/>
      <c r="N911" s="15"/>
      <c r="O911" s="29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30"/>
      <c r="AH911" s="30"/>
      <c r="AI911" s="30"/>
      <c r="AJ911" s="30"/>
    </row>
    <row r="912">
      <c r="A912" s="26"/>
      <c r="B912" s="27"/>
      <c r="C912" s="28"/>
      <c r="D912" s="27"/>
      <c r="E912" s="27"/>
      <c r="F912" s="27"/>
      <c r="G912" s="27"/>
      <c r="H912" s="27"/>
      <c r="I912" s="27"/>
      <c r="J912" s="27"/>
      <c r="K912" s="26"/>
      <c r="L912" s="29"/>
      <c r="M912" s="15"/>
      <c r="N912" s="15"/>
      <c r="O912" s="29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30"/>
      <c r="AH912" s="30"/>
      <c r="AI912" s="30"/>
      <c r="AJ912" s="30"/>
    </row>
    <row r="913">
      <c r="A913" s="26"/>
      <c r="B913" s="27"/>
      <c r="C913" s="28"/>
      <c r="D913" s="27"/>
      <c r="E913" s="27"/>
      <c r="F913" s="27"/>
      <c r="G913" s="27"/>
      <c r="H913" s="27"/>
      <c r="I913" s="27"/>
      <c r="J913" s="27"/>
      <c r="K913" s="26"/>
      <c r="L913" s="29"/>
      <c r="M913" s="15"/>
      <c r="N913" s="15"/>
      <c r="O913" s="29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30"/>
      <c r="AH913" s="30"/>
      <c r="AI913" s="30"/>
      <c r="AJ913" s="30"/>
    </row>
    <row r="914">
      <c r="A914" s="26"/>
      <c r="B914" s="27"/>
      <c r="C914" s="28"/>
      <c r="D914" s="27"/>
      <c r="E914" s="27"/>
      <c r="F914" s="27"/>
      <c r="G914" s="27"/>
      <c r="H914" s="27"/>
      <c r="I914" s="27"/>
      <c r="J914" s="27"/>
      <c r="K914" s="26"/>
      <c r="L914" s="29"/>
      <c r="M914" s="15"/>
      <c r="N914" s="15"/>
      <c r="O914" s="29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30"/>
      <c r="AH914" s="30"/>
      <c r="AI914" s="30"/>
      <c r="AJ914" s="30"/>
    </row>
    <row r="915">
      <c r="A915" s="26"/>
      <c r="B915" s="27"/>
      <c r="C915" s="28"/>
      <c r="D915" s="27"/>
      <c r="E915" s="27"/>
      <c r="F915" s="27"/>
      <c r="G915" s="27"/>
      <c r="H915" s="27"/>
      <c r="I915" s="27"/>
      <c r="J915" s="27"/>
      <c r="K915" s="26"/>
      <c r="L915" s="29"/>
      <c r="M915" s="15"/>
      <c r="N915" s="15"/>
      <c r="O915" s="29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30"/>
      <c r="AH915" s="30"/>
      <c r="AI915" s="30"/>
      <c r="AJ915" s="30"/>
    </row>
    <row r="916">
      <c r="A916" s="26"/>
      <c r="B916" s="27"/>
      <c r="C916" s="28"/>
      <c r="D916" s="27"/>
      <c r="E916" s="27"/>
      <c r="F916" s="27"/>
      <c r="G916" s="27"/>
      <c r="H916" s="27"/>
      <c r="I916" s="27"/>
      <c r="J916" s="27"/>
      <c r="K916" s="26"/>
      <c r="L916" s="29"/>
      <c r="M916" s="15"/>
      <c r="N916" s="15"/>
      <c r="O916" s="29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30"/>
      <c r="AH916" s="30"/>
      <c r="AI916" s="30"/>
      <c r="AJ916" s="30"/>
    </row>
    <row r="917">
      <c r="A917" s="26"/>
      <c r="B917" s="27"/>
      <c r="C917" s="28"/>
      <c r="D917" s="27"/>
      <c r="E917" s="27"/>
      <c r="F917" s="27"/>
      <c r="G917" s="27"/>
      <c r="H917" s="27"/>
      <c r="I917" s="27"/>
      <c r="J917" s="27"/>
      <c r="K917" s="26"/>
      <c r="L917" s="29"/>
      <c r="M917" s="15"/>
      <c r="N917" s="15"/>
      <c r="O917" s="29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30"/>
      <c r="AH917" s="30"/>
      <c r="AI917" s="30"/>
      <c r="AJ917" s="30"/>
    </row>
    <row r="918">
      <c r="A918" s="26"/>
      <c r="B918" s="27"/>
      <c r="C918" s="28"/>
      <c r="D918" s="27"/>
      <c r="E918" s="27"/>
      <c r="F918" s="27"/>
      <c r="G918" s="27"/>
      <c r="H918" s="27"/>
      <c r="I918" s="27"/>
      <c r="J918" s="27"/>
      <c r="K918" s="26"/>
      <c r="L918" s="29"/>
      <c r="M918" s="15"/>
      <c r="N918" s="15"/>
      <c r="O918" s="29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30"/>
      <c r="AH918" s="30"/>
      <c r="AI918" s="30"/>
      <c r="AJ918" s="30"/>
    </row>
    <row r="919">
      <c r="A919" s="26"/>
      <c r="B919" s="27"/>
      <c r="C919" s="28"/>
      <c r="D919" s="27"/>
      <c r="E919" s="27"/>
      <c r="F919" s="27"/>
      <c r="G919" s="27"/>
      <c r="H919" s="27"/>
      <c r="I919" s="27"/>
      <c r="J919" s="27"/>
      <c r="K919" s="26"/>
      <c r="L919" s="29"/>
      <c r="M919" s="15"/>
      <c r="N919" s="15"/>
      <c r="O919" s="29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30"/>
      <c r="AH919" s="30"/>
      <c r="AI919" s="30"/>
      <c r="AJ919" s="30"/>
    </row>
    <row r="920">
      <c r="A920" s="26"/>
      <c r="B920" s="27"/>
      <c r="C920" s="28"/>
      <c r="D920" s="27"/>
      <c r="E920" s="27"/>
      <c r="F920" s="27"/>
      <c r="G920" s="27"/>
      <c r="H920" s="27"/>
      <c r="I920" s="27"/>
      <c r="J920" s="27"/>
      <c r="K920" s="26"/>
      <c r="L920" s="29"/>
      <c r="M920" s="15"/>
      <c r="N920" s="15"/>
      <c r="O920" s="29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30"/>
      <c r="AH920" s="30"/>
      <c r="AI920" s="30"/>
      <c r="AJ920" s="30"/>
    </row>
    <row r="921">
      <c r="A921" s="26"/>
      <c r="B921" s="27"/>
      <c r="C921" s="28"/>
      <c r="D921" s="27"/>
      <c r="E921" s="27"/>
      <c r="F921" s="27"/>
      <c r="G921" s="27"/>
      <c r="H921" s="27"/>
      <c r="I921" s="27"/>
      <c r="J921" s="27"/>
      <c r="K921" s="26"/>
      <c r="L921" s="29"/>
      <c r="M921" s="15"/>
      <c r="N921" s="15"/>
      <c r="O921" s="29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30"/>
      <c r="AH921" s="30"/>
      <c r="AI921" s="30"/>
      <c r="AJ921" s="30"/>
    </row>
    <row r="922">
      <c r="A922" s="26"/>
      <c r="B922" s="27"/>
      <c r="C922" s="28"/>
      <c r="D922" s="27"/>
      <c r="E922" s="27"/>
      <c r="F922" s="27"/>
      <c r="G922" s="27"/>
      <c r="H922" s="27"/>
      <c r="I922" s="27"/>
      <c r="J922" s="27"/>
      <c r="K922" s="26"/>
      <c r="L922" s="29"/>
      <c r="M922" s="15"/>
      <c r="N922" s="15"/>
      <c r="O922" s="29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30"/>
      <c r="AH922" s="30"/>
      <c r="AI922" s="30"/>
      <c r="AJ922" s="30"/>
    </row>
    <row r="923">
      <c r="A923" s="26"/>
      <c r="B923" s="27"/>
      <c r="C923" s="28"/>
      <c r="D923" s="27"/>
      <c r="E923" s="27"/>
      <c r="F923" s="27"/>
      <c r="G923" s="27"/>
      <c r="H923" s="27"/>
      <c r="I923" s="27"/>
      <c r="J923" s="27"/>
      <c r="K923" s="26"/>
      <c r="L923" s="29"/>
      <c r="M923" s="15"/>
      <c r="N923" s="15"/>
      <c r="O923" s="29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30"/>
      <c r="AH923" s="30"/>
      <c r="AI923" s="30"/>
      <c r="AJ923" s="30"/>
    </row>
    <row r="924">
      <c r="A924" s="26"/>
      <c r="B924" s="27"/>
      <c r="C924" s="28"/>
      <c r="D924" s="27"/>
      <c r="E924" s="27"/>
      <c r="F924" s="27"/>
      <c r="G924" s="27"/>
      <c r="H924" s="27"/>
      <c r="I924" s="27"/>
      <c r="J924" s="27"/>
      <c r="K924" s="26"/>
      <c r="L924" s="29"/>
      <c r="M924" s="15"/>
      <c r="N924" s="15"/>
      <c r="O924" s="29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30"/>
      <c r="AH924" s="30"/>
      <c r="AI924" s="30"/>
      <c r="AJ924" s="30"/>
    </row>
    <row r="925">
      <c r="A925" s="26"/>
      <c r="B925" s="27"/>
      <c r="C925" s="28"/>
      <c r="D925" s="27"/>
      <c r="E925" s="27"/>
      <c r="F925" s="27"/>
      <c r="G925" s="27"/>
      <c r="H925" s="27"/>
      <c r="I925" s="27"/>
      <c r="J925" s="27"/>
      <c r="K925" s="26"/>
      <c r="L925" s="29"/>
      <c r="M925" s="15"/>
      <c r="N925" s="15"/>
      <c r="O925" s="29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30"/>
      <c r="AH925" s="30"/>
      <c r="AI925" s="30"/>
      <c r="AJ925" s="30"/>
    </row>
    <row r="926">
      <c r="A926" s="26"/>
      <c r="B926" s="27"/>
      <c r="C926" s="28"/>
      <c r="D926" s="27"/>
      <c r="E926" s="27"/>
      <c r="F926" s="27"/>
      <c r="G926" s="27"/>
      <c r="H926" s="27"/>
      <c r="I926" s="27"/>
      <c r="J926" s="27"/>
      <c r="K926" s="26"/>
      <c r="L926" s="29"/>
      <c r="M926" s="15"/>
      <c r="N926" s="15"/>
      <c r="O926" s="29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30"/>
      <c r="AH926" s="30"/>
      <c r="AI926" s="30"/>
      <c r="AJ926" s="30"/>
    </row>
    <row r="927">
      <c r="A927" s="26"/>
      <c r="B927" s="27"/>
      <c r="C927" s="28"/>
      <c r="D927" s="27"/>
      <c r="E927" s="27"/>
      <c r="F927" s="27"/>
      <c r="G927" s="27"/>
      <c r="H927" s="27"/>
      <c r="I927" s="27"/>
      <c r="J927" s="27"/>
      <c r="K927" s="26"/>
      <c r="L927" s="29"/>
      <c r="M927" s="15"/>
      <c r="N927" s="15"/>
      <c r="O927" s="29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30"/>
      <c r="AH927" s="30"/>
      <c r="AI927" s="30"/>
      <c r="AJ927" s="30"/>
    </row>
    <row r="928">
      <c r="A928" s="26"/>
      <c r="B928" s="27"/>
      <c r="C928" s="28"/>
      <c r="D928" s="27"/>
      <c r="E928" s="27"/>
      <c r="F928" s="27"/>
      <c r="G928" s="27"/>
      <c r="H928" s="27"/>
      <c r="I928" s="27"/>
      <c r="J928" s="27"/>
      <c r="K928" s="26"/>
      <c r="L928" s="29"/>
      <c r="M928" s="15"/>
      <c r="N928" s="15"/>
      <c r="O928" s="29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30"/>
      <c r="AH928" s="30"/>
      <c r="AI928" s="30"/>
      <c r="AJ928" s="30"/>
    </row>
    <row r="929">
      <c r="A929" s="26"/>
      <c r="B929" s="27"/>
      <c r="C929" s="28"/>
      <c r="D929" s="27"/>
      <c r="E929" s="27"/>
      <c r="F929" s="27"/>
      <c r="G929" s="27"/>
      <c r="H929" s="27"/>
      <c r="I929" s="27"/>
      <c r="J929" s="27"/>
      <c r="K929" s="26"/>
      <c r="L929" s="29"/>
      <c r="M929" s="15"/>
      <c r="N929" s="15"/>
      <c r="O929" s="29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30"/>
      <c r="AH929" s="30"/>
      <c r="AI929" s="30"/>
      <c r="AJ929" s="30"/>
    </row>
    <row r="930">
      <c r="A930" s="26"/>
      <c r="B930" s="27"/>
      <c r="C930" s="28"/>
      <c r="D930" s="27"/>
      <c r="E930" s="27"/>
      <c r="F930" s="27"/>
      <c r="G930" s="27"/>
      <c r="H930" s="27"/>
      <c r="I930" s="27"/>
      <c r="J930" s="27"/>
      <c r="K930" s="26"/>
      <c r="L930" s="29"/>
      <c r="M930" s="15"/>
      <c r="N930" s="15"/>
      <c r="O930" s="29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30"/>
      <c r="AH930" s="30"/>
      <c r="AI930" s="30"/>
      <c r="AJ930" s="30"/>
    </row>
    <row r="931">
      <c r="A931" s="26"/>
      <c r="B931" s="27"/>
      <c r="C931" s="28"/>
      <c r="D931" s="27"/>
      <c r="E931" s="27"/>
      <c r="F931" s="27"/>
      <c r="G931" s="27"/>
      <c r="H931" s="27"/>
      <c r="I931" s="27"/>
      <c r="J931" s="27"/>
      <c r="K931" s="26"/>
      <c r="L931" s="29"/>
      <c r="M931" s="15"/>
      <c r="N931" s="15"/>
      <c r="O931" s="29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30"/>
      <c r="AH931" s="30"/>
      <c r="AI931" s="30"/>
      <c r="AJ931" s="30"/>
    </row>
    <row r="932">
      <c r="A932" s="26"/>
      <c r="B932" s="27"/>
      <c r="C932" s="28"/>
      <c r="D932" s="27"/>
      <c r="E932" s="27"/>
      <c r="F932" s="27"/>
      <c r="G932" s="27"/>
      <c r="H932" s="27"/>
      <c r="I932" s="27"/>
      <c r="J932" s="27"/>
      <c r="K932" s="26"/>
      <c r="L932" s="29"/>
      <c r="M932" s="15"/>
      <c r="N932" s="15"/>
      <c r="O932" s="29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30"/>
      <c r="AH932" s="30"/>
      <c r="AI932" s="30"/>
      <c r="AJ932" s="30"/>
    </row>
    <row r="933">
      <c r="A933" s="26"/>
      <c r="B933" s="27"/>
      <c r="C933" s="28"/>
      <c r="D933" s="27"/>
      <c r="E933" s="27"/>
      <c r="F933" s="27"/>
      <c r="G933" s="27"/>
      <c r="H933" s="27"/>
      <c r="I933" s="27"/>
      <c r="J933" s="27"/>
      <c r="K933" s="26"/>
      <c r="L933" s="29"/>
      <c r="M933" s="15"/>
      <c r="N933" s="15"/>
      <c r="O933" s="29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30"/>
      <c r="AH933" s="30"/>
      <c r="AI933" s="30"/>
      <c r="AJ933" s="30"/>
    </row>
    <row r="934">
      <c r="A934" s="26"/>
      <c r="B934" s="27"/>
      <c r="C934" s="28"/>
      <c r="D934" s="27"/>
      <c r="E934" s="27"/>
      <c r="F934" s="27"/>
      <c r="G934" s="27"/>
      <c r="H934" s="27"/>
      <c r="I934" s="27"/>
      <c r="J934" s="27"/>
      <c r="K934" s="26"/>
      <c r="L934" s="29"/>
      <c r="M934" s="15"/>
      <c r="N934" s="15"/>
      <c r="O934" s="29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30"/>
      <c r="AH934" s="30"/>
      <c r="AI934" s="30"/>
      <c r="AJ934" s="30"/>
    </row>
    <row r="935">
      <c r="A935" s="26"/>
      <c r="B935" s="27"/>
      <c r="C935" s="28"/>
      <c r="D935" s="27"/>
      <c r="E935" s="27"/>
      <c r="F935" s="27"/>
      <c r="G935" s="27"/>
      <c r="H935" s="27"/>
      <c r="I935" s="27"/>
      <c r="J935" s="27"/>
      <c r="K935" s="26"/>
      <c r="L935" s="29"/>
      <c r="M935" s="15"/>
      <c r="N935" s="15"/>
      <c r="O935" s="29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30"/>
      <c r="AH935" s="30"/>
      <c r="AI935" s="30"/>
      <c r="AJ935" s="30"/>
    </row>
    <row r="936">
      <c r="A936" s="26"/>
      <c r="B936" s="27"/>
      <c r="C936" s="28"/>
      <c r="D936" s="27"/>
      <c r="E936" s="27"/>
      <c r="F936" s="27"/>
      <c r="G936" s="27"/>
      <c r="H936" s="27"/>
      <c r="I936" s="27"/>
      <c r="J936" s="27"/>
      <c r="K936" s="26"/>
      <c r="L936" s="29"/>
      <c r="M936" s="15"/>
      <c r="N936" s="15"/>
      <c r="O936" s="29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30"/>
      <c r="AH936" s="30"/>
      <c r="AI936" s="30"/>
      <c r="AJ936" s="30"/>
    </row>
    <row r="937">
      <c r="A937" s="26"/>
      <c r="B937" s="27"/>
      <c r="C937" s="28"/>
      <c r="D937" s="27"/>
      <c r="E937" s="27"/>
      <c r="F937" s="27"/>
      <c r="G937" s="27"/>
      <c r="H937" s="27"/>
      <c r="I937" s="27"/>
      <c r="J937" s="27"/>
      <c r="K937" s="26"/>
      <c r="L937" s="29"/>
      <c r="M937" s="15"/>
      <c r="N937" s="15"/>
      <c r="O937" s="29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30"/>
      <c r="AH937" s="30"/>
      <c r="AI937" s="30"/>
      <c r="AJ937" s="30"/>
    </row>
    <row r="938">
      <c r="A938" s="26"/>
      <c r="B938" s="27"/>
      <c r="C938" s="28"/>
      <c r="D938" s="27"/>
      <c r="E938" s="27"/>
      <c r="F938" s="27"/>
      <c r="G938" s="27"/>
      <c r="H938" s="27"/>
      <c r="I938" s="27"/>
      <c r="J938" s="27"/>
      <c r="K938" s="26"/>
      <c r="L938" s="29"/>
      <c r="M938" s="15"/>
      <c r="N938" s="15"/>
      <c r="O938" s="29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30"/>
      <c r="AH938" s="30"/>
      <c r="AI938" s="30"/>
      <c r="AJ938" s="30"/>
    </row>
    <row r="939">
      <c r="A939" s="26"/>
      <c r="B939" s="27"/>
      <c r="C939" s="28"/>
      <c r="D939" s="27"/>
      <c r="E939" s="27"/>
      <c r="F939" s="27"/>
      <c r="G939" s="27"/>
      <c r="H939" s="27"/>
      <c r="I939" s="27"/>
      <c r="J939" s="27"/>
      <c r="K939" s="26"/>
      <c r="L939" s="29"/>
      <c r="M939" s="15"/>
      <c r="N939" s="15"/>
      <c r="O939" s="29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30"/>
      <c r="AH939" s="30"/>
      <c r="AI939" s="30"/>
      <c r="AJ939" s="30"/>
    </row>
    <row r="940">
      <c r="A940" s="26"/>
      <c r="B940" s="27"/>
      <c r="C940" s="28"/>
      <c r="D940" s="27"/>
      <c r="E940" s="27"/>
      <c r="F940" s="27"/>
      <c r="G940" s="27"/>
      <c r="H940" s="27"/>
      <c r="I940" s="27"/>
      <c r="J940" s="27"/>
      <c r="K940" s="26"/>
      <c r="L940" s="29"/>
      <c r="M940" s="15"/>
      <c r="N940" s="15"/>
      <c r="O940" s="29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30"/>
      <c r="AH940" s="30"/>
      <c r="AI940" s="30"/>
      <c r="AJ940" s="30"/>
    </row>
    <row r="941">
      <c r="A941" s="26"/>
      <c r="B941" s="27"/>
      <c r="C941" s="28"/>
      <c r="D941" s="27"/>
      <c r="E941" s="27"/>
      <c r="F941" s="27"/>
      <c r="G941" s="27"/>
      <c r="H941" s="27"/>
      <c r="I941" s="27"/>
      <c r="J941" s="27"/>
      <c r="K941" s="26"/>
      <c r="L941" s="29"/>
      <c r="M941" s="15"/>
      <c r="N941" s="15"/>
      <c r="O941" s="29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30"/>
      <c r="AH941" s="30"/>
      <c r="AI941" s="30"/>
      <c r="AJ941" s="30"/>
    </row>
    <row r="942">
      <c r="A942" s="26"/>
      <c r="B942" s="27"/>
      <c r="C942" s="28"/>
      <c r="D942" s="27"/>
      <c r="E942" s="27"/>
      <c r="F942" s="27"/>
      <c r="G942" s="27"/>
      <c r="H942" s="27"/>
      <c r="I942" s="27"/>
      <c r="J942" s="27"/>
      <c r="K942" s="26"/>
      <c r="L942" s="29"/>
      <c r="M942" s="15"/>
      <c r="N942" s="15"/>
      <c r="O942" s="29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30"/>
      <c r="AH942" s="30"/>
      <c r="AI942" s="30"/>
      <c r="AJ942" s="30"/>
    </row>
    <row r="943">
      <c r="A943" s="26"/>
      <c r="B943" s="27"/>
      <c r="C943" s="28"/>
      <c r="D943" s="27"/>
      <c r="E943" s="27"/>
      <c r="F943" s="27"/>
      <c r="G943" s="27"/>
      <c r="H943" s="27"/>
      <c r="I943" s="27"/>
      <c r="J943" s="27"/>
      <c r="K943" s="26"/>
      <c r="L943" s="29"/>
      <c r="M943" s="15"/>
      <c r="N943" s="15"/>
      <c r="O943" s="29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30"/>
      <c r="AH943" s="30"/>
      <c r="AI943" s="30"/>
      <c r="AJ943" s="30"/>
    </row>
    <row r="944">
      <c r="A944" s="26"/>
      <c r="B944" s="27"/>
      <c r="C944" s="28"/>
      <c r="D944" s="27"/>
      <c r="E944" s="27"/>
      <c r="F944" s="27"/>
      <c r="G944" s="27"/>
      <c r="H944" s="27"/>
      <c r="I944" s="27"/>
      <c r="J944" s="27"/>
      <c r="K944" s="26"/>
      <c r="L944" s="29"/>
      <c r="M944" s="15"/>
      <c r="N944" s="15"/>
      <c r="O944" s="29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30"/>
      <c r="AH944" s="30"/>
      <c r="AI944" s="30"/>
      <c r="AJ944" s="30"/>
    </row>
    <row r="945">
      <c r="A945" s="26"/>
      <c r="B945" s="27"/>
      <c r="C945" s="28"/>
      <c r="D945" s="27"/>
      <c r="E945" s="27"/>
      <c r="F945" s="27"/>
      <c r="G945" s="27"/>
      <c r="H945" s="27"/>
      <c r="I945" s="27"/>
      <c r="J945" s="27"/>
      <c r="K945" s="26"/>
      <c r="L945" s="29"/>
      <c r="M945" s="15"/>
      <c r="N945" s="15"/>
      <c r="O945" s="29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30"/>
      <c r="AH945" s="30"/>
      <c r="AI945" s="30"/>
      <c r="AJ945" s="30"/>
    </row>
    <row r="946">
      <c r="A946" s="26"/>
      <c r="B946" s="27"/>
      <c r="C946" s="28"/>
      <c r="D946" s="27"/>
      <c r="E946" s="27"/>
      <c r="F946" s="27"/>
      <c r="G946" s="27"/>
      <c r="H946" s="27"/>
      <c r="I946" s="27"/>
      <c r="J946" s="27"/>
      <c r="K946" s="26"/>
      <c r="L946" s="29"/>
      <c r="M946" s="15"/>
      <c r="N946" s="15"/>
      <c r="O946" s="29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30"/>
      <c r="AH946" s="30"/>
      <c r="AI946" s="30"/>
      <c r="AJ946" s="30"/>
    </row>
    <row r="947">
      <c r="A947" s="26"/>
      <c r="B947" s="27"/>
      <c r="C947" s="28"/>
      <c r="D947" s="27"/>
      <c r="E947" s="27"/>
      <c r="F947" s="27"/>
      <c r="G947" s="27"/>
      <c r="H947" s="27"/>
      <c r="I947" s="27"/>
      <c r="J947" s="27"/>
      <c r="K947" s="26"/>
      <c r="L947" s="29"/>
      <c r="M947" s="15"/>
      <c r="N947" s="15"/>
      <c r="O947" s="29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30"/>
      <c r="AH947" s="30"/>
      <c r="AI947" s="30"/>
      <c r="AJ947" s="30"/>
    </row>
    <row r="948">
      <c r="A948" s="26"/>
      <c r="B948" s="27"/>
      <c r="C948" s="28"/>
      <c r="D948" s="27"/>
      <c r="E948" s="27"/>
      <c r="F948" s="27"/>
      <c r="G948" s="27"/>
      <c r="H948" s="27"/>
      <c r="I948" s="27"/>
      <c r="J948" s="27"/>
      <c r="K948" s="26"/>
      <c r="L948" s="29"/>
      <c r="M948" s="15"/>
      <c r="N948" s="15"/>
      <c r="O948" s="29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30"/>
      <c r="AH948" s="30"/>
      <c r="AI948" s="30"/>
      <c r="AJ948" s="30"/>
    </row>
    <row r="949">
      <c r="A949" s="26"/>
      <c r="B949" s="27"/>
      <c r="C949" s="28"/>
      <c r="D949" s="27"/>
      <c r="E949" s="27"/>
      <c r="F949" s="27"/>
      <c r="G949" s="27"/>
      <c r="H949" s="27"/>
      <c r="I949" s="27"/>
      <c r="J949" s="27"/>
      <c r="K949" s="26"/>
      <c r="L949" s="29"/>
      <c r="M949" s="15"/>
      <c r="N949" s="15"/>
      <c r="O949" s="29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30"/>
      <c r="AH949" s="30"/>
      <c r="AI949" s="30"/>
      <c r="AJ949" s="30"/>
    </row>
    <row r="950">
      <c r="A950" s="26"/>
      <c r="B950" s="27"/>
      <c r="C950" s="28"/>
      <c r="D950" s="27"/>
      <c r="E950" s="27"/>
      <c r="F950" s="27"/>
      <c r="G950" s="27"/>
      <c r="H950" s="27"/>
      <c r="I950" s="27"/>
      <c r="J950" s="27"/>
      <c r="K950" s="26"/>
      <c r="L950" s="29"/>
      <c r="M950" s="15"/>
      <c r="N950" s="15"/>
      <c r="O950" s="29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30"/>
      <c r="AH950" s="30"/>
      <c r="AI950" s="30"/>
      <c r="AJ950" s="30"/>
    </row>
    <row r="951">
      <c r="A951" s="26"/>
      <c r="B951" s="27"/>
      <c r="C951" s="28"/>
      <c r="D951" s="27"/>
      <c r="E951" s="27"/>
      <c r="F951" s="27"/>
      <c r="G951" s="27"/>
      <c r="H951" s="27"/>
      <c r="I951" s="27"/>
      <c r="J951" s="27"/>
      <c r="K951" s="26"/>
      <c r="L951" s="29"/>
      <c r="M951" s="15"/>
      <c r="N951" s="15"/>
      <c r="O951" s="29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30"/>
      <c r="AH951" s="30"/>
      <c r="AI951" s="30"/>
      <c r="AJ951" s="30"/>
    </row>
    <row r="952">
      <c r="A952" s="26"/>
      <c r="B952" s="27"/>
      <c r="C952" s="28"/>
      <c r="D952" s="27"/>
      <c r="E952" s="27"/>
      <c r="F952" s="27"/>
      <c r="G952" s="27"/>
      <c r="H952" s="27"/>
      <c r="I952" s="27"/>
      <c r="J952" s="27"/>
      <c r="K952" s="26"/>
      <c r="L952" s="29"/>
      <c r="M952" s="15"/>
      <c r="N952" s="15"/>
      <c r="O952" s="29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30"/>
      <c r="AH952" s="30"/>
      <c r="AI952" s="30"/>
      <c r="AJ952" s="30"/>
    </row>
    <row r="953">
      <c r="A953" s="26"/>
      <c r="B953" s="27"/>
      <c r="C953" s="28"/>
      <c r="D953" s="27"/>
      <c r="E953" s="27"/>
      <c r="F953" s="27"/>
      <c r="G953" s="27"/>
      <c r="H953" s="27"/>
      <c r="I953" s="27"/>
      <c r="J953" s="27"/>
      <c r="K953" s="26"/>
      <c r="L953" s="29"/>
      <c r="M953" s="15"/>
      <c r="N953" s="15"/>
      <c r="O953" s="29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30"/>
      <c r="AH953" s="30"/>
      <c r="AI953" s="30"/>
      <c r="AJ953" s="30"/>
    </row>
    <row r="954">
      <c r="A954" s="26"/>
      <c r="B954" s="27"/>
      <c r="C954" s="28"/>
      <c r="D954" s="27"/>
      <c r="E954" s="27"/>
      <c r="F954" s="27"/>
      <c r="G954" s="27"/>
      <c r="H954" s="27"/>
      <c r="I954" s="27"/>
      <c r="J954" s="27"/>
      <c r="K954" s="26"/>
      <c r="L954" s="29"/>
      <c r="M954" s="15"/>
      <c r="N954" s="15"/>
      <c r="O954" s="29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30"/>
      <c r="AH954" s="30"/>
      <c r="AI954" s="30"/>
      <c r="AJ954" s="30"/>
    </row>
    <row r="955">
      <c r="A955" s="26"/>
      <c r="B955" s="27"/>
      <c r="C955" s="28"/>
      <c r="D955" s="27"/>
      <c r="E955" s="27"/>
      <c r="F955" s="27"/>
      <c r="G955" s="27"/>
      <c r="H955" s="27"/>
      <c r="I955" s="27"/>
      <c r="J955" s="27"/>
      <c r="K955" s="26"/>
      <c r="L955" s="29"/>
      <c r="M955" s="15"/>
      <c r="N955" s="15"/>
      <c r="O955" s="29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30"/>
      <c r="AH955" s="30"/>
      <c r="AI955" s="30"/>
      <c r="AJ955" s="30"/>
    </row>
    <row r="956">
      <c r="A956" s="26"/>
      <c r="B956" s="27"/>
      <c r="C956" s="28"/>
      <c r="D956" s="27"/>
      <c r="E956" s="27"/>
      <c r="F956" s="27"/>
      <c r="G956" s="27"/>
      <c r="H956" s="27"/>
      <c r="I956" s="27"/>
      <c r="J956" s="27"/>
      <c r="K956" s="26"/>
      <c r="L956" s="29"/>
      <c r="M956" s="15"/>
      <c r="N956" s="15"/>
      <c r="O956" s="29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30"/>
      <c r="AH956" s="30"/>
      <c r="AI956" s="30"/>
      <c r="AJ956" s="30"/>
    </row>
    <row r="957">
      <c r="A957" s="26"/>
      <c r="B957" s="27"/>
      <c r="C957" s="28"/>
      <c r="D957" s="27"/>
      <c r="E957" s="27"/>
      <c r="F957" s="27"/>
      <c r="G957" s="27"/>
      <c r="H957" s="27"/>
      <c r="I957" s="27"/>
      <c r="J957" s="27"/>
      <c r="K957" s="26"/>
      <c r="L957" s="29"/>
      <c r="M957" s="15"/>
      <c r="N957" s="15"/>
      <c r="O957" s="29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30"/>
      <c r="AH957" s="30"/>
      <c r="AI957" s="30"/>
      <c r="AJ957" s="30"/>
    </row>
    <row r="958">
      <c r="A958" s="26"/>
      <c r="B958" s="27"/>
      <c r="C958" s="28"/>
      <c r="D958" s="27"/>
      <c r="E958" s="27"/>
      <c r="F958" s="27"/>
      <c r="G958" s="27"/>
      <c r="H958" s="27"/>
      <c r="I958" s="27"/>
      <c r="J958" s="27"/>
      <c r="K958" s="26"/>
      <c r="L958" s="29"/>
      <c r="M958" s="15"/>
      <c r="N958" s="15"/>
      <c r="O958" s="29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30"/>
      <c r="AH958" s="30"/>
      <c r="AI958" s="30"/>
      <c r="AJ958" s="30"/>
    </row>
    <row r="959">
      <c r="A959" s="26"/>
      <c r="B959" s="27"/>
      <c r="C959" s="28"/>
      <c r="D959" s="27"/>
      <c r="E959" s="27"/>
      <c r="F959" s="27"/>
      <c r="G959" s="27"/>
      <c r="H959" s="27"/>
      <c r="I959" s="27"/>
      <c r="J959" s="27"/>
      <c r="K959" s="26"/>
      <c r="L959" s="29"/>
      <c r="M959" s="15"/>
      <c r="N959" s="15"/>
      <c r="O959" s="29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30"/>
      <c r="AH959" s="30"/>
      <c r="AI959" s="30"/>
      <c r="AJ959" s="30"/>
    </row>
    <row r="960">
      <c r="A960" s="26"/>
      <c r="B960" s="27"/>
      <c r="C960" s="28"/>
      <c r="D960" s="27"/>
      <c r="E960" s="27"/>
      <c r="F960" s="27"/>
      <c r="G960" s="27"/>
      <c r="H960" s="27"/>
      <c r="I960" s="27"/>
      <c r="J960" s="27"/>
      <c r="K960" s="26"/>
      <c r="L960" s="29"/>
      <c r="M960" s="15"/>
      <c r="N960" s="15"/>
      <c r="O960" s="29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30"/>
      <c r="AH960" s="30"/>
      <c r="AI960" s="30"/>
      <c r="AJ960" s="30"/>
    </row>
    <row r="961">
      <c r="A961" s="26"/>
      <c r="B961" s="27"/>
      <c r="C961" s="28"/>
      <c r="D961" s="27"/>
      <c r="E961" s="27"/>
      <c r="F961" s="27"/>
      <c r="G961" s="27"/>
      <c r="H961" s="27"/>
      <c r="I961" s="27"/>
      <c r="J961" s="27"/>
      <c r="K961" s="26"/>
      <c r="L961" s="29"/>
      <c r="M961" s="15"/>
      <c r="N961" s="15"/>
      <c r="O961" s="29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30"/>
      <c r="AH961" s="30"/>
      <c r="AI961" s="30"/>
      <c r="AJ961" s="30"/>
    </row>
    <row r="962">
      <c r="A962" s="26"/>
      <c r="B962" s="27"/>
      <c r="C962" s="28"/>
      <c r="D962" s="27"/>
      <c r="E962" s="27"/>
      <c r="F962" s="27"/>
      <c r="G962" s="27"/>
      <c r="H962" s="27"/>
      <c r="I962" s="27"/>
      <c r="J962" s="27"/>
      <c r="K962" s="26"/>
      <c r="L962" s="29"/>
      <c r="M962" s="15"/>
      <c r="N962" s="15"/>
      <c r="O962" s="29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30"/>
      <c r="AH962" s="30"/>
      <c r="AI962" s="30"/>
      <c r="AJ962" s="30"/>
    </row>
    <row r="963">
      <c r="A963" s="26"/>
      <c r="B963" s="27"/>
      <c r="C963" s="28"/>
      <c r="D963" s="27"/>
      <c r="E963" s="27"/>
      <c r="F963" s="27"/>
      <c r="G963" s="27"/>
      <c r="H963" s="27"/>
      <c r="I963" s="27"/>
      <c r="J963" s="27"/>
      <c r="K963" s="26"/>
      <c r="L963" s="29"/>
      <c r="M963" s="15"/>
      <c r="N963" s="15"/>
      <c r="O963" s="29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30"/>
      <c r="AH963" s="30"/>
      <c r="AI963" s="30"/>
      <c r="AJ963" s="30"/>
    </row>
    <row r="964">
      <c r="A964" s="26"/>
      <c r="B964" s="27"/>
      <c r="C964" s="28"/>
      <c r="D964" s="27"/>
      <c r="E964" s="27"/>
      <c r="F964" s="27"/>
      <c r="G964" s="27"/>
      <c r="H964" s="27"/>
      <c r="I964" s="27"/>
      <c r="J964" s="27"/>
      <c r="K964" s="26"/>
      <c r="L964" s="29"/>
      <c r="M964" s="15"/>
      <c r="N964" s="15"/>
      <c r="O964" s="29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30"/>
      <c r="AH964" s="30"/>
      <c r="AI964" s="30"/>
      <c r="AJ964" s="30"/>
    </row>
    <row r="965">
      <c r="A965" s="26"/>
      <c r="B965" s="27"/>
      <c r="C965" s="28"/>
      <c r="D965" s="27"/>
      <c r="E965" s="27"/>
      <c r="F965" s="27"/>
      <c r="G965" s="27"/>
      <c r="H965" s="27"/>
      <c r="I965" s="27"/>
      <c r="J965" s="27"/>
      <c r="K965" s="26"/>
      <c r="L965" s="29"/>
      <c r="M965" s="15"/>
      <c r="N965" s="15"/>
      <c r="O965" s="29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30"/>
      <c r="AH965" s="30"/>
      <c r="AI965" s="30"/>
      <c r="AJ965" s="30"/>
    </row>
    <row r="966">
      <c r="A966" s="26"/>
      <c r="B966" s="27"/>
      <c r="C966" s="28"/>
      <c r="D966" s="27"/>
      <c r="E966" s="27"/>
      <c r="F966" s="27"/>
      <c r="G966" s="27"/>
      <c r="H966" s="27"/>
      <c r="I966" s="27"/>
      <c r="J966" s="27"/>
      <c r="K966" s="26"/>
      <c r="L966" s="29"/>
      <c r="M966" s="15"/>
      <c r="N966" s="15"/>
      <c r="O966" s="29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30"/>
      <c r="AH966" s="30"/>
      <c r="AI966" s="30"/>
      <c r="AJ966" s="30"/>
    </row>
    <row r="967">
      <c r="A967" s="26"/>
      <c r="B967" s="27"/>
      <c r="C967" s="28"/>
      <c r="D967" s="27"/>
      <c r="E967" s="27"/>
      <c r="F967" s="27"/>
      <c r="G967" s="27"/>
      <c r="H967" s="27"/>
      <c r="I967" s="27"/>
      <c r="J967" s="27"/>
      <c r="K967" s="26"/>
      <c r="L967" s="29"/>
      <c r="M967" s="15"/>
      <c r="N967" s="15"/>
      <c r="O967" s="29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30"/>
      <c r="AH967" s="30"/>
      <c r="AI967" s="30"/>
      <c r="AJ967" s="30"/>
    </row>
    <row r="968">
      <c r="A968" s="26"/>
      <c r="B968" s="27"/>
      <c r="C968" s="28"/>
      <c r="D968" s="27"/>
      <c r="E968" s="27"/>
      <c r="F968" s="27"/>
      <c r="G968" s="27"/>
      <c r="H968" s="27"/>
      <c r="I968" s="27"/>
      <c r="J968" s="27"/>
      <c r="K968" s="26"/>
      <c r="L968" s="29"/>
      <c r="M968" s="15"/>
      <c r="N968" s="15"/>
      <c r="O968" s="29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30"/>
      <c r="AH968" s="30"/>
      <c r="AI968" s="30"/>
      <c r="AJ968" s="30"/>
    </row>
    <row r="969">
      <c r="A969" s="26"/>
      <c r="B969" s="27"/>
      <c r="C969" s="28"/>
      <c r="D969" s="27"/>
      <c r="E969" s="27"/>
      <c r="F969" s="27"/>
      <c r="G969" s="27"/>
      <c r="H969" s="27"/>
      <c r="I969" s="27"/>
      <c r="J969" s="27"/>
      <c r="K969" s="26"/>
      <c r="L969" s="29"/>
      <c r="M969" s="15"/>
      <c r="N969" s="15"/>
      <c r="O969" s="29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30"/>
      <c r="AH969" s="30"/>
      <c r="AI969" s="30"/>
      <c r="AJ969" s="30"/>
    </row>
    <row r="970">
      <c r="A970" s="26"/>
      <c r="B970" s="27"/>
      <c r="C970" s="28"/>
      <c r="D970" s="27"/>
      <c r="E970" s="27"/>
      <c r="F970" s="27"/>
      <c r="G970" s="27"/>
      <c r="H970" s="27"/>
      <c r="I970" s="27"/>
      <c r="J970" s="27"/>
      <c r="K970" s="26"/>
      <c r="L970" s="29"/>
      <c r="M970" s="15"/>
      <c r="N970" s="15"/>
      <c r="O970" s="29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30"/>
      <c r="AH970" s="30"/>
      <c r="AI970" s="30"/>
      <c r="AJ970" s="30"/>
    </row>
    <row r="971">
      <c r="A971" s="26"/>
      <c r="B971" s="27"/>
      <c r="C971" s="28"/>
      <c r="D971" s="27"/>
      <c r="E971" s="27"/>
      <c r="F971" s="27"/>
      <c r="G971" s="27"/>
      <c r="H971" s="27"/>
      <c r="I971" s="27"/>
      <c r="J971" s="27"/>
      <c r="K971" s="26"/>
      <c r="L971" s="29"/>
      <c r="M971" s="15"/>
      <c r="N971" s="15"/>
      <c r="O971" s="29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30"/>
      <c r="AH971" s="30"/>
      <c r="AI971" s="30"/>
      <c r="AJ971" s="30"/>
    </row>
    <row r="972">
      <c r="A972" s="26"/>
      <c r="B972" s="27"/>
      <c r="C972" s="28"/>
      <c r="D972" s="27"/>
      <c r="E972" s="27"/>
      <c r="F972" s="27"/>
      <c r="G972" s="27"/>
      <c r="H972" s="27"/>
      <c r="I972" s="27"/>
      <c r="J972" s="27"/>
      <c r="K972" s="26"/>
      <c r="L972" s="29"/>
      <c r="M972" s="15"/>
      <c r="N972" s="15"/>
      <c r="O972" s="29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30"/>
      <c r="AH972" s="30"/>
      <c r="AI972" s="30"/>
      <c r="AJ972" s="30"/>
    </row>
    <row r="973">
      <c r="A973" s="26"/>
      <c r="B973" s="27"/>
      <c r="C973" s="28"/>
      <c r="D973" s="27"/>
      <c r="E973" s="27"/>
      <c r="F973" s="27"/>
      <c r="G973" s="27"/>
      <c r="H973" s="27"/>
      <c r="I973" s="27"/>
      <c r="J973" s="27"/>
      <c r="K973" s="26"/>
      <c r="L973" s="29"/>
      <c r="M973" s="15"/>
      <c r="N973" s="15"/>
      <c r="O973" s="29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30"/>
      <c r="AH973" s="30"/>
      <c r="AI973" s="30"/>
      <c r="AJ973" s="30"/>
    </row>
    <row r="974">
      <c r="A974" s="26"/>
      <c r="B974" s="27"/>
      <c r="C974" s="28"/>
      <c r="D974" s="27"/>
      <c r="E974" s="27"/>
      <c r="F974" s="27"/>
      <c r="G974" s="27"/>
      <c r="H974" s="27"/>
      <c r="I974" s="27"/>
      <c r="J974" s="27"/>
      <c r="K974" s="26"/>
      <c r="L974" s="29"/>
      <c r="M974" s="15"/>
      <c r="N974" s="15"/>
      <c r="O974" s="29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30"/>
      <c r="AH974" s="30"/>
      <c r="AI974" s="30"/>
      <c r="AJ974" s="30"/>
    </row>
    <row r="975">
      <c r="A975" s="26"/>
      <c r="B975" s="27"/>
      <c r="C975" s="28"/>
      <c r="D975" s="27"/>
      <c r="E975" s="27"/>
      <c r="F975" s="27"/>
      <c r="G975" s="27"/>
      <c r="H975" s="27"/>
      <c r="I975" s="27"/>
      <c r="J975" s="27"/>
      <c r="K975" s="26"/>
      <c r="L975" s="29"/>
      <c r="M975" s="15"/>
      <c r="N975" s="15"/>
      <c r="O975" s="29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30"/>
      <c r="AH975" s="30"/>
      <c r="AI975" s="30"/>
      <c r="AJ975" s="30"/>
    </row>
    <row r="976">
      <c r="A976" s="26"/>
      <c r="B976" s="27"/>
      <c r="C976" s="28"/>
      <c r="D976" s="27"/>
      <c r="E976" s="27"/>
      <c r="F976" s="27"/>
      <c r="G976" s="27"/>
      <c r="H976" s="27"/>
      <c r="I976" s="27"/>
      <c r="J976" s="27"/>
      <c r="K976" s="26"/>
      <c r="L976" s="29"/>
      <c r="M976" s="15"/>
      <c r="N976" s="15"/>
      <c r="O976" s="29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30"/>
      <c r="AH976" s="30"/>
      <c r="AI976" s="30"/>
      <c r="AJ976" s="30"/>
    </row>
    <row r="977">
      <c r="A977" s="26"/>
      <c r="B977" s="27"/>
      <c r="C977" s="28"/>
      <c r="D977" s="27"/>
      <c r="E977" s="27"/>
      <c r="F977" s="27"/>
      <c r="G977" s="27"/>
      <c r="H977" s="27"/>
      <c r="I977" s="27"/>
      <c r="J977" s="27"/>
      <c r="K977" s="26"/>
      <c r="L977" s="29"/>
      <c r="M977" s="15"/>
      <c r="N977" s="15"/>
      <c r="O977" s="29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30"/>
      <c r="AH977" s="30"/>
      <c r="AI977" s="30"/>
      <c r="AJ977" s="30"/>
    </row>
    <row r="978">
      <c r="A978" s="26"/>
      <c r="B978" s="27"/>
      <c r="C978" s="28"/>
      <c r="D978" s="27"/>
      <c r="E978" s="27"/>
      <c r="F978" s="27"/>
      <c r="G978" s="27"/>
      <c r="H978" s="27"/>
      <c r="I978" s="27"/>
      <c r="J978" s="27"/>
      <c r="K978" s="26"/>
      <c r="L978" s="29"/>
      <c r="M978" s="15"/>
      <c r="N978" s="15"/>
      <c r="O978" s="29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30"/>
      <c r="AH978" s="30"/>
      <c r="AI978" s="30"/>
      <c r="AJ978" s="30"/>
    </row>
    <row r="979">
      <c r="A979" s="26"/>
      <c r="B979" s="27"/>
      <c r="C979" s="28"/>
      <c r="D979" s="27"/>
      <c r="E979" s="27"/>
      <c r="F979" s="27"/>
      <c r="G979" s="27"/>
      <c r="H979" s="27"/>
      <c r="I979" s="27"/>
      <c r="J979" s="27"/>
      <c r="K979" s="26"/>
      <c r="L979" s="29"/>
      <c r="M979" s="15"/>
      <c r="N979" s="15"/>
      <c r="O979" s="29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30"/>
      <c r="AH979" s="30"/>
      <c r="AI979" s="30"/>
      <c r="AJ979" s="30"/>
    </row>
    <row r="980">
      <c r="A980" s="26"/>
      <c r="B980" s="27"/>
      <c r="C980" s="28"/>
      <c r="D980" s="27"/>
      <c r="E980" s="27"/>
      <c r="F980" s="27"/>
      <c r="G980" s="27"/>
      <c r="H980" s="27"/>
      <c r="I980" s="27"/>
      <c r="J980" s="27"/>
      <c r="K980" s="26"/>
      <c r="L980" s="29"/>
      <c r="M980" s="15"/>
      <c r="N980" s="15"/>
      <c r="O980" s="29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30"/>
      <c r="AH980" s="30"/>
      <c r="AI980" s="30"/>
      <c r="AJ980" s="30"/>
    </row>
    <row r="981">
      <c r="A981" s="26"/>
      <c r="B981" s="27"/>
      <c r="C981" s="28"/>
      <c r="D981" s="27"/>
      <c r="E981" s="27"/>
      <c r="F981" s="27"/>
      <c r="G981" s="27"/>
      <c r="H981" s="27"/>
      <c r="I981" s="27"/>
      <c r="J981" s="27"/>
      <c r="K981" s="26"/>
      <c r="L981" s="29"/>
      <c r="M981" s="15"/>
      <c r="N981" s="15"/>
      <c r="O981" s="29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30"/>
      <c r="AH981" s="30"/>
      <c r="AI981" s="30"/>
      <c r="AJ981" s="30"/>
    </row>
    <row r="982">
      <c r="A982" s="26"/>
      <c r="B982" s="27"/>
      <c r="C982" s="28"/>
      <c r="D982" s="27"/>
      <c r="E982" s="27"/>
      <c r="F982" s="27"/>
      <c r="G982" s="27"/>
      <c r="H982" s="27"/>
      <c r="I982" s="27"/>
      <c r="J982" s="27"/>
      <c r="K982" s="26"/>
      <c r="L982" s="29"/>
      <c r="M982" s="15"/>
      <c r="N982" s="15"/>
      <c r="O982" s="29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30"/>
      <c r="AH982" s="30"/>
      <c r="AI982" s="30"/>
      <c r="AJ982" s="30"/>
    </row>
    <row r="983">
      <c r="A983" s="26"/>
      <c r="B983" s="27"/>
      <c r="C983" s="28"/>
      <c r="D983" s="27"/>
      <c r="E983" s="27"/>
      <c r="F983" s="27"/>
      <c r="G983" s="27"/>
      <c r="H983" s="27"/>
      <c r="I983" s="27"/>
      <c r="J983" s="27"/>
      <c r="K983" s="26"/>
      <c r="L983" s="29"/>
      <c r="M983" s="15"/>
      <c r="N983" s="15"/>
      <c r="O983" s="29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30"/>
      <c r="AH983" s="30"/>
      <c r="AI983" s="30"/>
      <c r="AJ983" s="30"/>
    </row>
    <row r="984">
      <c r="A984" s="26"/>
      <c r="B984" s="27"/>
      <c r="C984" s="28"/>
      <c r="D984" s="27"/>
      <c r="E984" s="27"/>
      <c r="F984" s="27"/>
      <c r="G984" s="27"/>
      <c r="H984" s="27"/>
      <c r="I984" s="27"/>
      <c r="J984" s="27"/>
      <c r="K984" s="26"/>
      <c r="L984" s="29"/>
      <c r="M984" s="15"/>
      <c r="N984" s="15"/>
      <c r="O984" s="29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30"/>
      <c r="AH984" s="30"/>
      <c r="AI984" s="30"/>
      <c r="AJ984" s="30"/>
    </row>
    <row r="985">
      <c r="A985" s="26"/>
      <c r="B985" s="27"/>
      <c r="C985" s="28"/>
      <c r="D985" s="27"/>
      <c r="E985" s="27"/>
      <c r="F985" s="27"/>
      <c r="G985" s="27"/>
      <c r="H985" s="27"/>
      <c r="I985" s="27"/>
      <c r="J985" s="27"/>
      <c r="K985" s="26"/>
      <c r="L985" s="29"/>
      <c r="M985" s="15"/>
      <c r="N985" s="15"/>
      <c r="O985" s="29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30"/>
      <c r="AH985" s="30"/>
      <c r="AI985" s="30"/>
      <c r="AJ985" s="30"/>
    </row>
    <row r="986">
      <c r="A986" s="26"/>
      <c r="B986" s="27"/>
      <c r="C986" s="28"/>
      <c r="D986" s="27"/>
      <c r="E986" s="27"/>
      <c r="F986" s="27"/>
      <c r="G986" s="27"/>
      <c r="H986" s="27"/>
      <c r="I986" s="27"/>
      <c r="J986" s="27"/>
      <c r="K986" s="26"/>
      <c r="L986" s="29"/>
      <c r="M986" s="15"/>
      <c r="N986" s="15"/>
      <c r="O986" s="29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30"/>
      <c r="AH986" s="30"/>
      <c r="AI986" s="30"/>
      <c r="AJ986" s="30"/>
    </row>
    <row r="987">
      <c r="A987" s="26"/>
      <c r="B987" s="27"/>
      <c r="C987" s="28"/>
      <c r="D987" s="27"/>
      <c r="E987" s="27"/>
      <c r="F987" s="27"/>
      <c r="G987" s="27"/>
      <c r="H987" s="27"/>
      <c r="I987" s="27"/>
      <c r="J987" s="27"/>
      <c r="K987" s="26"/>
      <c r="L987" s="29"/>
      <c r="M987" s="15"/>
      <c r="N987" s="15"/>
      <c r="O987" s="29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30"/>
      <c r="AH987" s="30"/>
      <c r="AI987" s="30"/>
      <c r="AJ987" s="30"/>
    </row>
    <row r="988">
      <c r="A988" s="26"/>
      <c r="B988" s="27"/>
      <c r="C988" s="28"/>
      <c r="D988" s="27"/>
      <c r="E988" s="27"/>
      <c r="F988" s="27"/>
      <c r="G988" s="27"/>
      <c r="H988" s="27"/>
      <c r="I988" s="27"/>
      <c r="J988" s="27"/>
      <c r="K988" s="26"/>
      <c r="L988" s="29"/>
      <c r="M988" s="15"/>
      <c r="N988" s="15"/>
      <c r="O988" s="29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30"/>
      <c r="AH988" s="30"/>
      <c r="AI988" s="30"/>
      <c r="AJ988" s="30"/>
    </row>
    <row r="989">
      <c r="A989" s="26"/>
      <c r="B989" s="27"/>
      <c r="C989" s="28"/>
      <c r="D989" s="27"/>
      <c r="E989" s="27"/>
      <c r="F989" s="27"/>
      <c r="G989" s="27"/>
      <c r="H989" s="27"/>
      <c r="I989" s="27"/>
      <c r="J989" s="27"/>
      <c r="K989" s="26"/>
      <c r="L989" s="29"/>
      <c r="M989" s="15"/>
      <c r="N989" s="15"/>
      <c r="O989" s="29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30"/>
      <c r="AH989" s="30"/>
      <c r="AI989" s="30"/>
      <c r="AJ989" s="30"/>
    </row>
    <row r="990">
      <c r="A990" s="26"/>
      <c r="B990" s="27"/>
      <c r="C990" s="28"/>
      <c r="D990" s="27"/>
      <c r="E990" s="27"/>
      <c r="F990" s="27"/>
      <c r="G990" s="27"/>
      <c r="H990" s="27"/>
      <c r="I990" s="27"/>
      <c r="J990" s="27"/>
      <c r="K990" s="26"/>
      <c r="L990" s="29"/>
      <c r="M990" s="15"/>
      <c r="N990" s="15"/>
      <c r="O990" s="29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30"/>
      <c r="AH990" s="30"/>
      <c r="AI990" s="30"/>
      <c r="AJ990" s="30"/>
    </row>
    <row r="991">
      <c r="A991" s="26"/>
      <c r="B991" s="27"/>
      <c r="C991" s="28"/>
      <c r="D991" s="27"/>
      <c r="E991" s="27"/>
      <c r="F991" s="27"/>
      <c r="G991" s="27"/>
      <c r="H991" s="27"/>
      <c r="I991" s="27"/>
      <c r="J991" s="27"/>
      <c r="K991" s="26"/>
      <c r="L991" s="29"/>
      <c r="M991" s="15"/>
      <c r="N991" s="15"/>
      <c r="O991" s="29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30"/>
      <c r="AH991" s="30"/>
      <c r="AI991" s="30"/>
      <c r="AJ991" s="30"/>
    </row>
    <row r="992">
      <c r="A992" s="26"/>
      <c r="B992" s="27"/>
      <c r="C992" s="28"/>
      <c r="D992" s="27"/>
      <c r="E992" s="27"/>
      <c r="F992" s="27"/>
      <c r="G992" s="27"/>
      <c r="H992" s="27"/>
      <c r="I992" s="27"/>
      <c r="J992" s="27"/>
      <c r="K992" s="26"/>
      <c r="L992" s="29"/>
      <c r="M992" s="15"/>
      <c r="N992" s="15"/>
      <c r="O992" s="29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30"/>
      <c r="AH992" s="30"/>
      <c r="AI992" s="30"/>
      <c r="AJ992" s="30"/>
    </row>
    <row r="993">
      <c r="A993" s="26"/>
      <c r="B993" s="27"/>
      <c r="C993" s="28"/>
      <c r="D993" s="27"/>
      <c r="E993" s="27"/>
      <c r="F993" s="27"/>
      <c r="G993" s="27"/>
      <c r="H993" s="27"/>
      <c r="I993" s="27"/>
      <c r="J993" s="27"/>
      <c r="K993" s="26"/>
      <c r="L993" s="29"/>
      <c r="M993" s="15"/>
      <c r="N993" s="15"/>
      <c r="O993" s="29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30"/>
      <c r="AH993" s="30"/>
      <c r="AI993" s="30"/>
      <c r="AJ993" s="30"/>
    </row>
    <row r="994">
      <c r="A994" s="26"/>
      <c r="B994" s="27"/>
      <c r="C994" s="28"/>
      <c r="D994" s="27"/>
      <c r="E994" s="27"/>
      <c r="F994" s="27"/>
      <c r="G994" s="27"/>
      <c r="H994" s="27"/>
      <c r="I994" s="27"/>
      <c r="J994" s="27"/>
      <c r="K994" s="26"/>
      <c r="L994" s="29"/>
      <c r="M994" s="15"/>
      <c r="N994" s="15"/>
      <c r="O994" s="29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30"/>
      <c r="AH994" s="30"/>
      <c r="AI994" s="30"/>
      <c r="AJ994" s="30"/>
    </row>
    <row r="995">
      <c r="A995" s="26"/>
      <c r="B995" s="27"/>
      <c r="C995" s="28"/>
      <c r="D995" s="27"/>
      <c r="E995" s="27"/>
      <c r="F995" s="27"/>
      <c r="G995" s="27"/>
      <c r="H995" s="27"/>
      <c r="I995" s="27"/>
      <c r="J995" s="27"/>
      <c r="K995" s="26"/>
      <c r="L995" s="29"/>
      <c r="M995" s="15"/>
      <c r="N995" s="15"/>
      <c r="O995" s="29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30"/>
      <c r="AH995" s="30"/>
      <c r="AI995" s="30"/>
      <c r="AJ995" s="30"/>
    </row>
    <row r="996">
      <c r="A996" s="26"/>
      <c r="B996" s="27"/>
      <c r="C996" s="28"/>
      <c r="D996" s="27"/>
      <c r="E996" s="27"/>
      <c r="F996" s="27"/>
      <c r="G996" s="27"/>
      <c r="H996" s="27"/>
      <c r="I996" s="27"/>
      <c r="J996" s="27"/>
      <c r="K996" s="26"/>
      <c r="L996" s="29"/>
      <c r="M996" s="15"/>
      <c r="N996" s="15"/>
      <c r="O996" s="29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30"/>
      <c r="AH996" s="30"/>
      <c r="AI996" s="30"/>
      <c r="AJ996" s="30"/>
    </row>
    <row r="997">
      <c r="A997" s="26"/>
      <c r="B997" s="27"/>
      <c r="C997" s="28"/>
      <c r="D997" s="27"/>
      <c r="E997" s="27"/>
      <c r="F997" s="27"/>
      <c r="G997" s="27"/>
      <c r="H997" s="27"/>
      <c r="I997" s="27"/>
      <c r="J997" s="27"/>
      <c r="K997" s="26"/>
      <c r="L997" s="29"/>
      <c r="M997" s="15"/>
      <c r="N997" s="15"/>
      <c r="O997" s="29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30"/>
      <c r="AH997" s="30"/>
      <c r="AI997" s="30"/>
      <c r="AJ997" s="30"/>
    </row>
    <row r="998">
      <c r="A998" s="26"/>
      <c r="B998" s="27"/>
      <c r="C998" s="28"/>
      <c r="D998" s="27"/>
      <c r="E998" s="27"/>
      <c r="F998" s="27"/>
      <c r="G998" s="27"/>
      <c r="H998" s="27"/>
      <c r="I998" s="27"/>
      <c r="J998" s="27"/>
      <c r="K998" s="26"/>
      <c r="L998" s="29"/>
      <c r="M998" s="15"/>
      <c r="N998" s="15"/>
      <c r="O998" s="29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30"/>
      <c r="AH998" s="30"/>
      <c r="AI998" s="30"/>
      <c r="AJ998" s="30"/>
    </row>
    <row r="999">
      <c r="A999" s="26"/>
      <c r="B999" s="27"/>
      <c r="C999" s="28"/>
      <c r="D999" s="27"/>
      <c r="E999" s="27"/>
      <c r="F999" s="27"/>
      <c r="G999" s="27"/>
      <c r="H999" s="27"/>
      <c r="I999" s="27"/>
      <c r="J999" s="27"/>
      <c r="K999" s="26"/>
      <c r="L999" s="29"/>
      <c r="M999" s="15"/>
      <c r="N999" s="15"/>
      <c r="O999" s="29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30"/>
      <c r="AH999" s="30"/>
      <c r="AI999" s="30"/>
      <c r="AJ999" s="30"/>
    </row>
    <row r="1000">
      <c r="A1000" s="26"/>
      <c r="B1000" s="27"/>
      <c r="C1000" s="28"/>
      <c r="D1000" s="27"/>
      <c r="E1000" s="27"/>
      <c r="F1000" s="27"/>
      <c r="G1000" s="27"/>
      <c r="H1000" s="27"/>
      <c r="I1000" s="27"/>
      <c r="J1000" s="27"/>
      <c r="K1000" s="26"/>
      <c r="L1000" s="29"/>
      <c r="M1000" s="15"/>
      <c r="N1000" s="15"/>
      <c r="O1000" s="29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30"/>
      <c r="AH1000" s="30"/>
      <c r="AI1000" s="30"/>
      <c r="AJ1000" s="30"/>
    </row>
    <row r="1001">
      <c r="A1001" s="26"/>
      <c r="B1001" s="27"/>
      <c r="C1001" s="28"/>
      <c r="D1001" s="27"/>
      <c r="E1001" s="27"/>
      <c r="F1001" s="27"/>
      <c r="G1001" s="27"/>
      <c r="H1001" s="27"/>
      <c r="I1001" s="27"/>
      <c r="J1001" s="27"/>
      <c r="K1001" s="26"/>
      <c r="L1001" s="29"/>
      <c r="M1001" s="15"/>
      <c r="N1001" s="15"/>
      <c r="O1001" s="29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30"/>
      <c r="AH1001" s="30"/>
      <c r="AI1001" s="30"/>
      <c r="AJ1001" s="30"/>
    </row>
    <row r="1002">
      <c r="A1002" s="26"/>
      <c r="B1002" s="27"/>
      <c r="C1002" s="28"/>
      <c r="D1002" s="27"/>
      <c r="E1002" s="27"/>
      <c r="F1002" s="27"/>
      <c r="G1002" s="27"/>
      <c r="H1002" s="27"/>
      <c r="I1002" s="27"/>
      <c r="J1002" s="27"/>
      <c r="K1002" s="26"/>
      <c r="L1002" s="29"/>
      <c r="M1002" s="15"/>
      <c r="N1002" s="15"/>
      <c r="O1002" s="29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30"/>
      <c r="AH1002" s="30"/>
      <c r="AI1002" s="30"/>
      <c r="AJ1002" s="30"/>
    </row>
    <row r="1003">
      <c r="A1003" s="26"/>
      <c r="B1003" s="27"/>
      <c r="C1003" s="28"/>
      <c r="D1003" s="27"/>
      <c r="E1003" s="27"/>
      <c r="F1003" s="27"/>
      <c r="G1003" s="27"/>
      <c r="H1003" s="27"/>
      <c r="I1003" s="27"/>
      <c r="J1003" s="27"/>
      <c r="K1003" s="26"/>
      <c r="L1003" s="29"/>
      <c r="M1003" s="15"/>
      <c r="N1003" s="15"/>
      <c r="O1003" s="29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30"/>
      <c r="AH1003" s="30"/>
      <c r="AI1003" s="30"/>
      <c r="AJ1003" s="30"/>
    </row>
    <row r="1004">
      <c r="A1004" s="26"/>
      <c r="B1004" s="27"/>
      <c r="C1004" s="28"/>
      <c r="D1004" s="27"/>
      <c r="E1004" s="27"/>
      <c r="F1004" s="27"/>
      <c r="G1004" s="27"/>
      <c r="H1004" s="27"/>
      <c r="I1004" s="27"/>
      <c r="J1004" s="27"/>
      <c r="K1004" s="26"/>
      <c r="L1004" s="29"/>
      <c r="M1004" s="15"/>
      <c r="N1004" s="15"/>
      <c r="O1004" s="29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30"/>
      <c r="AH1004" s="30"/>
      <c r="AI1004" s="30"/>
      <c r="AJ1004" s="30"/>
    </row>
    <row r="1005">
      <c r="A1005" s="26"/>
      <c r="B1005" s="27"/>
      <c r="C1005" s="28"/>
      <c r="D1005" s="27"/>
      <c r="E1005" s="27"/>
      <c r="F1005" s="27"/>
      <c r="G1005" s="27"/>
      <c r="H1005" s="27"/>
      <c r="I1005" s="27"/>
      <c r="J1005" s="27"/>
      <c r="K1005" s="26"/>
      <c r="L1005" s="29"/>
      <c r="M1005" s="15"/>
      <c r="N1005" s="15"/>
      <c r="O1005" s="29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30"/>
      <c r="AH1005" s="30"/>
      <c r="AI1005" s="30"/>
      <c r="AJ1005" s="30"/>
    </row>
    <row r="1006">
      <c r="A1006" s="26"/>
      <c r="B1006" s="27"/>
      <c r="C1006" s="28"/>
      <c r="D1006" s="27"/>
      <c r="E1006" s="27"/>
      <c r="F1006" s="27"/>
      <c r="G1006" s="27"/>
      <c r="H1006" s="27"/>
      <c r="I1006" s="27"/>
      <c r="J1006" s="27"/>
      <c r="K1006" s="26"/>
      <c r="L1006" s="29"/>
      <c r="M1006" s="15"/>
      <c r="N1006" s="15"/>
      <c r="O1006" s="29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30"/>
      <c r="AH1006" s="30"/>
      <c r="AI1006" s="30"/>
      <c r="AJ1006" s="30"/>
    </row>
    <row r="1007">
      <c r="A1007" s="26"/>
      <c r="B1007" s="27"/>
      <c r="C1007" s="28"/>
      <c r="D1007" s="27"/>
      <c r="E1007" s="27"/>
      <c r="F1007" s="27"/>
      <c r="G1007" s="27"/>
      <c r="H1007" s="27"/>
      <c r="I1007" s="27"/>
      <c r="J1007" s="27"/>
      <c r="K1007" s="26"/>
      <c r="L1007" s="29"/>
      <c r="M1007" s="15"/>
      <c r="N1007" s="15"/>
      <c r="O1007" s="29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30"/>
      <c r="AH1007" s="30"/>
      <c r="AI1007" s="30"/>
      <c r="AJ1007" s="30"/>
    </row>
    <row r="1008">
      <c r="A1008" s="26"/>
      <c r="B1008" s="27"/>
      <c r="C1008" s="28"/>
      <c r="D1008" s="27"/>
      <c r="E1008" s="27"/>
      <c r="F1008" s="27"/>
      <c r="G1008" s="27"/>
      <c r="H1008" s="27"/>
      <c r="I1008" s="27"/>
      <c r="J1008" s="27"/>
      <c r="K1008" s="26"/>
      <c r="L1008" s="29"/>
      <c r="M1008" s="15"/>
      <c r="N1008" s="15"/>
      <c r="O1008" s="29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30"/>
      <c r="AH1008" s="30"/>
      <c r="AI1008" s="30"/>
      <c r="AJ1008" s="30"/>
    </row>
    <row r="1009">
      <c r="A1009" s="26"/>
      <c r="B1009" s="27"/>
      <c r="C1009" s="28"/>
      <c r="D1009" s="27"/>
      <c r="E1009" s="27"/>
      <c r="F1009" s="27"/>
      <c r="G1009" s="27"/>
      <c r="H1009" s="27"/>
      <c r="I1009" s="27"/>
      <c r="J1009" s="27"/>
      <c r="K1009" s="26"/>
      <c r="L1009" s="29"/>
      <c r="M1009" s="15"/>
      <c r="N1009" s="15"/>
      <c r="O1009" s="29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30"/>
      <c r="AH1009" s="30"/>
      <c r="AI1009" s="30"/>
      <c r="AJ1009" s="30"/>
    </row>
    <row r="1010">
      <c r="A1010" s="26"/>
      <c r="B1010" s="27"/>
      <c r="C1010" s="28"/>
      <c r="D1010" s="27"/>
      <c r="E1010" s="27"/>
      <c r="F1010" s="27"/>
      <c r="G1010" s="27"/>
      <c r="H1010" s="27"/>
      <c r="I1010" s="27"/>
      <c r="J1010" s="27"/>
      <c r="K1010" s="26"/>
      <c r="L1010" s="29"/>
      <c r="M1010" s="15"/>
      <c r="N1010" s="15"/>
      <c r="O1010" s="29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30"/>
      <c r="AH1010" s="30"/>
      <c r="AI1010" s="30"/>
      <c r="AJ1010" s="30"/>
    </row>
    <row r="1011">
      <c r="A1011" s="26"/>
      <c r="B1011" s="27"/>
      <c r="C1011" s="28"/>
      <c r="D1011" s="27"/>
      <c r="E1011" s="27"/>
      <c r="F1011" s="27"/>
      <c r="G1011" s="27"/>
      <c r="H1011" s="27"/>
      <c r="I1011" s="27"/>
      <c r="J1011" s="27"/>
      <c r="K1011" s="26"/>
      <c r="L1011" s="29"/>
      <c r="M1011" s="15"/>
      <c r="N1011" s="15"/>
      <c r="O1011" s="29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30"/>
      <c r="AH1011" s="30"/>
      <c r="AI1011" s="30"/>
      <c r="AJ1011" s="30"/>
    </row>
    <row r="1012">
      <c r="A1012" s="26"/>
      <c r="B1012" s="27"/>
      <c r="C1012" s="28"/>
      <c r="D1012" s="27"/>
      <c r="E1012" s="27"/>
      <c r="F1012" s="27"/>
      <c r="G1012" s="27"/>
      <c r="H1012" s="27"/>
      <c r="I1012" s="27"/>
      <c r="J1012" s="27"/>
      <c r="K1012" s="26"/>
      <c r="L1012" s="29"/>
      <c r="M1012" s="15"/>
      <c r="N1012" s="15"/>
      <c r="O1012" s="29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30"/>
      <c r="AH1012" s="30"/>
      <c r="AI1012" s="30"/>
      <c r="AJ1012" s="30"/>
    </row>
    <row r="1013">
      <c r="A1013" s="26"/>
      <c r="B1013" s="27"/>
      <c r="C1013" s="28"/>
      <c r="D1013" s="27"/>
      <c r="E1013" s="27"/>
      <c r="F1013" s="27"/>
      <c r="G1013" s="27"/>
      <c r="H1013" s="27"/>
      <c r="I1013" s="27"/>
      <c r="J1013" s="27"/>
      <c r="K1013" s="26"/>
      <c r="L1013" s="29"/>
      <c r="M1013" s="15"/>
      <c r="N1013" s="15"/>
      <c r="O1013" s="29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/>
      <c r="AF1013" s="15"/>
      <c r="AG1013" s="30"/>
      <c r="AH1013" s="30"/>
      <c r="AI1013" s="30"/>
      <c r="AJ1013" s="30"/>
    </row>
    <row r="1014">
      <c r="A1014" s="26"/>
      <c r="B1014" s="27"/>
      <c r="C1014" s="28"/>
      <c r="D1014" s="27"/>
      <c r="E1014" s="27"/>
      <c r="F1014" s="27"/>
      <c r="G1014" s="27"/>
      <c r="H1014" s="27"/>
      <c r="I1014" s="27"/>
      <c r="J1014" s="27"/>
      <c r="K1014" s="26"/>
      <c r="L1014" s="29"/>
      <c r="M1014" s="15"/>
      <c r="N1014" s="15"/>
      <c r="O1014" s="29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30"/>
      <c r="AH1014" s="30"/>
      <c r="AI1014" s="30"/>
      <c r="AJ1014" s="30"/>
    </row>
    <row r="1015">
      <c r="A1015" s="26"/>
      <c r="B1015" s="27"/>
      <c r="C1015" s="28"/>
      <c r="D1015" s="27"/>
      <c r="E1015" s="27"/>
      <c r="F1015" s="27"/>
      <c r="G1015" s="27"/>
      <c r="H1015" s="27"/>
      <c r="I1015" s="27"/>
      <c r="J1015" s="27"/>
      <c r="K1015" s="26"/>
      <c r="L1015" s="29"/>
      <c r="M1015" s="15"/>
      <c r="N1015" s="15"/>
      <c r="O1015" s="29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/>
      <c r="AF1015" s="15"/>
      <c r="AG1015" s="30"/>
      <c r="AH1015" s="30"/>
      <c r="AI1015" s="30"/>
      <c r="AJ1015" s="30"/>
    </row>
    <row r="1016">
      <c r="A1016" s="26"/>
      <c r="B1016" s="27"/>
      <c r="C1016" s="28"/>
      <c r="D1016" s="27"/>
      <c r="E1016" s="27"/>
      <c r="F1016" s="27"/>
      <c r="G1016" s="27"/>
      <c r="H1016" s="27"/>
      <c r="I1016" s="27"/>
      <c r="J1016" s="27"/>
      <c r="K1016" s="26"/>
      <c r="L1016" s="29"/>
      <c r="M1016" s="15"/>
      <c r="N1016" s="15"/>
      <c r="O1016" s="29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30"/>
      <c r="AH1016" s="30"/>
      <c r="AI1016" s="30"/>
      <c r="AJ1016" s="30"/>
    </row>
    <row r="1017">
      <c r="A1017" s="26"/>
      <c r="B1017" s="27"/>
      <c r="C1017" s="28"/>
      <c r="D1017" s="27"/>
      <c r="E1017" s="27"/>
      <c r="F1017" s="27"/>
      <c r="G1017" s="27"/>
      <c r="H1017" s="27"/>
      <c r="I1017" s="27"/>
      <c r="J1017" s="27"/>
      <c r="K1017" s="26"/>
      <c r="L1017" s="29"/>
      <c r="M1017" s="15"/>
      <c r="N1017" s="15"/>
      <c r="O1017" s="29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/>
      <c r="AF1017" s="15"/>
      <c r="AG1017" s="30"/>
      <c r="AH1017" s="30"/>
      <c r="AI1017" s="30"/>
      <c r="AJ1017" s="30"/>
    </row>
    <row r="1018">
      <c r="A1018" s="26"/>
      <c r="B1018" s="27"/>
      <c r="C1018" s="28"/>
      <c r="D1018" s="27"/>
      <c r="E1018" s="27"/>
      <c r="F1018" s="27"/>
      <c r="G1018" s="27"/>
      <c r="H1018" s="27"/>
      <c r="I1018" s="27"/>
      <c r="J1018" s="27"/>
      <c r="K1018" s="26"/>
      <c r="L1018" s="29"/>
      <c r="M1018" s="15"/>
      <c r="N1018" s="15"/>
      <c r="O1018" s="29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30"/>
      <c r="AH1018" s="30"/>
      <c r="AI1018" s="30"/>
      <c r="AJ1018" s="30"/>
    </row>
    <row r="1019">
      <c r="A1019" s="26"/>
      <c r="B1019" s="27"/>
      <c r="C1019" s="28"/>
      <c r="D1019" s="27"/>
      <c r="E1019" s="27"/>
      <c r="F1019" s="27"/>
      <c r="G1019" s="27"/>
      <c r="H1019" s="27"/>
      <c r="I1019" s="27"/>
      <c r="J1019" s="27"/>
      <c r="K1019" s="26"/>
      <c r="L1019" s="29"/>
      <c r="M1019" s="15"/>
      <c r="N1019" s="15"/>
      <c r="O1019" s="29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5"/>
      <c r="AF1019" s="15"/>
      <c r="AG1019" s="30"/>
      <c r="AH1019" s="30"/>
      <c r="AI1019" s="30"/>
      <c r="AJ1019" s="30"/>
    </row>
    <row r="1020">
      <c r="A1020" s="26"/>
      <c r="B1020" s="27"/>
      <c r="C1020" s="28"/>
      <c r="D1020" s="27"/>
      <c r="E1020" s="27"/>
      <c r="F1020" s="27"/>
      <c r="G1020" s="27"/>
      <c r="H1020" s="27"/>
      <c r="I1020" s="27"/>
      <c r="J1020" s="27"/>
      <c r="K1020" s="26"/>
      <c r="L1020" s="29"/>
      <c r="M1020" s="15"/>
      <c r="N1020" s="15"/>
      <c r="O1020" s="29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30"/>
      <c r="AH1020" s="30"/>
      <c r="AI1020" s="30"/>
      <c r="AJ1020" s="30"/>
    </row>
    <row r="1021">
      <c r="A1021" s="26"/>
      <c r="B1021" s="27"/>
      <c r="C1021" s="28"/>
      <c r="D1021" s="27"/>
      <c r="E1021" s="27"/>
      <c r="F1021" s="27"/>
      <c r="G1021" s="27"/>
      <c r="H1021" s="27"/>
      <c r="I1021" s="27"/>
      <c r="J1021" s="27"/>
      <c r="K1021" s="26"/>
      <c r="L1021" s="29"/>
      <c r="M1021" s="15"/>
      <c r="N1021" s="15"/>
      <c r="O1021" s="29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/>
      <c r="AF1021" s="15"/>
      <c r="AG1021" s="30"/>
      <c r="AH1021" s="30"/>
      <c r="AI1021" s="30"/>
      <c r="AJ1021" s="30"/>
    </row>
    <row r="1022">
      <c r="A1022" s="26"/>
      <c r="B1022" s="27"/>
      <c r="C1022" s="28"/>
      <c r="D1022" s="27"/>
      <c r="E1022" s="27"/>
      <c r="F1022" s="27"/>
      <c r="G1022" s="27"/>
      <c r="H1022" s="27"/>
      <c r="I1022" s="27"/>
      <c r="J1022" s="27"/>
      <c r="K1022" s="26"/>
      <c r="L1022" s="29"/>
      <c r="M1022" s="15"/>
      <c r="N1022" s="15"/>
      <c r="O1022" s="29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30"/>
      <c r="AH1022" s="30"/>
      <c r="AI1022" s="30"/>
      <c r="AJ1022" s="30"/>
    </row>
    <row r="1023">
      <c r="A1023" s="26"/>
      <c r="B1023" s="27"/>
      <c r="C1023" s="28"/>
      <c r="D1023" s="27"/>
      <c r="E1023" s="27"/>
      <c r="F1023" s="27"/>
      <c r="G1023" s="27"/>
      <c r="H1023" s="27"/>
      <c r="I1023" s="27"/>
      <c r="J1023" s="27"/>
      <c r="K1023" s="26"/>
      <c r="L1023" s="29"/>
      <c r="M1023" s="15"/>
      <c r="N1023" s="15"/>
      <c r="O1023" s="29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5"/>
      <c r="AG1023" s="30"/>
      <c r="AH1023" s="30"/>
      <c r="AI1023" s="30"/>
      <c r="AJ1023" s="30"/>
    </row>
    <row r="1024">
      <c r="A1024" s="26"/>
      <c r="B1024" s="27"/>
      <c r="C1024" s="28"/>
      <c r="D1024" s="27"/>
      <c r="E1024" s="27"/>
      <c r="F1024" s="27"/>
      <c r="G1024" s="27"/>
      <c r="H1024" s="27"/>
      <c r="I1024" s="27"/>
      <c r="J1024" s="27"/>
      <c r="K1024" s="26"/>
      <c r="L1024" s="29"/>
      <c r="M1024" s="15"/>
      <c r="N1024" s="15"/>
      <c r="O1024" s="29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30"/>
      <c r="AH1024" s="30"/>
      <c r="AI1024" s="30"/>
      <c r="AJ1024" s="30"/>
    </row>
    <row r="1025">
      <c r="A1025" s="26"/>
      <c r="B1025" s="27"/>
      <c r="C1025" s="28"/>
      <c r="D1025" s="27"/>
      <c r="E1025" s="27"/>
      <c r="F1025" s="27"/>
      <c r="G1025" s="27"/>
      <c r="H1025" s="27"/>
      <c r="I1025" s="27"/>
      <c r="J1025" s="27"/>
      <c r="K1025" s="26"/>
      <c r="L1025" s="29"/>
      <c r="M1025" s="15"/>
      <c r="N1025" s="15"/>
      <c r="O1025" s="29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5"/>
      <c r="AG1025" s="30"/>
      <c r="AH1025" s="30"/>
      <c r="AI1025" s="30"/>
      <c r="AJ1025" s="30"/>
    </row>
    <row r="1026">
      <c r="A1026" s="26"/>
      <c r="B1026" s="27"/>
      <c r="C1026" s="28"/>
      <c r="D1026" s="27"/>
      <c r="E1026" s="27"/>
      <c r="F1026" s="27"/>
      <c r="G1026" s="27"/>
      <c r="H1026" s="27"/>
      <c r="I1026" s="27"/>
      <c r="J1026" s="27"/>
      <c r="K1026" s="26"/>
      <c r="L1026" s="29"/>
      <c r="M1026" s="15"/>
      <c r="N1026" s="15"/>
      <c r="O1026" s="29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30"/>
      <c r="AH1026" s="30"/>
      <c r="AI1026" s="30"/>
      <c r="AJ1026" s="30"/>
    </row>
    <row r="1027">
      <c r="A1027" s="26"/>
      <c r="B1027" s="27"/>
      <c r="C1027" s="28"/>
      <c r="D1027" s="27"/>
      <c r="E1027" s="27"/>
      <c r="F1027" s="27"/>
      <c r="G1027" s="27"/>
      <c r="H1027" s="27"/>
      <c r="I1027" s="27"/>
      <c r="J1027" s="27"/>
      <c r="K1027" s="26"/>
      <c r="L1027" s="29"/>
      <c r="M1027" s="15"/>
      <c r="N1027" s="15"/>
      <c r="O1027" s="29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5"/>
      <c r="AG1027" s="30"/>
      <c r="AH1027" s="30"/>
      <c r="AI1027" s="30"/>
      <c r="AJ1027" s="30"/>
    </row>
    <row r="1028">
      <c r="A1028" s="26"/>
      <c r="B1028" s="27"/>
      <c r="C1028" s="28"/>
      <c r="D1028" s="27"/>
      <c r="E1028" s="27"/>
      <c r="F1028" s="27"/>
      <c r="G1028" s="27"/>
      <c r="H1028" s="27"/>
      <c r="I1028" s="27"/>
      <c r="J1028" s="27"/>
      <c r="K1028" s="26"/>
      <c r="L1028" s="29"/>
      <c r="M1028" s="15"/>
      <c r="N1028" s="15"/>
      <c r="O1028" s="29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30"/>
      <c r="AH1028" s="30"/>
      <c r="AI1028" s="30"/>
      <c r="AJ1028" s="30"/>
    </row>
    <row r="1029">
      <c r="A1029" s="26"/>
      <c r="B1029" s="27"/>
      <c r="C1029" s="28"/>
      <c r="D1029" s="27"/>
      <c r="E1029" s="27"/>
      <c r="F1029" s="27"/>
      <c r="G1029" s="27"/>
      <c r="H1029" s="27"/>
      <c r="I1029" s="27"/>
      <c r="J1029" s="27"/>
      <c r="K1029" s="26"/>
      <c r="L1029" s="29"/>
      <c r="M1029" s="15"/>
      <c r="N1029" s="15"/>
      <c r="O1029" s="29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5"/>
      <c r="AG1029" s="30"/>
      <c r="AH1029" s="30"/>
      <c r="AI1029" s="30"/>
      <c r="AJ1029" s="30"/>
    </row>
    <row r="1030">
      <c r="A1030" s="26"/>
      <c r="B1030" s="27"/>
      <c r="C1030" s="28"/>
      <c r="D1030" s="27"/>
      <c r="E1030" s="27"/>
      <c r="F1030" s="27"/>
      <c r="G1030" s="27"/>
      <c r="H1030" s="27"/>
      <c r="I1030" s="27"/>
      <c r="J1030" s="27"/>
      <c r="K1030" s="26"/>
      <c r="L1030" s="29"/>
      <c r="M1030" s="15"/>
      <c r="N1030" s="15"/>
      <c r="O1030" s="29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30"/>
      <c r="AH1030" s="30"/>
      <c r="AI1030" s="30"/>
      <c r="AJ1030" s="30"/>
    </row>
    <row r="1031">
      <c r="A1031" s="26"/>
      <c r="B1031" s="27"/>
      <c r="C1031" s="28"/>
      <c r="D1031" s="27"/>
      <c r="E1031" s="27"/>
      <c r="F1031" s="27"/>
      <c r="G1031" s="27"/>
      <c r="H1031" s="27"/>
      <c r="I1031" s="27"/>
      <c r="J1031" s="27"/>
      <c r="K1031" s="26"/>
      <c r="L1031" s="29"/>
      <c r="M1031" s="15"/>
      <c r="N1031" s="15"/>
      <c r="O1031" s="29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5"/>
      <c r="AG1031" s="30"/>
      <c r="AH1031" s="30"/>
      <c r="AI1031" s="30"/>
      <c r="AJ1031" s="30"/>
    </row>
    <row r="1032">
      <c r="A1032" s="26"/>
      <c r="B1032" s="27"/>
      <c r="C1032" s="28"/>
      <c r="D1032" s="27"/>
      <c r="E1032" s="27"/>
      <c r="F1032" s="27"/>
      <c r="G1032" s="27"/>
      <c r="H1032" s="27"/>
      <c r="I1032" s="27"/>
      <c r="J1032" s="27"/>
      <c r="K1032" s="26"/>
      <c r="L1032" s="29"/>
      <c r="M1032" s="15"/>
      <c r="N1032" s="15"/>
      <c r="O1032" s="29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30"/>
      <c r="AH1032" s="30"/>
      <c r="AI1032" s="30"/>
      <c r="AJ1032" s="30"/>
    </row>
    <row r="1033">
      <c r="A1033" s="26"/>
      <c r="B1033" s="27"/>
      <c r="C1033" s="28"/>
      <c r="D1033" s="27"/>
      <c r="E1033" s="27"/>
      <c r="F1033" s="27"/>
      <c r="G1033" s="27"/>
      <c r="H1033" s="27"/>
      <c r="I1033" s="27"/>
      <c r="J1033" s="27"/>
      <c r="K1033" s="26"/>
      <c r="L1033" s="29"/>
      <c r="M1033" s="15"/>
      <c r="N1033" s="15"/>
      <c r="O1033" s="29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5"/>
      <c r="AG1033" s="30"/>
      <c r="AH1033" s="30"/>
      <c r="AI1033" s="30"/>
      <c r="AJ1033" s="30"/>
    </row>
    <row r="1034">
      <c r="A1034" s="26"/>
      <c r="B1034" s="27"/>
      <c r="C1034" s="28"/>
      <c r="D1034" s="27"/>
      <c r="E1034" s="27"/>
      <c r="F1034" s="27"/>
      <c r="G1034" s="27"/>
      <c r="H1034" s="27"/>
      <c r="I1034" s="27"/>
      <c r="J1034" s="27"/>
      <c r="K1034" s="26"/>
      <c r="L1034" s="29"/>
      <c r="M1034" s="15"/>
      <c r="N1034" s="15"/>
      <c r="O1034" s="29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30"/>
      <c r="AH1034" s="30"/>
      <c r="AI1034" s="30"/>
      <c r="AJ1034" s="30"/>
    </row>
    <row r="1035">
      <c r="A1035" s="26"/>
      <c r="B1035" s="27"/>
      <c r="C1035" s="28"/>
      <c r="D1035" s="27"/>
      <c r="E1035" s="27"/>
      <c r="F1035" s="27"/>
      <c r="G1035" s="27"/>
      <c r="H1035" s="27"/>
      <c r="I1035" s="27"/>
      <c r="J1035" s="27"/>
      <c r="K1035" s="26"/>
      <c r="L1035" s="29"/>
      <c r="M1035" s="15"/>
      <c r="N1035" s="15"/>
      <c r="O1035" s="29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5"/>
      <c r="AG1035" s="30"/>
      <c r="AH1035" s="30"/>
      <c r="AI1035" s="30"/>
      <c r="AJ1035" s="30"/>
    </row>
    <row r="1036">
      <c r="A1036" s="26"/>
      <c r="B1036" s="27"/>
      <c r="C1036" s="28"/>
      <c r="D1036" s="27"/>
      <c r="E1036" s="27"/>
      <c r="F1036" s="27"/>
      <c r="G1036" s="27"/>
      <c r="H1036" s="27"/>
      <c r="I1036" s="27"/>
      <c r="J1036" s="27"/>
      <c r="K1036" s="26"/>
      <c r="L1036" s="29"/>
      <c r="M1036" s="15"/>
      <c r="N1036" s="15"/>
      <c r="O1036" s="29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30"/>
      <c r="AH1036" s="30"/>
      <c r="AI1036" s="30"/>
      <c r="AJ1036" s="30"/>
    </row>
    <row r="1037">
      <c r="A1037" s="26"/>
      <c r="B1037" s="27"/>
      <c r="C1037" s="28"/>
      <c r="D1037" s="27"/>
      <c r="E1037" s="27"/>
      <c r="F1037" s="27"/>
      <c r="G1037" s="27"/>
      <c r="H1037" s="27"/>
      <c r="I1037" s="27"/>
      <c r="J1037" s="27"/>
      <c r="K1037" s="26"/>
      <c r="L1037" s="29"/>
      <c r="M1037" s="15"/>
      <c r="N1037" s="15"/>
      <c r="O1037" s="29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5"/>
      <c r="AG1037" s="30"/>
      <c r="AH1037" s="30"/>
      <c r="AI1037" s="30"/>
      <c r="AJ1037" s="30"/>
    </row>
    <row r="1038">
      <c r="A1038" s="26"/>
      <c r="B1038" s="27"/>
      <c r="C1038" s="28"/>
      <c r="D1038" s="27"/>
      <c r="E1038" s="27"/>
      <c r="F1038" s="27"/>
      <c r="G1038" s="27"/>
      <c r="H1038" s="27"/>
      <c r="I1038" s="27"/>
      <c r="J1038" s="27"/>
      <c r="K1038" s="26"/>
      <c r="L1038" s="29"/>
      <c r="M1038" s="15"/>
      <c r="N1038" s="15"/>
      <c r="O1038" s="29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30"/>
      <c r="AH1038" s="30"/>
      <c r="AI1038" s="30"/>
      <c r="AJ1038" s="30"/>
    </row>
    <row r="1039">
      <c r="A1039" s="26"/>
      <c r="B1039" s="27"/>
      <c r="C1039" s="28"/>
      <c r="D1039" s="27"/>
      <c r="E1039" s="27"/>
      <c r="F1039" s="27"/>
      <c r="G1039" s="27"/>
      <c r="H1039" s="27"/>
      <c r="I1039" s="27"/>
      <c r="J1039" s="27"/>
      <c r="K1039" s="26"/>
      <c r="L1039" s="29"/>
      <c r="M1039" s="15"/>
      <c r="N1039" s="15"/>
      <c r="O1039" s="29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5"/>
      <c r="AG1039" s="30"/>
      <c r="AH1039" s="30"/>
      <c r="AI1039" s="30"/>
      <c r="AJ1039" s="30"/>
    </row>
    <row r="1040">
      <c r="A1040" s="26"/>
      <c r="B1040" s="27"/>
      <c r="C1040" s="28"/>
      <c r="D1040" s="27"/>
      <c r="E1040" s="27"/>
      <c r="F1040" s="27"/>
      <c r="G1040" s="27"/>
      <c r="H1040" s="27"/>
      <c r="I1040" s="27"/>
      <c r="J1040" s="27"/>
      <c r="K1040" s="26"/>
      <c r="L1040" s="29"/>
      <c r="M1040" s="15"/>
      <c r="N1040" s="15"/>
      <c r="O1040" s="29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30"/>
      <c r="AH1040" s="30"/>
      <c r="AI1040" s="30"/>
      <c r="AJ1040" s="30"/>
    </row>
    <row r="1041">
      <c r="A1041" s="26"/>
      <c r="B1041" s="27"/>
      <c r="C1041" s="28"/>
      <c r="D1041" s="27"/>
      <c r="E1041" s="27"/>
      <c r="F1041" s="27"/>
      <c r="G1041" s="27"/>
      <c r="H1041" s="27"/>
      <c r="I1041" s="27"/>
      <c r="J1041" s="27"/>
      <c r="K1041" s="26"/>
      <c r="L1041" s="29"/>
      <c r="M1041" s="15"/>
      <c r="N1041" s="15"/>
      <c r="O1041" s="29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5"/>
      <c r="AG1041" s="30"/>
      <c r="AH1041" s="30"/>
      <c r="AI1041" s="30"/>
      <c r="AJ1041" s="30"/>
    </row>
    <row r="1042">
      <c r="A1042" s="26"/>
      <c r="B1042" s="27"/>
      <c r="C1042" s="28"/>
      <c r="D1042" s="27"/>
      <c r="E1042" s="27"/>
      <c r="F1042" s="27"/>
      <c r="G1042" s="27"/>
      <c r="H1042" s="27"/>
      <c r="I1042" s="27"/>
      <c r="J1042" s="27"/>
      <c r="K1042" s="26"/>
      <c r="L1042" s="29"/>
      <c r="M1042" s="15"/>
      <c r="N1042" s="15"/>
      <c r="O1042" s="29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30"/>
      <c r="AH1042" s="30"/>
      <c r="AI1042" s="30"/>
      <c r="AJ1042" s="30"/>
    </row>
    <row r="1043">
      <c r="A1043" s="26"/>
      <c r="B1043" s="27"/>
      <c r="C1043" s="28"/>
      <c r="D1043" s="27"/>
      <c r="E1043" s="27"/>
      <c r="F1043" s="27"/>
      <c r="G1043" s="27"/>
      <c r="H1043" s="27"/>
      <c r="I1043" s="27"/>
      <c r="J1043" s="27"/>
      <c r="K1043" s="26"/>
      <c r="L1043" s="29"/>
      <c r="M1043" s="15"/>
      <c r="N1043" s="15"/>
      <c r="O1043" s="29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5"/>
      <c r="AG1043" s="30"/>
      <c r="AH1043" s="30"/>
      <c r="AI1043" s="30"/>
      <c r="AJ1043" s="30"/>
    </row>
    <row r="1044">
      <c r="A1044" s="26"/>
      <c r="B1044" s="27"/>
      <c r="C1044" s="28"/>
      <c r="D1044" s="27"/>
      <c r="E1044" s="27"/>
      <c r="F1044" s="27"/>
      <c r="G1044" s="27"/>
      <c r="H1044" s="27"/>
      <c r="I1044" s="27"/>
      <c r="J1044" s="27"/>
      <c r="K1044" s="26"/>
      <c r="L1044" s="29"/>
      <c r="M1044" s="15"/>
      <c r="N1044" s="15"/>
      <c r="O1044" s="29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30"/>
      <c r="AH1044" s="30"/>
      <c r="AI1044" s="30"/>
      <c r="AJ1044" s="30"/>
    </row>
    <row r="1045">
      <c r="A1045" s="26"/>
      <c r="B1045" s="27"/>
      <c r="C1045" s="28"/>
      <c r="D1045" s="27"/>
      <c r="E1045" s="27"/>
      <c r="F1045" s="27"/>
      <c r="G1045" s="27"/>
      <c r="H1045" s="27"/>
      <c r="I1045" s="27"/>
      <c r="J1045" s="27"/>
      <c r="K1045" s="26"/>
      <c r="L1045" s="29"/>
      <c r="M1045" s="15"/>
      <c r="N1045" s="15"/>
      <c r="O1045" s="29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5"/>
      <c r="AG1045" s="30"/>
      <c r="AH1045" s="30"/>
      <c r="AI1045" s="30"/>
      <c r="AJ1045" s="30"/>
    </row>
    <row r="1046">
      <c r="A1046" s="26"/>
      <c r="B1046" s="27"/>
      <c r="C1046" s="28"/>
      <c r="D1046" s="27"/>
      <c r="E1046" s="27"/>
      <c r="F1046" s="27"/>
      <c r="G1046" s="27"/>
      <c r="H1046" s="27"/>
      <c r="I1046" s="27"/>
      <c r="J1046" s="27"/>
      <c r="K1046" s="26"/>
      <c r="L1046" s="29"/>
      <c r="M1046" s="15"/>
      <c r="N1046" s="15"/>
      <c r="O1046" s="29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30"/>
      <c r="AH1046" s="30"/>
      <c r="AI1046" s="30"/>
      <c r="AJ1046" s="30"/>
    </row>
    <row r="1047">
      <c r="A1047" s="26"/>
      <c r="B1047" s="27"/>
      <c r="C1047" s="28"/>
      <c r="D1047" s="27"/>
      <c r="E1047" s="27"/>
      <c r="F1047" s="27"/>
      <c r="G1047" s="27"/>
      <c r="H1047" s="27"/>
      <c r="I1047" s="27"/>
      <c r="J1047" s="27"/>
      <c r="K1047" s="26"/>
      <c r="L1047" s="29"/>
      <c r="M1047" s="15"/>
      <c r="N1047" s="15"/>
      <c r="O1047" s="29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5"/>
      <c r="AG1047" s="30"/>
      <c r="AH1047" s="30"/>
      <c r="AI1047" s="30"/>
      <c r="AJ1047" s="30"/>
    </row>
    <row r="1048">
      <c r="A1048" s="26"/>
      <c r="B1048" s="27"/>
      <c r="C1048" s="28"/>
      <c r="D1048" s="27"/>
      <c r="E1048" s="27"/>
      <c r="F1048" s="27"/>
      <c r="G1048" s="27"/>
      <c r="H1048" s="27"/>
      <c r="I1048" s="27"/>
      <c r="J1048" s="27"/>
      <c r="K1048" s="26"/>
      <c r="L1048" s="29"/>
      <c r="M1048" s="15"/>
      <c r="N1048" s="15"/>
      <c r="O1048" s="29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30"/>
      <c r="AH1048" s="30"/>
      <c r="AI1048" s="30"/>
      <c r="AJ1048" s="30"/>
    </row>
    <row r="1049">
      <c r="A1049" s="26"/>
      <c r="B1049" s="27"/>
      <c r="C1049" s="28"/>
      <c r="D1049" s="27"/>
      <c r="E1049" s="27"/>
      <c r="F1049" s="27"/>
      <c r="G1049" s="27"/>
      <c r="H1049" s="27"/>
      <c r="I1049" s="27"/>
      <c r="J1049" s="27"/>
      <c r="K1049" s="26"/>
      <c r="L1049" s="29"/>
      <c r="M1049" s="15"/>
      <c r="N1049" s="15"/>
      <c r="O1049" s="29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5"/>
      <c r="AG1049" s="30"/>
      <c r="AH1049" s="30"/>
      <c r="AI1049" s="30"/>
      <c r="AJ1049" s="30"/>
    </row>
    <row r="1050">
      <c r="A1050" s="26"/>
      <c r="B1050" s="27"/>
      <c r="C1050" s="28"/>
      <c r="D1050" s="27"/>
      <c r="E1050" s="27"/>
      <c r="F1050" s="27"/>
      <c r="G1050" s="27"/>
      <c r="H1050" s="27"/>
      <c r="I1050" s="27"/>
      <c r="J1050" s="27"/>
      <c r="K1050" s="26"/>
      <c r="L1050" s="29"/>
      <c r="M1050" s="15"/>
      <c r="N1050" s="15"/>
      <c r="O1050" s="29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30"/>
      <c r="AH1050" s="30"/>
      <c r="AI1050" s="30"/>
      <c r="AJ1050" s="30"/>
    </row>
    <row r="1051">
      <c r="A1051" s="26"/>
      <c r="B1051" s="27"/>
      <c r="C1051" s="28"/>
      <c r="D1051" s="27"/>
      <c r="E1051" s="27"/>
      <c r="F1051" s="27"/>
      <c r="G1051" s="27"/>
      <c r="H1051" s="27"/>
      <c r="I1051" s="27"/>
      <c r="J1051" s="27"/>
      <c r="K1051" s="26"/>
      <c r="L1051" s="29"/>
      <c r="M1051" s="15"/>
      <c r="N1051" s="15"/>
      <c r="O1051" s="29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5"/>
      <c r="AG1051" s="30"/>
      <c r="AH1051" s="30"/>
      <c r="AI1051" s="30"/>
      <c r="AJ1051" s="30"/>
    </row>
    <row r="1052">
      <c r="A1052" s="26"/>
      <c r="B1052" s="27"/>
      <c r="C1052" s="28"/>
      <c r="D1052" s="27"/>
      <c r="E1052" s="27"/>
      <c r="F1052" s="27"/>
      <c r="G1052" s="27"/>
      <c r="H1052" s="27"/>
      <c r="I1052" s="27"/>
      <c r="J1052" s="27"/>
      <c r="K1052" s="26"/>
      <c r="L1052" s="29"/>
      <c r="M1052" s="15"/>
      <c r="N1052" s="15"/>
      <c r="O1052" s="29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30"/>
      <c r="AH1052" s="30"/>
      <c r="AI1052" s="30"/>
      <c r="AJ1052" s="30"/>
    </row>
    <row r="1053">
      <c r="A1053" s="26"/>
      <c r="B1053" s="27"/>
      <c r="C1053" s="28"/>
      <c r="D1053" s="27"/>
      <c r="E1053" s="27"/>
      <c r="F1053" s="27"/>
      <c r="G1053" s="27"/>
      <c r="H1053" s="27"/>
      <c r="I1053" s="27"/>
      <c r="J1053" s="27"/>
      <c r="K1053" s="26"/>
      <c r="L1053" s="29"/>
      <c r="M1053" s="15"/>
      <c r="N1053" s="15"/>
      <c r="O1053" s="29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5"/>
      <c r="AG1053" s="30"/>
      <c r="AH1053" s="30"/>
      <c r="AI1053" s="30"/>
      <c r="AJ1053" s="30"/>
    </row>
    <row r="1054">
      <c r="A1054" s="26"/>
      <c r="B1054" s="27"/>
      <c r="C1054" s="28"/>
      <c r="D1054" s="27"/>
      <c r="E1054" s="27"/>
      <c r="F1054" s="27"/>
      <c r="G1054" s="27"/>
      <c r="H1054" s="27"/>
      <c r="I1054" s="27"/>
      <c r="J1054" s="27"/>
      <c r="K1054" s="26"/>
      <c r="L1054" s="29"/>
      <c r="M1054" s="15"/>
      <c r="N1054" s="15"/>
      <c r="O1054" s="29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30"/>
      <c r="AH1054" s="30"/>
      <c r="AI1054" s="30"/>
      <c r="AJ1054" s="30"/>
    </row>
    <row r="1055">
      <c r="A1055" s="26"/>
      <c r="B1055" s="27"/>
      <c r="C1055" s="28"/>
      <c r="D1055" s="27"/>
      <c r="E1055" s="27"/>
      <c r="F1055" s="27"/>
      <c r="G1055" s="27"/>
      <c r="H1055" s="27"/>
      <c r="I1055" s="27"/>
      <c r="J1055" s="27"/>
      <c r="K1055" s="26"/>
      <c r="L1055" s="29"/>
      <c r="M1055" s="15"/>
      <c r="N1055" s="15"/>
      <c r="O1055" s="29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5"/>
      <c r="AG1055" s="30"/>
      <c r="AH1055" s="30"/>
      <c r="AI1055" s="30"/>
      <c r="AJ1055" s="30"/>
    </row>
    <row r="1056">
      <c r="A1056" s="26"/>
      <c r="B1056" s="27"/>
      <c r="C1056" s="28"/>
      <c r="D1056" s="27"/>
      <c r="E1056" s="27"/>
      <c r="F1056" s="27"/>
      <c r="G1056" s="27"/>
      <c r="H1056" s="27"/>
      <c r="I1056" s="27"/>
      <c r="J1056" s="27"/>
      <c r="K1056" s="26"/>
      <c r="L1056" s="29"/>
      <c r="M1056" s="15"/>
      <c r="N1056" s="15"/>
      <c r="O1056" s="29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30"/>
      <c r="AH1056" s="30"/>
      <c r="AI1056" s="30"/>
      <c r="AJ1056" s="30"/>
    </row>
    <row r="1057">
      <c r="A1057" s="26"/>
      <c r="B1057" s="27"/>
      <c r="C1057" s="28"/>
      <c r="D1057" s="27"/>
      <c r="E1057" s="27"/>
      <c r="F1057" s="27"/>
      <c r="G1057" s="27"/>
      <c r="H1057" s="27"/>
      <c r="I1057" s="27"/>
      <c r="J1057" s="27"/>
      <c r="K1057" s="26"/>
      <c r="L1057" s="29"/>
      <c r="M1057" s="15"/>
      <c r="N1057" s="15"/>
      <c r="O1057" s="29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  <c r="AF1057" s="15"/>
      <c r="AG1057" s="30"/>
      <c r="AH1057" s="30"/>
      <c r="AI1057" s="30"/>
      <c r="AJ1057" s="30"/>
    </row>
    <row r="1058">
      <c r="A1058" s="26"/>
      <c r="B1058" s="27"/>
      <c r="C1058" s="28"/>
      <c r="D1058" s="27"/>
      <c r="E1058" s="27"/>
      <c r="F1058" s="27"/>
      <c r="G1058" s="27"/>
      <c r="H1058" s="27"/>
      <c r="I1058" s="27"/>
      <c r="J1058" s="27"/>
      <c r="K1058" s="26"/>
      <c r="L1058" s="29"/>
      <c r="M1058" s="15"/>
      <c r="N1058" s="15"/>
      <c r="O1058" s="29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30"/>
      <c r="AH1058" s="30"/>
      <c r="AI1058" s="30"/>
      <c r="AJ1058" s="30"/>
    </row>
    <row r="1059">
      <c r="A1059" s="26"/>
      <c r="B1059" s="27"/>
      <c r="C1059" s="28"/>
      <c r="D1059" s="27"/>
      <c r="E1059" s="27"/>
      <c r="F1059" s="27"/>
      <c r="G1059" s="27"/>
      <c r="H1059" s="27"/>
      <c r="I1059" s="27"/>
      <c r="J1059" s="27"/>
      <c r="K1059" s="26"/>
      <c r="L1059" s="29"/>
      <c r="M1059" s="15"/>
      <c r="N1059" s="15"/>
      <c r="O1059" s="29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  <c r="AF1059" s="15"/>
      <c r="AG1059" s="30"/>
      <c r="AH1059" s="30"/>
      <c r="AI1059" s="30"/>
      <c r="AJ1059" s="30"/>
    </row>
    <row r="1060">
      <c r="A1060" s="26"/>
      <c r="B1060" s="27"/>
      <c r="C1060" s="28"/>
      <c r="D1060" s="27"/>
      <c r="E1060" s="27"/>
      <c r="F1060" s="27"/>
      <c r="G1060" s="27"/>
      <c r="H1060" s="27"/>
      <c r="I1060" s="27"/>
      <c r="J1060" s="27"/>
      <c r="K1060" s="26"/>
      <c r="L1060" s="29"/>
      <c r="M1060" s="15"/>
      <c r="N1060" s="15"/>
      <c r="O1060" s="29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30"/>
      <c r="AH1060" s="30"/>
      <c r="AI1060" s="30"/>
      <c r="AJ1060" s="30"/>
    </row>
    <row r="1061">
      <c r="A1061" s="26"/>
      <c r="B1061" s="27"/>
      <c r="C1061" s="28"/>
      <c r="D1061" s="27"/>
      <c r="E1061" s="27"/>
      <c r="F1061" s="27"/>
      <c r="G1061" s="27"/>
      <c r="H1061" s="27"/>
      <c r="I1061" s="27"/>
      <c r="J1061" s="27"/>
      <c r="K1061" s="26"/>
      <c r="L1061" s="29"/>
      <c r="M1061" s="15"/>
      <c r="N1061" s="15"/>
      <c r="O1061" s="29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  <c r="AF1061" s="15"/>
      <c r="AG1061" s="30"/>
      <c r="AH1061" s="30"/>
      <c r="AI1061" s="30"/>
      <c r="AJ1061" s="30"/>
    </row>
    <row r="1062">
      <c r="A1062" s="26"/>
      <c r="B1062" s="27"/>
      <c r="C1062" s="28"/>
      <c r="D1062" s="27"/>
      <c r="E1062" s="27"/>
      <c r="F1062" s="27"/>
      <c r="G1062" s="27"/>
      <c r="H1062" s="27"/>
      <c r="I1062" s="27"/>
      <c r="J1062" s="27"/>
      <c r="K1062" s="26"/>
      <c r="L1062" s="29"/>
      <c r="M1062" s="15"/>
      <c r="N1062" s="15"/>
      <c r="O1062" s="29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/>
      <c r="AG1062" s="30"/>
      <c r="AH1062" s="30"/>
      <c r="AI1062" s="30"/>
      <c r="AJ1062" s="30"/>
    </row>
    <row r="1063">
      <c r="A1063" s="26"/>
      <c r="B1063" s="27"/>
      <c r="C1063" s="28"/>
      <c r="D1063" s="27"/>
      <c r="E1063" s="27"/>
      <c r="F1063" s="27"/>
      <c r="G1063" s="27"/>
      <c r="H1063" s="27"/>
      <c r="I1063" s="27"/>
      <c r="J1063" s="27"/>
      <c r="K1063" s="26"/>
      <c r="L1063" s="29"/>
      <c r="M1063" s="15"/>
      <c r="N1063" s="15"/>
      <c r="O1063" s="29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  <c r="AF1063" s="15"/>
      <c r="AG1063" s="30"/>
      <c r="AH1063" s="30"/>
      <c r="AI1063" s="30"/>
      <c r="AJ1063" s="30"/>
    </row>
    <row r="1064">
      <c r="A1064" s="26"/>
      <c r="B1064" s="27"/>
      <c r="C1064" s="28"/>
      <c r="D1064" s="27"/>
      <c r="E1064" s="27"/>
      <c r="F1064" s="27"/>
      <c r="G1064" s="27"/>
      <c r="H1064" s="27"/>
      <c r="I1064" s="27"/>
      <c r="J1064" s="27"/>
      <c r="K1064" s="26"/>
      <c r="L1064" s="29"/>
      <c r="M1064" s="15"/>
      <c r="N1064" s="15"/>
      <c r="O1064" s="29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5"/>
      <c r="AG1064" s="30"/>
      <c r="AH1064" s="30"/>
      <c r="AI1064" s="30"/>
      <c r="AJ1064" s="30"/>
    </row>
    <row r="1065">
      <c r="A1065" s="26"/>
      <c r="B1065" s="27"/>
      <c r="C1065" s="28"/>
      <c r="D1065" s="27"/>
      <c r="E1065" s="27"/>
      <c r="F1065" s="27"/>
      <c r="G1065" s="27"/>
      <c r="H1065" s="27"/>
      <c r="I1065" s="27"/>
      <c r="J1065" s="27"/>
      <c r="K1065" s="26"/>
      <c r="L1065" s="29"/>
      <c r="M1065" s="15"/>
      <c r="N1065" s="15"/>
      <c r="O1065" s="29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5"/>
      <c r="AF1065" s="15"/>
      <c r="AG1065" s="30"/>
      <c r="AH1065" s="30"/>
      <c r="AI1065" s="30"/>
      <c r="AJ1065" s="30"/>
    </row>
    <row r="1066">
      <c r="A1066" s="26"/>
      <c r="B1066" s="27"/>
      <c r="C1066" s="28"/>
      <c r="D1066" s="27"/>
      <c r="E1066" s="27"/>
      <c r="F1066" s="27"/>
      <c r="G1066" s="27"/>
      <c r="H1066" s="27"/>
      <c r="I1066" s="27"/>
      <c r="J1066" s="27"/>
      <c r="K1066" s="26"/>
      <c r="L1066" s="29"/>
      <c r="M1066" s="15"/>
      <c r="N1066" s="15"/>
      <c r="O1066" s="29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5"/>
      <c r="AG1066" s="30"/>
      <c r="AH1066" s="30"/>
      <c r="AI1066" s="30"/>
      <c r="AJ1066" s="30"/>
    </row>
    <row r="1067">
      <c r="A1067" s="26"/>
      <c r="B1067" s="27"/>
      <c r="C1067" s="28"/>
      <c r="D1067" s="27"/>
      <c r="E1067" s="27"/>
      <c r="F1067" s="27"/>
      <c r="G1067" s="27"/>
      <c r="H1067" s="27"/>
      <c r="I1067" s="27"/>
      <c r="J1067" s="27"/>
      <c r="K1067" s="26"/>
      <c r="L1067" s="29"/>
      <c r="M1067" s="15"/>
      <c r="N1067" s="15"/>
      <c r="O1067" s="29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5"/>
      <c r="AF1067" s="15"/>
      <c r="AG1067" s="30"/>
      <c r="AH1067" s="30"/>
      <c r="AI1067" s="30"/>
      <c r="AJ1067" s="30"/>
    </row>
    <row r="1068">
      <c r="A1068" s="26"/>
      <c r="B1068" s="27"/>
      <c r="C1068" s="28"/>
      <c r="D1068" s="27"/>
      <c r="E1068" s="27"/>
      <c r="F1068" s="27"/>
      <c r="G1068" s="27"/>
      <c r="H1068" s="27"/>
      <c r="I1068" s="27"/>
      <c r="J1068" s="27"/>
      <c r="K1068" s="26"/>
      <c r="L1068" s="29"/>
      <c r="M1068" s="15"/>
      <c r="N1068" s="15"/>
      <c r="O1068" s="29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5"/>
      <c r="AG1068" s="30"/>
      <c r="AH1068" s="30"/>
      <c r="AI1068" s="30"/>
      <c r="AJ1068" s="30"/>
    </row>
    <row r="1069">
      <c r="A1069" s="26"/>
      <c r="B1069" s="27"/>
      <c r="C1069" s="28"/>
      <c r="D1069" s="27"/>
      <c r="E1069" s="27"/>
      <c r="F1069" s="27"/>
      <c r="G1069" s="27"/>
      <c r="H1069" s="27"/>
      <c r="I1069" s="27"/>
      <c r="J1069" s="27"/>
      <c r="K1069" s="26"/>
      <c r="L1069" s="29"/>
      <c r="M1069" s="15"/>
      <c r="N1069" s="15"/>
      <c r="O1069" s="29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  <c r="AF1069" s="15"/>
      <c r="AG1069" s="30"/>
      <c r="AH1069" s="30"/>
      <c r="AI1069" s="30"/>
      <c r="AJ1069" s="30"/>
    </row>
    <row r="1070">
      <c r="A1070" s="26"/>
      <c r="B1070" s="27"/>
      <c r="C1070" s="28"/>
      <c r="D1070" s="27"/>
      <c r="E1070" s="27"/>
      <c r="F1070" s="27"/>
      <c r="G1070" s="27"/>
      <c r="H1070" s="27"/>
      <c r="I1070" s="27"/>
      <c r="J1070" s="27"/>
      <c r="K1070" s="26"/>
      <c r="L1070" s="29"/>
      <c r="M1070" s="15"/>
      <c r="N1070" s="15"/>
      <c r="O1070" s="29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30"/>
      <c r="AH1070" s="30"/>
      <c r="AI1070" s="30"/>
      <c r="AJ1070" s="30"/>
    </row>
    <row r="1071">
      <c r="A1071" s="26"/>
      <c r="B1071" s="27"/>
      <c r="C1071" s="28"/>
      <c r="D1071" s="27"/>
      <c r="E1071" s="27"/>
      <c r="F1071" s="27"/>
      <c r="G1071" s="27"/>
      <c r="H1071" s="27"/>
      <c r="I1071" s="27"/>
      <c r="J1071" s="27"/>
      <c r="K1071" s="26"/>
      <c r="L1071" s="29"/>
      <c r="M1071" s="15"/>
      <c r="N1071" s="15"/>
      <c r="O1071" s="29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5"/>
      <c r="AF1071" s="15"/>
      <c r="AG1071" s="30"/>
      <c r="AH1071" s="30"/>
      <c r="AI1071" s="30"/>
      <c r="AJ1071" s="30"/>
    </row>
    <row r="1072">
      <c r="A1072" s="26"/>
      <c r="B1072" s="27"/>
      <c r="C1072" s="28"/>
      <c r="D1072" s="27"/>
      <c r="E1072" s="27"/>
      <c r="F1072" s="27"/>
      <c r="G1072" s="27"/>
      <c r="H1072" s="27"/>
      <c r="I1072" s="27"/>
      <c r="J1072" s="27"/>
      <c r="K1072" s="26"/>
      <c r="L1072" s="29"/>
      <c r="M1072" s="15"/>
      <c r="N1072" s="15"/>
      <c r="O1072" s="29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5"/>
      <c r="AG1072" s="30"/>
      <c r="AH1072" s="30"/>
      <c r="AI1072" s="30"/>
      <c r="AJ1072" s="30"/>
    </row>
    <row r="1073">
      <c r="A1073" s="26"/>
      <c r="B1073" s="27"/>
      <c r="C1073" s="28"/>
      <c r="D1073" s="27"/>
      <c r="E1073" s="27"/>
      <c r="F1073" s="27"/>
      <c r="G1073" s="27"/>
      <c r="H1073" s="27"/>
      <c r="I1073" s="27"/>
      <c r="J1073" s="27"/>
      <c r="K1073" s="26"/>
      <c r="L1073" s="29"/>
      <c r="M1073" s="15"/>
      <c r="N1073" s="15"/>
      <c r="O1073" s="29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  <c r="AC1073" s="15"/>
      <c r="AD1073" s="15"/>
      <c r="AE1073" s="15"/>
      <c r="AF1073" s="15"/>
      <c r="AG1073" s="30"/>
      <c r="AH1073" s="30"/>
      <c r="AI1073" s="30"/>
      <c r="AJ1073" s="30"/>
    </row>
    <row r="1074">
      <c r="A1074" s="26"/>
      <c r="B1074" s="27"/>
      <c r="C1074" s="28"/>
      <c r="D1074" s="27"/>
      <c r="E1074" s="27"/>
      <c r="F1074" s="27"/>
      <c r="G1074" s="27"/>
      <c r="H1074" s="27"/>
      <c r="I1074" s="27"/>
      <c r="J1074" s="27"/>
      <c r="K1074" s="26"/>
      <c r="L1074" s="29"/>
      <c r="M1074" s="15"/>
      <c r="N1074" s="15"/>
      <c r="O1074" s="29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30"/>
      <c r="AH1074" s="30"/>
      <c r="AI1074" s="30"/>
      <c r="AJ1074" s="30"/>
    </row>
    <row r="1075">
      <c r="A1075" s="26"/>
      <c r="B1075" s="27"/>
      <c r="C1075" s="28"/>
      <c r="D1075" s="27"/>
      <c r="E1075" s="27"/>
      <c r="F1075" s="27"/>
      <c r="G1075" s="27"/>
      <c r="H1075" s="27"/>
      <c r="I1075" s="27"/>
      <c r="J1075" s="27"/>
      <c r="K1075" s="26"/>
      <c r="L1075" s="29"/>
      <c r="M1075" s="15"/>
      <c r="N1075" s="15"/>
      <c r="O1075" s="29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5"/>
      <c r="AF1075" s="15"/>
      <c r="AG1075" s="30"/>
      <c r="AH1075" s="30"/>
      <c r="AI1075" s="30"/>
      <c r="AJ1075" s="30"/>
    </row>
    <row r="1076">
      <c r="A1076" s="26"/>
      <c r="B1076" s="27"/>
      <c r="C1076" s="28"/>
      <c r="D1076" s="27"/>
      <c r="E1076" s="27"/>
      <c r="F1076" s="27"/>
      <c r="G1076" s="27"/>
      <c r="H1076" s="27"/>
      <c r="I1076" s="27"/>
      <c r="J1076" s="27"/>
      <c r="K1076" s="26"/>
      <c r="L1076" s="29"/>
      <c r="M1076" s="15"/>
      <c r="N1076" s="15"/>
      <c r="O1076" s="29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30"/>
      <c r="AH1076" s="30"/>
      <c r="AI1076" s="30"/>
      <c r="AJ1076" s="30"/>
    </row>
    <row r="1077">
      <c r="A1077" s="26"/>
      <c r="B1077" s="27"/>
      <c r="C1077" s="28"/>
      <c r="D1077" s="27"/>
      <c r="E1077" s="27"/>
      <c r="F1077" s="27"/>
      <c r="G1077" s="27"/>
      <c r="H1077" s="27"/>
      <c r="I1077" s="27"/>
      <c r="J1077" s="27"/>
      <c r="K1077" s="26"/>
      <c r="L1077" s="29"/>
      <c r="M1077" s="15"/>
      <c r="N1077" s="15"/>
      <c r="O1077" s="29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5"/>
      <c r="AF1077" s="15"/>
      <c r="AG1077" s="30"/>
      <c r="AH1077" s="30"/>
      <c r="AI1077" s="30"/>
      <c r="AJ1077" s="30"/>
    </row>
    <row r="1078">
      <c r="A1078" s="26"/>
      <c r="B1078" s="27"/>
      <c r="C1078" s="28"/>
      <c r="D1078" s="27"/>
      <c r="E1078" s="27"/>
      <c r="F1078" s="27"/>
      <c r="G1078" s="27"/>
      <c r="H1078" s="27"/>
      <c r="I1078" s="27"/>
      <c r="J1078" s="27"/>
      <c r="K1078" s="26"/>
      <c r="L1078" s="29"/>
      <c r="M1078" s="15"/>
      <c r="N1078" s="15"/>
      <c r="O1078" s="29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30"/>
      <c r="AH1078" s="30"/>
      <c r="AI1078" s="30"/>
      <c r="AJ1078" s="30"/>
    </row>
    <row r="1079">
      <c r="A1079" s="26"/>
      <c r="B1079" s="27"/>
      <c r="C1079" s="28"/>
      <c r="D1079" s="27"/>
      <c r="E1079" s="27"/>
      <c r="F1079" s="27"/>
      <c r="G1079" s="27"/>
      <c r="H1079" s="27"/>
      <c r="I1079" s="27"/>
      <c r="J1079" s="27"/>
      <c r="K1079" s="26"/>
      <c r="L1079" s="29"/>
      <c r="M1079" s="15"/>
      <c r="N1079" s="15"/>
      <c r="O1079" s="29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5"/>
      <c r="AF1079" s="15"/>
      <c r="AG1079" s="30"/>
      <c r="AH1079" s="30"/>
      <c r="AI1079" s="30"/>
      <c r="AJ1079" s="30"/>
    </row>
    <row r="1080">
      <c r="A1080" s="26"/>
      <c r="B1080" s="27"/>
      <c r="C1080" s="28"/>
      <c r="D1080" s="27"/>
      <c r="E1080" s="27"/>
      <c r="F1080" s="27"/>
      <c r="G1080" s="27"/>
      <c r="H1080" s="27"/>
      <c r="I1080" s="27"/>
      <c r="J1080" s="27"/>
      <c r="K1080" s="26"/>
      <c r="L1080" s="29"/>
      <c r="M1080" s="15"/>
      <c r="N1080" s="15"/>
      <c r="O1080" s="29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30"/>
      <c r="AH1080" s="30"/>
      <c r="AI1080" s="30"/>
      <c r="AJ1080" s="30"/>
    </row>
    <row r="1081">
      <c r="A1081" s="26"/>
      <c r="B1081" s="27"/>
      <c r="C1081" s="28"/>
      <c r="D1081" s="27"/>
      <c r="E1081" s="27"/>
      <c r="F1081" s="27"/>
      <c r="G1081" s="27"/>
      <c r="H1081" s="27"/>
      <c r="I1081" s="27"/>
      <c r="J1081" s="27"/>
      <c r="K1081" s="26"/>
      <c r="L1081" s="29"/>
      <c r="M1081" s="15"/>
      <c r="N1081" s="15"/>
      <c r="O1081" s="29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5"/>
      <c r="AF1081" s="15"/>
      <c r="AG1081" s="30"/>
      <c r="AH1081" s="30"/>
      <c r="AI1081" s="30"/>
      <c r="AJ1081" s="30"/>
    </row>
    <row r="1082">
      <c r="A1082" s="26"/>
      <c r="B1082" s="27"/>
      <c r="C1082" s="28"/>
      <c r="D1082" s="27"/>
      <c r="E1082" s="27"/>
      <c r="F1082" s="27"/>
      <c r="G1082" s="27"/>
      <c r="H1082" s="27"/>
      <c r="I1082" s="27"/>
      <c r="J1082" s="27"/>
      <c r="K1082" s="26"/>
      <c r="L1082" s="29"/>
      <c r="M1082" s="15"/>
      <c r="N1082" s="15"/>
      <c r="O1082" s="29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30"/>
      <c r="AH1082" s="30"/>
      <c r="AI1082" s="30"/>
      <c r="AJ1082" s="30"/>
    </row>
    <row r="1083">
      <c r="A1083" s="26"/>
      <c r="B1083" s="27"/>
      <c r="C1083" s="28"/>
      <c r="D1083" s="27"/>
      <c r="E1083" s="27"/>
      <c r="F1083" s="27"/>
      <c r="G1083" s="27"/>
      <c r="H1083" s="27"/>
      <c r="I1083" s="27"/>
      <c r="J1083" s="27"/>
      <c r="K1083" s="26"/>
      <c r="L1083" s="29"/>
      <c r="M1083" s="15"/>
      <c r="N1083" s="15"/>
      <c r="O1083" s="29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5"/>
      <c r="AF1083" s="15"/>
      <c r="AG1083" s="30"/>
      <c r="AH1083" s="30"/>
      <c r="AI1083" s="30"/>
      <c r="AJ1083" s="30"/>
    </row>
    <row r="1084">
      <c r="A1084" s="26"/>
      <c r="B1084" s="27"/>
      <c r="C1084" s="28"/>
      <c r="D1084" s="27"/>
      <c r="E1084" s="27"/>
      <c r="F1084" s="27"/>
      <c r="G1084" s="27"/>
      <c r="H1084" s="27"/>
      <c r="I1084" s="27"/>
      <c r="J1084" s="27"/>
      <c r="K1084" s="26"/>
      <c r="L1084" s="29"/>
      <c r="M1084" s="15"/>
      <c r="N1084" s="15"/>
      <c r="O1084" s="29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30"/>
      <c r="AH1084" s="30"/>
      <c r="AI1084" s="30"/>
      <c r="AJ1084" s="30"/>
    </row>
    <row r="1085">
      <c r="A1085" s="26"/>
      <c r="B1085" s="27"/>
      <c r="C1085" s="28"/>
      <c r="D1085" s="27"/>
      <c r="E1085" s="27"/>
      <c r="F1085" s="27"/>
      <c r="G1085" s="27"/>
      <c r="H1085" s="27"/>
      <c r="I1085" s="27"/>
      <c r="J1085" s="27"/>
      <c r="K1085" s="26"/>
      <c r="L1085" s="29"/>
      <c r="M1085" s="15"/>
      <c r="N1085" s="15"/>
      <c r="O1085" s="29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  <c r="AC1085" s="15"/>
      <c r="AD1085" s="15"/>
      <c r="AE1085" s="15"/>
      <c r="AF1085" s="15"/>
      <c r="AG1085" s="30"/>
      <c r="AH1085" s="30"/>
      <c r="AI1085" s="30"/>
      <c r="AJ1085" s="30"/>
    </row>
    <row r="1086">
      <c r="A1086" s="26"/>
      <c r="B1086" s="27"/>
      <c r="C1086" s="28"/>
      <c r="D1086" s="27"/>
      <c r="E1086" s="27"/>
      <c r="F1086" s="27"/>
      <c r="G1086" s="27"/>
      <c r="H1086" s="27"/>
      <c r="I1086" s="27"/>
      <c r="J1086" s="27"/>
      <c r="K1086" s="26"/>
      <c r="L1086" s="29"/>
      <c r="M1086" s="15"/>
      <c r="N1086" s="15"/>
      <c r="O1086" s="29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30"/>
      <c r="AH1086" s="30"/>
      <c r="AI1086" s="30"/>
      <c r="AJ1086" s="30"/>
    </row>
    <row r="1087">
      <c r="A1087" s="26"/>
      <c r="B1087" s="27"/>
      <c r="C1087" s="28"/>
      <c r="D1087" s="27"/>
      <c r="E1087" s="27"/>
      <c r="F1087" s="27"/>
      <c r="G1087" s="27"/>
      <c r="H1087" s="27"/>
      <c r="I1087" s="27"/>
      <c r="J1087" s="27"/>
      <c r="K1087" s="26"/>
      <c r="L1087" s="29"/>
      <c r="M1087" s="15"/>
      <c r="N1087" s="15"/>
      <c r="O1087" s="29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5"/>
      <c r="AF1087" s="15"/>
      <c r="AG1087" s="30"/>
      <c r="AH1087" s="30"/>
      <c r="AI1087" s="30"/>
      <c r="AJ1087" s="30"/>
    </row>
    <row r="1088">
      <c r="A1088" s="26"/>
      <c r="B1088" s="27"/>
      <c r="C1088" s="28"/>
      <c r="D1088" s="27"/>
      <c r="E1088" s="27"/>
      <c r="F1088" s="27"/>
      <c r="G1088" s="27"/>
      <c r="H1088" s="27"/>
      <c r="I1088" s="27"/>
      <c r="J1088" s="27"/>
      <c r="K1088" s="26"/>
      <c r="L1088" s="29"/>
      <c r="M1088" s="15"/>
      <c r="N1088" s="15"/>
      <c r="O1088" s="29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30"/>
      <c r="AH1088" s="30"/>
      <c r="AI1088" s="30"/>
      <c r="AJ1088" s="30"/>
    </row>
    <row r="1089">
      <c r="A1089" s="26"/>
      <c r="B1089" s="27"/>
      <c r="C1089" s="28"/>
      <c r="D1089" s="27"/>
      <c r="E1089" s="27"/>
      <c r="F1089" s="27"/>
      <c r="G1089" s="27"/>
      <c r="H1089" s="27"/>
      <c r="I1089" s="27"/>
      <c r="J1089" s="27"/>
      <c r="K1089" s="26"/>
      <c r="L1089" s="29"/>
      <c r="M1089" s="15"/>
      <c r="N1089" s="15"/>
      <c r="O1089" s="29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5"/>
      <c r="AF1089" s="15"/>
      <c r="AG1089" s="30"/>
      <c r="AH1089" s="30"/>
      <c r="AI1089" s="30"/>
      <c r="AJ1089" s="30"/>
    </row>
    <row r="1090">
      <c r="A1090" s="26"/>
      <c r="B1090" s="27"/>
      <c r="C1090" s="28"/>
      <c r="D1090" s="27"/>
      <c r="E1090" s="27"/>
      <c r="F1090" s="27"/>
      <c r="G1090" s="27"/>
      <c r="H1090" s="27"/>
      <c r="I1090" s="27"/>
      <c r="J1090" s="27"/>
      <c r="K1090" s="26"/>
      <c r="L1090" s="29"/>
      <c r="M1090" s="15"/>
      <c r="N1090" s="15"/>
      <c r="O1090" s="29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30"/>
      <c r="AH1090" s="30"/>
      <c r="AI1090" s="30"/>
      <c r="AJ1090" s="30"/>
    </row>
    <row r="1091">
      <c r="A1091" s="26"/>
      <c r="B1091" s="27"/>
      <c r="C1091" s="28"/>
      <c r="D1091" s="27"/>
      <c r="E1091" s="27"/>
      <c r="F1091" s="27"/>
      <c r="G1091" s="27"/>
      <c r="H1091" s="27"/>
      <c r="I1091" s="27"/>
      <c r="J1091" s="27"/>
      <c r="K1091" s="26"/>
      <c r="L1091" s="29"/>
      <c r="M1091" s="15"/>
      <c r="N1091" s="15"/>
      <c r="O1091" s="29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5"/>
      <c r="AF1091" s="15"/>
      <c r="AG1091" s="30"/>
      <c r="AH1091" s="30"/>
      <c r="AI1091" s="30"/>
      <c r="AJ1091" s="30"/>
    </row>
    <row r="1092">
      <c r="A1092" s="26"/>
      <c r="B1092" s="27"/>
      <c r="C1092" s="28"/>
      <c r="D1092" s="27"/>
      <c r="E1092" s="27"/>
      <c r="F1092" s="27"/>
      <c r="G1092" s="27"/>
      <c r="H1092" s="27"/>
      <c r="I1092" s="27"/>
      <c r="J1092" s="27"/>
      <c r="K1092" s="26"/>
      <c r="L1092" s="29"/>
      <c r="M1092" s="15"/>
      <c r="N1092" s="15"/>
      <c r="O1092" s="29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30"/>
      <c r="AH1092" s="30"/>
      <c r="AI1092" s="30"/>
      <c r="AJ1092" s="30"/>
    </row>
    <row r="1093">
      <c r="A1093" s="26"/>
      <c r="B1093" s="27"/>
      <c r="C1093" s="28"/>
      <c r="D1093" s="27"/>
      <c r="E1093" s="27"/>
      <c r="F1093" s="27"/>
      <c r="G1093" s="27"/>
      <c r="H1093" s="27"/>
      <c r="I1093" s="27"/>
      <c r="J1093" s="27"/>
      <c r="K1093" s="26"/>
      <c r="L1093" s="29"/>
      <c r="M1093" s="15"/>
      <c r="N1093" s="15"/>
      <c r="O1093" s="29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  <c r="AC1093" s="15"/>
      <c r="AD1093" s="15"/>
      <c r="AE1093" s="15"/>
      <c r="AF1093" s="15"/>
      <c r="AG1093" s="30"/>
      <c r="AH1093" s="30"/>
      <c r="AI1093" s="30"/>
      <c r="AJ1093" s="30"/>
    </row>
    <row r="1094">
      <c r="A1094" s="26"/>
      <c r="B1094" s="27"/>
      <c r="C1094" s="28"/>
      <c r="D1094" s="27"/>
      <c r="E1094" s="27"/>
      <c r="F1094" s="27"/>
      <c r="G1094" s="27"/>
      <c r="H1094" s="27"/>
      <c r="I1094" s="27"/>
      <c r="J1094" s="27"/>
      <c r="K1094" s="26"/>
      <c r="L1094" s="29"/>
      <c r="M1094" s="15"/>
      <c r="N1094" s="15"/>
      <c r="O1094" s="29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30"/>
      <c r="AH1094" s="30"/>
      <c r="AI1094" s="30"/>
      <c r="AJ1094" s="30"/>
    </row>
    <row r="1095">
      <c r="A1095" s="26"/>
      <c r="B1095" s="27"/>
      <c r="C1095" s="28"/>
      <c r="D1095" s="27"/>
      <c r="E1095" s="27"/>
      <c r="F1095" s="27"/>
      <c r="G1095" s="27"/>
      <c r="H1095" s="27"/>
      <c r="I1095" s="27"/>
      <c r="J1095" s="27"/>
      <c r="K1095" s="26"/>
      <c r="L1095" s="29"/>
      <c r="M1095" s="15"/>
      <c r="N1095" s="15"/>
      <c r="O1095" s="29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  <c r="AC1095" s="15"/>
      <c r="AD1095" s="15"/>
      <c r="AE1095" s="15"/>
      <c r="AF1095" s="15"/>
      <c r="AG1095" s="30"/>
      <c r="AH1095" s="30"/>
      <c r="AI1095" s="30"/>
      <c r="AJ1095" s="30"/>
    </row>
    <row r="1096">
      <c r="A1096" s="26"/>
      <c r="B1096" s="27"/>
      <c r="C1096" s="28"/>
      <c r="D1096" s="27"/>
      <c r="E1096" s="27"/>
      <c r="F1096" s="27"/>
      <c r="G1096" s="27"/>
      <c r="H1096" s="27"/>
      <c r="I1096" s="27"/>
      <c r="J1096" s="27"/>
      <c r="K1096" s="26"/>
      <c r="L1096" s="29"/>
      <c r="M1096" s="15"/>
      <c r="N1096" s="15"/>
      <c r="O1096" s="29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5"/>
      <c r="AG1096" s="30"/>
      <c r="AH1096" s="30"/>
      <c r="AI1096" s="30"/>
      <c r="AJ1096" s="30"/>
    </row>
    <row r="1097">
      <c r="A1097" s="26"/>
      <c r="B1097" s="27"/>
      <c r="C1097" s="28"/>
      <c r="D1097" s="27"/>
      <c r="E1097" s="27"/>
      <c r="F1097" s="27"/>
      <c r="G1097" s="27"/>
      <c r="H1097" s="27"/>
      <c r="I1097" s="27"/>
      <c r="J1097" s="27"/>
      <c r="K1097" s="26"/>
      <c r="L1097" s="29"/>
      <c r="M1097" s="15"/>
      <c r="N1097" s="15"/>
      <c r="O1097" s="29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  <c r="AC1097" s="15"/>
      <c r="AD1097" s="15"/>
      <c r="AE1097" s="15"/>
      <c r="AF1097" s="15"/>
      <c r="AG1097" s="30"/>
      <c r="AH1097" s="30"/>
      <c r="AI1097" s="30"/>
      <c r="AJ1097" s="30"/>
    </row>
    <row r="1098">
      <c r="A1098" s="26"/>
      <c r="B1098" s="27"/>
      <c r="C1098" s="28"/>
      <c r="D1098" s="27"/>
      <c r="E1098" s="27"/>
      <c r="F1098" s="27"/>
      <c r="G1098" s="27"/>
      <c r="H1098" s="27"/>
      <c r="I1098" s="27"/>
      <c r="J1098" s="27"/>
      <c r="K1098" s="26"/>
      <c r="L1098" s="29"/>
      <c r="M1098" s="15"/>
      <c r="N1098" s="15"/>
      <c r="O1098" s="29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5"/>
      <c r="AG1098" s="30"/>
      <c r="AH1098" s="30"/>
      <c r="AI1098" s="30"/>
      <c r="AJ1098" s="30"/>
    </row>
    <row r="1099">
      <c r="A1099" s="26"/>
      <c r="B1099" s="27"/>
      <c r="C1099" s="28"/>
      <c r="D1099" s="27"/>
      <c r="E1099" s="27"/>
      <c r="F1099" s="27"/>
      <c r="G1099" s="27"/>
      <c r="H1099" s="27"/>
      <c r="I1099" s="27"/>
      <c r="J1099" s="27"/>
      <c r="K1099" s="26"/>
      <c r="L1099" s="29"/>
      <c r="M1099" s="15"/>
      <c r="N1099" s="15"/>
      <c r="O1099" s="29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  <c r="AC1099" s="15"/>
      <c r="AD1099" s="15"/>
      <c r="AE1099" s="15"/>
      <c r="AF1099" s="15"/>
      <c r="AG1099" s="30"/>
      <c r="AH1099" s="30"/>
      <c r="AI1099" s="30"/>
      <c r="AJ1099" s="30"/>
    </row>
    <row r="1100">
      <c r="A1100" s="26"/>
      <c r="B1100" s="27"/>
      <c r="C1100" s="28"/>
      <c r="D1100" s="27"/>
      <c r="E1100" s="27"/>
      <c r="F1100" s="27"/>
      <c r="G1100" s="27"/>
      <c r="H1100" s="27"/>
      <c r="I1100" s="27"/>
      <c r="J1100" s="27"/>
      <c r="K1100" s="26"/>
      <c r="L1100" s="29"/>
      <c r="M1100" s="15"/>
      <c r="N1100" s="15"/>
      <c r="O1100" s="29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5"/>
      <c r="AG1100" s="30"/>
      <c r="AH1100" s="30"/>
      <c r="AI1100" s="30"/>
      <c r="AJ1100" s="30"/>
    </row>
    <row r="1101">
      <c r="A1101" s="26"/>
      <c r="B1101" s="27"/>
      <c r="C1101" s="28"/>
      <c r="D1101" s="27"/>
      <c r="E1101" s="27"/>
      <c r="F1101" s="27"/>
      <c r="G1101" s="27"/>
      <c r="H1101" s="27"/>
      <c r="I1101" s="27"/>
      <c r="J1101" s="27"/>
      <c r="K1101" s="26"/>
      <c r="L1101" s="29"/>
      <c r="M1101" s="15"/>
      <c r="N1101" s="15"/>
      <c r="O1101" s="29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  <c r="AC1101" s="15"/>
      <c r="AD1101" s="15"/>
      <c r="AE1101" s="15"/>
      <c r="AF1101" s="15"/>
      <c r="AG1101" s="30"/>
      <c r="AH1101" s="30"/>
      <c r="AI1101" s="30"/>
      <c r="AJ1101" s="30"/>
    </row>
    <row r="1102">
      <c r="A1102" s="26"/>
      <c r="B1102" s="27"/>
      <c r="C1102" s="28"/>
      <c r="D1102" s="27"/>
      <c r="E1102" s="27"/>
      <c r="F1102" s="27"/>
      <c r="G1102" s="27"/>
      <c r="H1102" s="27"/>
      <c r="I1102" s="27"/>
      <c r="J1102" s="27"/>
      <c r="K1102" s="26"/>
      <c r="L1102" s="29"/>
      <c r="M1102" s="15"/>
      <c r="N1102" s="15"/>
      <c r="O1102" s="29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5"/>
      <c r="AG1102" s="30"/>
      <c r="AH1102" s="30"/>
      <c r="AI1102" s="30"/>
      <c r="AJ1102" s="30"/>
    </row>
    <row r="1103">
      <c r="A1103" s="26"/>
      <c r="B1103" s="27"/>
      <c r="C1103" s="28"/>
      <c r="D1103" s="27"/>
      <c r="E1103" s="27"/>
      <c r="F1103" s="27"/>
      <c r="G1103" s="27"/>
      <c r="H1103" s="27"/>
      <c r="I1103" s="27"/>
      <c r="J1103" s="27"/>
      <c r="K1103" s="26"/>
      <c r="L1103" s="29"/>
      <c r="M1103" s="15"/>
      <c r="N1103" s="15"/>
      <c r="O1103" s="29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  <c r="AC1103" s="15"/>
      <c r="AD1103" s="15"/>
      <c r="AE1103" s="15"/>
      <c r="AF1103" s="15"/>
      <c r="AG1103" s="30"/>
      <c r="AH1103" s="30"/>
      <c r="AI1103" s="30"/>
      <c r="AJ1103" s="30"/>
    </row>
    <row r="1104">
      <c r="A1104" s="26"/>
      <c r="B1104" s="27"/>
      <c r="C1104" s="28"/>
      <c r="D1104" s="27"/>
      <c r="E1104" s="27"/>
      <c r="F1104" s="27"/>
      <c r="G1104" s="27"/>
      <c r="H1104" s="27"/>
      <c r="I1104" s="27"/>
      <c r="J1104" s="27"/>
      <c r="K1104" s="26"/>
      <c r="L1104" s="29"/>
      <c r="M1104" s="15"/>
      <c r="N1104" s="15"/>
      <c r="O1104" s="29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30"/>
      <c r="AH1104" s="30"/>
      <c r="AI1104" s="30"/>
      <c r="AJ1104" s="30"/>
    </row>
    <row r="1105">
      <c r="A1105" s="26"/>
      <c r="B1105" s="27"/>
      <c r="C1105" s="28"/>
      <c r="D1105" s="27"/>
      <c r="E1105" s="27"/>
      <c r="F1105" s="27"/>
      <c r="G1105" s="27"/>
      <c r="H1105" s="27"/>
      <c r="I1105" s="27"/>
      <c r="J1105" s="27"/>
      <c r="K1105" s="26"/>
      <c r="L1105" s="29"/>
      <c r="M1105" s="15"/>
      <c r="N1105" s="15"/>
      <c r="O1105" s="29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5"/>
      <c r="AF1105" s="15"/>
      <c r="AG1105" s="30"/>
      <c r="AH1105" s="30"/>
      <c r="AI1105" s="30"/>
      <c r="AJ1105" s="30"/>
    </row>
    <row r="1106">
      <c r="A1106" s="26"/>
      <c r="B1106" s="27"/>
      <c r="C1106" s="28"/>
      <c r="D1106" s="27"/>
      <c r="E1106" s="27"/>
      <c r="F1106" s="27"/>
      <c r="G1106" s="27"/>
      <c r="H1106" s="27"/>
      <c r="I1106" s="27"/>
      <c r="J1106" s="27"/>
      <c r="K1106" s="26"/>
      <c r="L1106" s="29"/>
      <c r="M1106" s="15"/>
      <c r="N1106" s="15"/>
      <c r="O1106" s="29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30"/>
      <c r="AH1106" s="30"/>
      <c r="AI1106" s="30"/>
      <c r="AJ1106" s="30"/>
    </row>
    <row r="1107">
      <c r="A1107" s="26"/>
      <c r="B1107" s="27"/>
      <c r="C1107" s="28"/>
      <c r="D1107" s="27"/>
      <c r="E1107" s="27"/>
      <c r="F1107" s="27"/>
      <c r="G1107" s="27"/>
      <c r="H1107" s="27"/>
      <c r="I1107" s="27"/>
      <c r="J1107" s="27"/>
      <c r="K1107" s="26"/>
      <c r="L1107" s="29"/>
      <c r="M1107" s="15"/>
      <c r="N1107" s="15"/>
      <c r="O1107" s="29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5"/>
      <c r="AF1107" s="15"/>
      <c r="AG1107" s="30"/>
      <c r="AH1107" s="30"/>
      <c r="AI1107" s="30"/>
      <c r="AJ1107" s="30"/>
    </row>
    <row r="1108">
      <c r="A1108" s="26"/>
      <c r="B1108" s="27"/>
      <c r="C1108" s="28"/>
      <c r="D1108" s="27"/>
      <c r="E1108" s="27"/>
      <c r="F1108" s="27"/>
      <c r="G1108" s="27"/>
      <c r="H1108" s="27"/>
      <c r="I1108" s="27"/>
      <c r="J1108" s="27"/>
      <c r="K1108" s="26"/>
      <c r="L1108" s="29"/>
      <c r="M1108" s="15"/>
      <c r="N1108" s="15"/>
      <c r="O1108" s="29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30"/>
      <c r="AH1108" s="30"/>
      <c r="AI1108" s="30"/>
      <c r="AJ1108" s="30"/>
    </row>
    <row r="1109">
      <c r="A1109" s="26"/>
      <c r="B1109" s="27"/>
      <c r="C1109" s="28"/>
      <c r="D1109" s="27"/>
      <c r="E1109" s="27"/>
      <c r="F1109" s="27"/>
      <c r="G1109" s="27"/>
      <c r="H1109" s="27"/>
      <c r="I1109" s="27"/>
      <c r="J1109" s="27"/>
      <c r="K1109" s="26"/>
      <c r="L1109" s="29"/>
      <c r="M1109" s="15"/>
      <c r="N1109" s="15"/>
      <c r="O1109" s="29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5"/>
      <c r="AF1109" s="15"/>
      <c r="AG1109" s="30"/>
      <c r="AH1109" s="30"/>
      <c r="AI1109" s="30"/>
      <c r="AJ1109" s="30"/>
    </row>
    <row r="1110">
      <c r="A1110" s="26"/>
      <c r="B1110" s="27"/>
      <c r="C1110" s="28"/>
      <c r="D1110" s="27"/>
      <c r="E1110" s="27"/>
      <c r="F1110" s="27"/>
      <c r="G1110" s="27"/>
      <c r="H1110" s="27"/>
      <c r="I1110" s="27"/>
      <c r="J1110" s="27"/>
      <c r="K1110" s="26"/>
      <c r="L1110" s="29"/>
      <c r="M1110" s="15"/>
      <c r="N1110" s="15"/>
      <c r="O1110" s="29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30"/>
      <c r="AH1110" s="30"/>
      <c r="AI1110" s="30"/>
      <c r="AJ1110" s="30"/>
    </row>
    <row r="1111">
      <c r="A1111" s="26"/>
      <c r="B1111" s="27"/>
      <c r="C1111" s="28"/>
      <c r="D1111" s="27"/>
      <c r="E1111" s="27"/>
      <c r="F1111" s="27"/>
      <c r="G1111" s="27"/>
      <c r="H1111" s="27"/>
      <c r="I1111" s="27"/>
      <c r="J1111" s="27"/>
      <c r="K1111" s="26"/>
      <c r="L1111" s="29"/>
      <c r="M1111" s="15"/>
      <c r="N1111" s="15"/>
      <c r="O1111" s="29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5"/>
      <c r="AF1111" s="15"/>
      <c r="AG1111" s="30"/>
      <c r="AH1111" s="30"/>
      <c r="AI1111" s="30"/>
      <c r="AJ1111" s="30"/>
    </row>
    <row r="1112">
      <c r="A1112" s="26"/>
      <c r="B1112" s="27"/>
      <c r="C1112" s="28"/>
      <c r="D1112" s="27"/>
      <c r="E1112" s="27"/>
      <c r="F1112" s="27"/>
      <c r="G1112" s="27"/>
      <c r="H1112" s="27"/>
      <c r="I1112" s="27"/>
      <c r="J1112" s="27"/>
      <c r="K1112" s="26"/>
      <c r="L1112" s="29"/>
      <c r="M1112" s="15"/>
      <c r="N1112" s="15"/>
      <c r="O1112" s="29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30"/>
      <c r="AH1112" s="30"/>
      <c r="AI1112" s="30"/>
      <c r="AJ1112" s="30"/>
    </row>
    <row r="1113">
      <c r="A1113" s="26"/>
      <c r="B1113" s="27"/>
      <c r="C1113" s="28"/>
      <c r="D1113" s="27"/>
      <c r="E1113" s="27"/>
      <c r="F1113" s="27"/>
      <c r="G1113" s="27"/>
      <c r="H1113" s="27"/>
      <c r="I1113" s="27"/>
      <c r="J1113" s="27"/>
      <c r="K1113" s="26"/>
      <c r="L1113" s="29"/>
      <c r="M1113" s="15"/>
      <c r="N1113" s="15"/>
      <c r="O1113" s="29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  <c r="AC1113" s="15"/>
      <c r="AD1113" s="15"/>
      <c r="AE1113" s="15"/>
      <c r="AF1113" s="15"/>
      <c r="AG1113" s="30"/>
      <c r="AH1113" s="30"/>
      <c r="AI1113" s="30"/>
      <c r="AJ1113" s="30"/>
    </row>
    <row r="1114">
      <c r="A1114" s="26"/>
      <c r="B1114" s="27"/>
      <c r="C1114" s="28"/>
      <c r="D1114" s="27"/>
      <c r="E1114" s="27"/>
      <c r="F1114" s="27"/>
      <c r="G1114" s="27"/>
      <c r="H1114" s="27"/>
      <c r="I1114" s="27"/>
      <c r="J1114" s="27"/>
      <c r="K1114" s="26"/>
      <c r="L1114" s="29"/>
      <c r="M1114" s="15"/>
      <c r="N1114" s="15"/>
      <c r="O1114" s="29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30"/>
      <c r="AH1114" s="30"/>
      <c r="AI1114" s="30"/>
      <c r="AJ1114" s="30"/>
    </row>
    <row r="1115">
      <c r="A1115" s="26"/>
      <c r="B1115" s="27"/>
      <c r="C1115" s="28"/>
      <c r="D1115" s="27"/>
      <c r="E1115" s="27"/>
      <c r="F1115" s="27"/>
      <c r="G1115" s="27"/>
      <c r="H1115" s="27"/>
      <c r="I1115" s="27"/>
      <c r="J1115" s="27"/>
      <c r="K1115" s="26"/>
      <c r="L1115" s="29"/>
      <c r="M1115" s="15"/>
      <c r="N1115" s="15"/>
      <c r="O1115" s="29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5"/>
      <c r="AF1115" s="15"/>
      <c r="AG1115" s="30"/>
      <c r="AH1115" s="30"/>
      <c r="AI1115" s="30"/>
      <c r="AJ1115" s="30"/>
    </row>
    <row r="1116">
      <c r="A1116" s="26"/>
      <c r="B1116" s="27"/>
      <c r="C1116" s="28"/>
      <c r="D1116" s="27"/>
      <c r="E1116" s="27"/>
      <c r="F1116" s="27"/>
      <c r="G1116" s="27"/>
      <c r="H1116" s="27"/>
      <c r="I1116" s="27"/>
      <c r="J1116" s="27"/>
      <c r="K1116" s="26"/>
      <c r="L1116" s="29"/>
      <c r="M1116" s="15"/>
      <c r="N1116" s="15"/>
      <c r="O1116" s="29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5"/>
      <c r="AG1116" s="30"/>
      <c r="AH1116" s="30"/>
      <c r="AI1116" s="30"/>
      <c r="AJ1116" s="30"/>
    </row>
    <row r="1117">
      <c r="A1117" s="26"/>
      <c r="B1117" s="27"/>
      <c r="C1117" s="28"/>
      <c r="D1117" s="27"/>
      <c r="E1117" s="27"/>
      <c r="F1117" s="27"/>
      <c r="G1117" s="27"/>
      <c r="H1117" s="27"/>
      <c r="I1117" s="27"/>
      <c r="J1117" s="27"/>
      <c r="K1117" s="26"/>
      <c r="L1117" s="29"/>
      <c r="M1117" s="15"/>
      <c r="N1117" s="15"/>
      <c r="O1117" s="29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  <c r="AC1117" s="15"/>
      <c r="AD1117" s="15"/>
      <c r="AE1117" s="15"/>
      <c r="AF1117" s="15"/>
      <c r="AG1117" s="30"/>
      <c r="AH1117" s="30"/>
      <c r="AI1117" s="30"/>
      <c r="AJ1117" s="30"/>
    </row>
    <row r="1118">
      <c r="A1118" s="26"/>
      <c r="B1118" s="27"/>
      <c r="C1118" s="28"/>
      <c r="D1118" s="27"/>
      <c r="E1118" s="27"/>
      <c r="F1118" s="27"/>
      <c r="G1118" s="27"/>
      <c r="H1118" s="27"/>
      <c r="I1118" s="27"/>
      <c r="J1118" s="27"/>
      <c r="K1118" s="26"/>
      <c r="L1118" s="29"/>
      <c r="M1118" s="15"/>
      <c r="N1118" s="15"/>
      <c r="O1118" s="29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30"/>
      <c r="AH1118" s="30"/>
      <c r="AI1118" s="30"/>
      <c r="AJ1118" s="30"/>
    </row>
    <row r="1119">
      <c r="A1119" s="26"/>
      <c r="B1119" s="27"/>
      <c r="C1119" s="28"/>
      <c r="D1119" s="27"/>
      <c r="E1119" s="27"/>
      <c r="F1119" s="27"/>
      <c r="G1119" s="27"/>
      <c r="H1119" s="27"/>
      <c r="I1119" s="27"/>
      <c r="J1119" s="27"/>
      <c r="K1119" s="26"/>
      <c r="L1119" s="29"/>
      <c r="M1119" s="15"/>
      <c r="N1119" s="15"/>
      <c r="O1119" s="29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5"/>
      <c r="AF1119" s="15"/>
      <c r="AG1119" s="30"/>
      <c r="AH1119" s="30"/>
      <c r="AI1119" s="30"/>
      <c r="AJ1119" s="30"/>
    </row>
    <row r="1120">
      <c r="A1120" s="26"/>
      <c r="B1120" s="27"/>
      <c r="C1120" s="28"/>
      <c r="D1120" s="27"/>
      <c r="E1120" s="27"/>
      <c r="F1120" s="27"/>
      <c r="G1120" s="27"/>
      <c r="H1120" s="27"/>
      <c r="I1120" s="27"/>
      <c r="J1120" s="27"/>
      <c r="K1120" s="26"/>
      <c r="L1120" s="29"/>
      <c r="M1120" s="15"/>
      <c r="N1120" s="15"/>
      <c r="O1120" s="29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5"/>
      <c r="AG1120" s="30"/>
      <c r="AH1120" s="30"/>
      <c r="AI1120" s="30"/>
      <c r="AJ1120" s="30"/>
    </row>
    <row r="1121">
      <c r="A1121" s="26"/>
      <c r="B1121" s="27"/>
      <c r="C1121" s="28"/>
      <c r="D1121" s="27"/>
      <c r="E1121" s="27"/>
      <c r="F1121" s="27"/>
      <c r="G1121" s="27"/>
      <c r="H1121" s="27"/>
      <c r="I1121" s="27"/>
      <c r="J1121" s="27"/>
      <c r="K1121" s="26"/>
      <c r="L1121" s="29"/>
      <c r="M1121" s="15"/>
      <c r="N1121" s="15"/>
      <c r="O1121" s="29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  <c r="AC1121" s="15"/>
      <c r="AD1121" s="15"/>
      <c r="AE1121" s="15"/>
      <c r="AF1121" s="15"/>
      <c r="AG1121" s="30"/>
      <c r="AH1121" s="30"/>
      <c r="AI1121" s="30"/>
      <c r="AJ1121" s="30"/>
    </row>
    <row r="1122">
      <c r="A1122" s="26"/>
      <c r="B1122" s="27"/>
      <c r="C1122" s="28"/>
      <c r="D1122" s="27"/>
      <c r="E1122" s="27"/>
      <c r="F1122" s="27"/>
      <c r="G1122" s="27"/>
      <c r="H1122" s="27"/>
      <c r="I1122" s="27"/>
      <c r="J1122" s="27"/>
      <c r="K1122" s="26"/>
      <c r="L1122" s="29"/>
      <c r="M1122" s="15"/>
      <c r="N1122" s="15"/>
      <c r="O1122" s="29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5"/>
      <c r="AG1122" s="30"/>
      <c r="AH1122" s="30"/>
      <c r="AI1122" s="30"/>
      <c r="AJ1122" s="30"/>
    </row>
    <row r="1123">
      <c r="A1123" s="26"/>
      <c r="B1123" s="27"/>
      <c r="C1123" s="28"/>
      <c r="D1123" s="27"/>
      <c r="E1123" s="27"/>
      <c r="F1123" s="27"/>
      <c r="G1123" s="27"/>
      <c r="H1123" s="27"/>
      <c r="I1123" s="27"/>
      <c r="J1123" s="27"/>
      <c r="K1123" s="26"/>
      <c r="L1123" s="29"/>
      <c r="M1123" s="15"/>
      <c r="N1123" s="15"/>
      <c r="O1123" s="29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  <c r="AC1123" s="15"/>
      <c r="AD1123" s="15"/>
      <c r="AE1123" s="15"/>
      <c r="AF1123" s="15"/>
      <c r="AG1123" s="30"/>
      <c r="AH1123" s="30"/>
      <c r="AI1123" s="30"/>
      <c r="AJ1123" s="30"/>
    </row>
    <row r="1124">
      <c r="A1124" s="26"/>
      <c r="B1124" s="27"/>
      <c r="C1124" s="28"/>
      <c r="D1124" s="27"/>
      <c r="E1124" s="27"/>
      <c r="F1124" s="27"/>
      <c r="G1124" s="27"/>
      <c r="H1124" s="27"/>
      <c r="I1124" s="27"/>
      <c r="J1124" s="27"/>
      <c r="K1124" s="26"/>
      <c r="L1124" s="29"/>
      <c r="M1124" s="15"/>
      <c r="N1124" s="15"/>
      <c r="O1124" s="29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5"/>
      <c r="AG1124" s="30"/>
      <c r="AH1124" s="30"/>
      <c r="AI1124" s="30"/>
      <c r="AJ1124" s="30"/>
    </row>
    <row r="1125">
      <c r="A1125" s="26"/>
      <c r="B1125" s="27"/>
      <c r="C1125" s="28"/>
      <c r="D1125" s="27"/>
      <c r="E1125" s="27"/>
      <c r="F1125" s="27"/>
      <c r="G1125" s="27"/>
      <c r="H1125" s="27"/>
      <c r="I1125" s="27"/>
      <c r="J1125" s="27"/>
      <c r="K1125" s="26"/>
      <c r="L1125" s="29"/>
      <c r="M1125" s="15"/>
      <c r="N1125" s="15"/>
      <c r="O1125" s="29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  <c r="AC1125" s="15"/>
      <c r="AD1125" s="15"/>
      <c r="AE1125" s="15"/>
      <c r="AF1125" s="15"/>
      <c r="AG1125" s="30"/>
      <c r="AH1125" s="30"/>
      <c r="AI1125" s="30"/>
      <c r="AJ1125" s="30"/>
    </row>
    <row r="1126">
      <c r="A1126" s="26"/>
      <c r="B1126" s="27"/>
      <c r="C1126" s="28"/>
      <c r="D1126" s="27"/>
      <c r="E1126" s="27"/>
      <c r="F1126" s="27"/>
      <c r="G1126" s="27"/>
      <c r="H1126" s="27"/>
      <c r="I1126" s="27"/>
      <c r="J1126" s="27"/>
      <c r="K1126" s="26"/>
      <c r="L1126" s="29"/>
      <c r="M1126" s="15"/>
      <c r="N1126" s="15"/>
      <c r="O1126" s="29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5"/>
      <c r="AG1126" s="30"/>
      <c r="AH1126" s="30"/>
      <c r="AI1126" s="30"/>
      <c r="AJ1126" s="30"/>
    </row>
    <row r="1127">
      <c r="A1127" s="26"/>
      <c r="B1127" s="27"/>
      <c r="C1127" s="28"/>
      <c r="D1127" s="27"/>
      <c r="E1127" s="27"/>
      <c r="F1127" s="27"/>
      <c r="G1127" s="27"/>
      <c r="H1127" s="27"/>
      <c r="I1127" s="27"/>
      <c r="J1127" s="27"/>
      <c r="K1127" s="26"/>
      <c r="L1127" s="29"/>
      <c r="M1127" s="15"/>
      <c r="N1127" s="15"/>
      <c r="O1127" s="29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  <c r="AC1127" s="15"/>
      <c r="AD1127" s="15"/>
      <c r="AE1127" s="15"/>
      <c r="AF1127" s="15"/>
      <c r="AG1127" s="30"/>
      <c r="AH1127" s="30"/>
      <c r="AI1127" s="30"/>
      <c r="AJ1127" s="30"/>
    </row>
    <row r="1128">
      <c r="A1128" s="26"/>
      <c r="B1128" s="27"/>
      <c r="C1128" s="28"/>
      <c r="D1128" s="27"/>
      <c r="E1128" s="27"/>
      <c r="F1128" s="27"/>
      <c r="G1128" s="27"/>
      <c r="H1128" s="27"/>
      <c r="I1128" s="27"/>
      <c r="J1128" s="27"/>
      <c r="K1128" s="26"/>
      <c r="L1128" s="29"/>
      <c r="M1128" s="15"/>
      <c r="N1128" s="15"/>
      <c r="O1128" s="29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5"/>
      <c r="AG1128" s="30"/>
      <c r="AH1128" s="30"/>
      <c r="AI1128" s="30"/>
      <c r="AJ1128" s="30"/>
    </row>
    <row r="1129">
      <c r="A1129" s="26"/>
      <c r="B1129" s="27"/>
      <c r="C1129" s="28"/>
      <c r="D1129" s="27"/>
      <c r="E1129" s="27"/>
      <c r="F1129" s="27"/>
      <c r="G1129" s="27"/>
      <c r="H1129" s="27"/>
      <c r="I1129" s="27"/>
      <c r="J1129" s="27"/>
      <c r="K1129" s="26"/>
      <c r="L1129" s="29"/>
      <c r="M1129" s="15"/>
      <c r="N1129" s="15"/>
      <c r="O1129" s="29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  <c r="AC1129" s="15"/>
      <c r="AD1129" s="15"/>
      <c r="AE1129" s="15"/>
      <c r="AF1129" s="15"/>
      <c r="AG1129" s="30"/>
      <c r="AH1129" s="30"/>
      <c r="AI1129" s="30"/>
      <c r="AJ1129" s="30"/>
    </row>
    <row r="1130">
      <c r="A1130" s="26"/>
      <c r="B1130" s="27"/>
      <c r="C1130" s="28"/>
      <c r="D1130" s="27"/>
      <c r="E1130" s="27"/>
      <c r="F1130" s="27"/>
      <c r="G1130" s="27"/>
      <c r="H1130" s="27"/>
      <c r="I1130" s="27"/>
      <c r="J1130" s="27"/>
      <c r="K1130" s="26"/>
      <c r="L1130" s="29"/>
      <c r="M1130" s="15"/>
      <c r="N1130" s="15"/>
      <c r="O1130" s="29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5"/>
      <c r="AG1130" s="30"/>
      <c r="AH1130" s="30"/>
      <c r="AI1130" s="30"/>
      <c r="AJ1130" s="30"/>
    </row>
    <row r="1131">
      <c r="A1131" s="26"/>
      <c r="B1131" s="27"/>
      <c r="C1131" s="28"/>
      <c r="D1131" s="27"/>
      <c r="E1131" s="27"/>
      <c r="F1131" s="27"/>
      <c r="G1131" s="27"/>
      <c r="H1131" s="27"/>
      <c r="I1131" s="27"/>
      <c r="J1131" s="27"/>
      <c r="K1131" s="26"/>
      <c r="L1131" s="29"/>
      <c r="M1131" s="15"/>
      <c r="N1131" s="15"/>
      <c r="O1131" s="29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  <c r="AC1131" s="15"/>
      <c r="AD1131" s="15"/>
      <c r="AE1131" s="15"/>
      <c r="AF1131" s="15"/>
      <c r="AG1131" s="30"/>
      <c r="AH1131" s="30"/>
      <c r="AI1131" s="30"/>
      <c r="AJ1131" s="30"/>
    </row>
    <row r="1132">
      <c r="A1132" s="26"/>
      <c r="B1132" s="27"/>
      <c r="C1132" s="28"/>
      <c r="D1132" s="27"/>
      <c r="E1132" s="27"/>
      <c r="F1132" s="27"/>
      <c r="G1132" s="27"/>
      <c r="H1132" s="27"/>
      <c r="I1132" s="27"/>
      <c r="J1132" s="27"/>
      <c r="K1132" s="26"/>
      <c r="L1132" s="29"/>
      <c r="M1132" s="15"/>
      <c r="N1132" s="15"/>
      <c r="O1132" s="29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5"/>
      <c r="AG1132" s="30"/>
      <c r="AH1132" s="30"/>
      <c r="AI1132" s="30"/>
      <c r="AJ1132" s="30"/>
    </row>
    <row r="1133">
      <c r="A1133" s="26"/>
      <c r="B1133" s="27"/>
      <c r="C1133" s="28"/>
      <c r="D1133" s="27"/>
      <c r="E1133" s="27"/>
      <c r="F1133" s="27"/>
      <c r="G1133" s="27"/>
      <c r="H1133" s="27"/>
      <c r="I1133" s="27"/>
      <c r="J1133" s="27"/>
      <c r="K1133" s="26"/>
      <c r="L1133" s="29"/>
      <c r="M1133" s="15"/>
      <c r="N1133" s="15"/>
      <c r="O1133" s="29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5"/>
      <c r="AF1133" s="15"/>
      <c r="AG1133" s="30"/>
      <c r="AH1133" s="30"/>
      <c r="AI1133" s="30"/>
      <c r="AJ1133" s="30"/>
    </row>
    <row r="1134">
      <c r="A1134" s="26"/>
      <c r="B1134" s="27"/>
      <c r="C1134" s="28"/>
      <c r="D1134" s="27"/>
      <c r="E1134" s="27"/>
      <c r="F1134" s="27"/>
      <c r="G1134" s="27"/>
      <c r="H1134" s="27"/>
      <c r="I1134" s="27"/>
      <c r="J1134" s="27"/>
      <c r="K1134" s="26"/>
      <c r="L1134" s="29"/>
      <c r="M1134" s="15"/>
      <c r="N1134" s="15"/>
      <c r="O1134" s="29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5"/>
      <c r="AG1134" s="30"/>
      <c r="AH1134" s="30"/>
      <c r="AI1134" s="30"/>
      <c r="AJ1134" s="30"/>
    </row>
    <row r="1135">
      <c r="A1135" s="26"/>
      <c r="B1135" s="27"/>
      <c r="C1135" s="28"/>
      <c r="D1135" s="27"/>
      <c r="E1135" s="27"/>
      <c r="F1135" s="27"/>
      <c r="G1135" s="27"/>
      <c r="H1135" s="27"/>
      <c r="I1135" s="27"/>
      <c r="J1135" s="27"/>
      <c r="K1135" s="26"/>
      <c r="L1135" s="29"/>
      <c r="M1135" s="15"/>
      <c r="N1135" s="15"/>
      <c r="O1135" s="29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5"/>
      <c r="AF1135" s="15"/>
      <c r="AG1135" s="30"/>
      <c r="AH1135" s="30"/>
      <c r="AI1135" s="30"/>
      <c r="AJ1135" s="30"/>
    </row>
    <row r="1136">
      <c r="A1136" s="26"/>
      <c r="B1136" s="27"/>
      <c r="C1136" s="28"/>
      <c r="D1136" s="27"/>
      <c r="E1136" s="27"/>
      <c r="F1136" s="27"/>
      <c r="G1136" s="27"/>
      <c r="H1136" s="27"/>
      <c r="I1136" s="27"/>
      <c r="J1136" s="27"/>
      <c r="K1136" s="26"/>
      <c r="L1136" s="29"/>
      <c r="M1136" s="15"/>
      <c r="N1136" s="15"/>
      <c r="O1136" s="29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5"/>
      <c r="AG1136" s="30"/>
      <c r="AH1136" s="30"/>
      <c r="AI1136" s="30"/>
      <c r="AJ1136" s="30"/>
    </row>
    <row r="1137">
      <c r="A1137" s="26"/>
      <c r="B1137" s="27"/>
      <c r="C1137" s="28"/>
      <c r="D1137" s="27"/>
      <c r="E1137" s="27"/>
      <c r="F1137" s="27"/>
      <c r="G1137" s="27"/>
      <c r="H1137" s="27"/>
      <c r="I1137" s="27"/>
      <c r="J1137" s="27"/>
      <c r="K1137" s="26"/>
      <c r="L1137" s="29"/>
      <c r="M1137" s="15"/>
      <c r="N1137" s="15"/>
      <c r="O1137" s="29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5"/>
      <c r="AF1137" s="15"/>
      <c r="AG1137" s="30"/>
      <c r="AH1137" s="30"/>
      <c r="AI1137" s="30"/>
      <c r="AJ1137" s="30"/>
    </row>
    <row r="1138">
      <c r="A1138" s="26"/>
      <c r="B1138" s="27"/>
      <c r="C1138" s="28"/>
      <c r="D1138" s="27"/>
      <c r="E1138" s="27"/>
      <c r="F1138" s="27"/>
      <c r="G1138" s="27"/>
      <c r="H1138" s="27"/>
      <c r="I1138" s="27"/>
      <c r="J1138" s="27"/>
      <c r="K1138" s="26"/>
      <c r="L1138" s="29"/>
      <c r="M1138" s="15"/>
      <c r="N1138" s="15"/>
      <c r="O1138" s="29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30"/>
      <c r="AH1138" s="30"/>
      <c r="AI1138" s="30"/>
      <c r="AJ1138" s="30"/>
    </row>
    <row r="1139">
      <c r="A1139" s="26"/>
      <c r="B1139" s="27"/>
      <c r="C1139" s="28"/>
      <c r="D1139" s="27"/>
      <c r="E1139" s="27"/>
      <c r="F1139" s="27"/>
      <c r="G1139" s="27"/>
      <c r="H1139" s="27"/>
      <c r="I1139" s="27"/>
      <c r="J1139" s="27"/>
      <c r="K1139" s="26"/>
      <c r="L1139" s="29"/>
      <c r="M1139" s="15"/>
      <c r="N1139" s="15"/>
      <c r="O1139" s="29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5"/>
      <c r="AF1139" s="15"/>
      <c r="AG1139" s="30"/>
      <c r="AH1139" s="30"/>
      <c r="AI1139" s="30"/>
      <c r="AJ1139" s="30"/>
    </row>
    <row r="1140">
      <c r="A1140" s="26"/>
      <c r="B1140" s="27"/>
      <c r="C1140" s="28"/>
      <c r="D1140" s="27"/>
      <c r="E1140" s="27"/>
      <c r="F1140" s="27"/>
      <c r="G1140" s="27"/>
      <c r="H1140" s="27"/>
      <c r="I1140" s="27"/>
      <c r="J1140" s="27"/>
      <c r="K1140" s="26"/>
      <c r="L1140" s="29"/>
      <c r="M1140" s="15"/>
      <c r="N1140" s="15"/>
      <c r="O1140" s="29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30"/>
      <c r="AH1140" s="30"/>
      <c r="AI1140" s="30"/>
      <c r="AJ1140" s="30"/>
    </row>
    <row r="1141">
      <c r="A1141" s="26"/>
      <c r="B1141" s="27"/>
      <c r="C1141" s="28"/>
      <c r="D1141" s="27"/>
      <c r="E1141" s="27"/>
      <c r="F1141" s="27"/>
      <c r="G1141" s="27"/>
      <c r="H1141" s="27"/>
      <c r="I1141" s="27"/>
      <c r="J1141" s="27"/>
      <c r="K1141" s="26"/>
      <c r="L1141" s="29"/>
      <c r="M1141" s="15"/>
      <c r="N1141" s="15"/>
      <c r="O1141" s="29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5"/>
      <c r="AF1141" s="15"/>
      <c r="AG1141" s="30"/>
      <c r="AH1141" s="30"/>
      <c r="AI1141" s="30"/>
      <c r="AJ1141" s="30"/>
    </row>
    <row r="1142">
      <c r="A1142" s="26"/>
      <c r="B1142" s="27"/>
      <c r="C1142" s="28"/>
      <c r="D1142" s="27"/>
      <c r="E1142" s="27"/>
      <c r="F1142" s="27"/>
      <c r="G1142" s="27"/>
      <c r="H1142" s="27"/>
      <c r="I1142" s="27"/>
      <c r="J1142" s="27"/>
      <c r="K1142" s="26"/>
      <c r="L1142" s="29"/>
      <c r="M1142" s="15"/>
      <c r="N1142" s="15"/>
      <c r="O1142" s="29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5"/>
      <c r="AG1142" s="30"/>
      <c r="AH1142" s="30"/>
      <c r="AI1142" s="30"/>
      <c r="AJ1142" s="30"/>
    </row>
    <row r="1143">
      <c r="A1143" s="26"/>
      <c r="B1143" s="27"/>
      <c r="C1143" s="28"/>
      <c r="D1143" s="27"/>
      <c r="E1143" s="27"/>
      <c r="F1143" s="27"/>
      <c r="G1143" s="27"/>
      <c r="H1143" s="27"/>
      <c r="I1143" s="27"/>
      <c r="J1143" s="27"/>
      <c r="K1143" s="26"/>
      <c r="L1143" s="29"/>
      <c r="M1143" s="15"/>
      <c r="N1143" s="15"/>
      <c r="O1143" s="29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  <c r="AC1143" s="15"/>
      <c r="AD1143" s="15"/>
      <c r="AE1143" s="15"/>
      <c r="AF1143" s="15"/>
      <c r="AG1143" s="30"/>
      <c r="AH1143" s="30"/>
      <c r="AI1143" s="30"/>
      <c r="AJ1143" s="30"/>
    </row>
    <row r="1144">
      <c r="A1144" s="26"/>
      <c r="B1144" s="27"/>
      <c r="C1144" s="28"/>
      <c r="D1144" s="27"/>
      <c r="E1144" s="27"/>
      <c r="F1144" s="27"/>
      <c r="G1144" s="27"/>
      <c r="H1144" s="27"/>
      <c r="I1144" s="27"/>
      <c r="J1144" s="27"/>
      <c r="K1144" s="26"/>
      <c r="L1144" s="29"/>
      <c r="M1144" s="15"/>
      <c r="N1144" s="15"/>
      <c r="O1144" s="29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5"/>
      <c r="AG1144" s="30"/>
      <c r="AH1144" s="30"/>
      <c r="AI1144" s="30"/>
      <c r="AJ1144" s="30"/>
    </row>
    <row r="1145">
      <c r="A1145" s="26"/>
      <c r="B1145" s="27"/>
      <c r="C1145" s="28"/>
      <c r="D1145" s="27"/>
      <c r="E1145" s="27"/>
      <c r="F1145" s="27"/>
      <c r="G1145" s="27"/>
      <c r="H1145" s="27"/>
      <c r="I1145" s="27"/>
      <c r="J1145" s="27"/>
      <c r="K1145" s="26"/>
      <c r="L1145" s="29"/>
      <c r="M1145" s="15"/>
      <c r="N1145" s="15"/>
      <c r="O1145" s="29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  <c r="AC1145" s="15"/>
      <c r="AD1145" s="15"/>
      <c r="AE1145" s="15"/>
      <c r="AF1145" s="15"/>
      <c r="AG1145" s="30"/>
      <c r="AH1145" s="30"/>
      <c r="AI1145" s="30"/>
      <c r="AJ1145" s="30"/>
    </row>
    <row r="1146">
      <c r="A1146" s="26"/>
      <c r="B1146" s="27"/>
      <c r="C1146" s="28"/>
      <c r="D1146" s="27"/>
      <c r="E1146" s="27"/>
      <c r="F1146" s="27"/>
      <c r="G1146" s="27"/>
      <c r="H1146" s="27"/>
      <c r="I1146" s="27"/>
      <c r="J1146" s="27"/>
      <c r="K1146" s="26"/>
      <c r="L1146" s="29"/>
      <c r="M1146" s="15"/>
      <c r="N1146" s="15"/>
      <c r="O1146" s="29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5"/>
      <c r="AG1146" s="30"/>
      <c r="AH1146" s="30"/>
      <c r="AI1146" s="30"/>
      <c r="AJ1146" s="30"/>
    </row>
    <row r="1147">
      <c r="A1147" s="26"/>
      <c r="B1147" s="27"/>
      <c r="C1147" s="28"/>
      <c r="D1147" s="27"/>
      <c r="E1147" s="27"/>
      <c r="F1147" s="27"/>
      <c r="G1147" s="27"/>
      <c r="H1147" s="27"/>
      <c r="I1147" s="27"/>
      <c r="J1147" s="27"/>
      <c r="K1147" s="26"/>
      <c r="L1147" s="29"/>
      <c r="M1147" s="15"/>
      <c r="N1147" s="15"/>
      <c r="O1147" s="29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  <c r="AC1147" s="15"/>
      <c r="AD1147" s="15"/>
      <c r="AE1147" s="15"/>
      <c r="AF1147" s="15"/>
      <c r="AG1147" s="30"/>
      <c r="AH1147" s="30"/>
      <c r="AI1147" s="30"/>
      <c r="AJ1147" s="30"/>
    </row>
    <row r="1148">
      <c r="A1148" s="26"/>
      <c r="B1148" s="27"/>
      <c r="C1148" s="28"/>
      <c r="D1148" s="27"/>
      <c r="E1148" s="27"/>
      <c r="F1148" s="27"/>
      <c r="G1148" s="27"/>
      <c r="H1148" s="27"/>
      <c r="I1148" s="27"/>
      <c r="J1148" s="27"/>
      <c r="K1148" s="26"/>
      <c r="L1148" s="29"/>
      <c r="M1148" s="15"/>
      <c r="N1148" s="15"/>
      <c r="O1148" s="29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5"/>
      <c r="AG1148" s="30"/>
      <c r="AH1148" s="30"/>
      <c r="AI1148" s="30"/>
      <c r="AJ1148" s="30"/>
    </row>
    <row r="1149">
      <c r="A1149" s="26"/>
      <c r="B1149" s="27"/>
      <c r="C1149" s="28"/>
      <c r="D1149" s="27"/>
      <c r="E1149" s="27"/>
      <c r="F1149" s="27"/>
      <c r="G1149" s="27"/>
      <c r="H1149" s="27"/>
      <c r="I1149" s="27"/>
      <c r="J1149" s="27"/>
      <c r="K1149" s="26"/>
      <c r="L1149" s="29"/>
      <c r="M1149" s="15"/>
      <c r="N1149" s="15"/>
      <c r="O1149" s="29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  <c r="AC1149" s="15"/>
      <c r="AD1149" s="15"/>
      <c r="AE1149" s="15"/>
      <c r="AF1149" s="15"/>
      <c r="AG1149" s="30"/>
      <c r="AH1149" s="30"/>
      <c r="AI1149" s="30"/>
      <c r="AJ1149" s="30"/>
    </row>
    <row r="1150">
      <c r="A1150" s="26"/>
      <c r="B1150" s="27"/>
      <c r="C1150" s="28"/>
      <c r="D1150" s="27"/>
      <c r="E1150" s="27"/>
      <c r="F1150" s="27"/>
      <c r="G1150" s="27"/>
      <c r="H1150" s="27"/>
      <c r="I1150" s="27"/>
      <c r="J1150" s="27"/>
      <c r="K1150" s="26"/>
      <c r="L1150" s="29"/>
      <c r="M1150" s="15"/>
      <c r="N1150" s="15"/>
      <c r="O1150" s="29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5"/>
      <c r="AG1150" s="30"/>
      <c r="AH1150" s="30"/>
      <c r="AI1150" s="30"/>
      <c r="AJ1150" s="30"/>
    </row>
    <row r="1151">
      <c r="A1151" s="26"/>
      <c r="B1151" s="27"/>
      <c r="C1151" s="28"/>
      <c r="D1151" s="27"/>
      <c r="E1151" s="27"/>
      <c r="F1151" s="27"/>
      <c r="G1151" s="27"/>
      <c r="H1151" s="27"/>
      <c r="I1151" s="27"/>
      <c r="J1151" s="27"/>
      <c r="K1151" s="26"/>
      <c r="L1151" s="29"/>
      <c r="M1151" s="15"/>
      <c r="N1151" s="15"/>
      <c r="O1151" s="29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  <c r="AC1151" s="15"/>
      <c r="AD1151" s="15"/>
      <c r="AE1151" s="15"/>
      <c r="AF1151" s="15"/>
      <c r="AG1151" s="30"/>
      <c r="AH1151" s="30"/>
      <c r="AI1151" s="30"/>
      <c r="AJ1151" s="30"/>
    </row>
    <row r="1152">
      <c r="A1152" s="26"/>
      <c r="B1152" s="27"/>
      <c r="C1152" s="28"/>
      <c r="D1152" s="27"/>
      <c r="E1152" s="27"/>
      <c r="F1152" s="27"/>
      <c r="G1152" s="27"/>
      <c r="H1152" s="27"/>
      <c r="I1152" s="27"/>
      <c r="J1152" s="27"/>
      <c r="K1152" s="26"/>
      <c r="L1152" s="29"/>
      <c r="M1152" s="15"/>
      <c r="N1152" s="15"/>
      <c r="O1152" s="29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5"/>
      <c r="AG1152" s="30"/>
      <c r="AH1152" s="30"/>
      <c r="AI1152" s="30"/>
      <c r="AJ1152" s="30"/>
    </row>
    <row r="1153">
      <c r="A1153" s="26"/>
      <c r="B1153" s="27"/>
      <c r="C1153" s="28"/>
      <c r="D1153" s="27"/>
      <c r="E1153" s="27"/>
      <c r="F1153" s="27"/>
      <c r="G1153" s="27"/>
      <c r="H1153" s="27"/>
      <c r="I1153" s="27"/>
      <c r="J1153" s="27"/>
      <c r="K1153" s="26"/>
      <c r="L1153" s="29"/>
      <c r="M1153" s="15"/>
      <c r="N1153" s="15"/>
      <c r="O1153" s="29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  <c r="AC1153" s="15"/>
      <c r="AD1153" s="15"/>
      <c r="AE1153" s="15"/>
      <c r="AF1153" s="15"/>
      <c r="AG1153" s="30"/>
      <c r="AH1153" s="30"/>
      <c r="AI1153" s="30"/>
      <c r="AJ1153" s="30"/>
    </row>
    <row r="1154">
      <c r="A1154" s="26"/>
      <c r="B1154" s="27"/>
      <c r="C1154" s="28"/>
      <c r="D1154" s="27"/>
      <c r="E1154" s="27"/>
      <c r="F1154" s="27"/>
      <c r="G1154" s="27"/>
      <c r="H1154" s="27"/>
      <c r="I1154" s="27"/>
      <c r="J1154" s="27"/>
      <c r="K1154" s="26"/>
      <c r="L1154" s="29"/>
      <c r="M1154" s="15"/>
      <c r="N1154" s="15"/>
      <c r="O1154" s="29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5"/>
      <c r="AG1154" s="30"/>
      <c r="AH1154" s="30"/>
      <c r="AI1154" s="30"/>
      <c r="AJ1154" s="30"/>
    </row>
    <row r="1155">
      <c r="A1155" s="26"/>
      <c r="B1155" s="27"/>
      <c r="C1155" s="28"/>
      <c r="D1155" s="27"/>
      <c r="E1155" s="27"/>
      <c r="F1155" s="27"/>
      <c r="G1155" s="27"/>
      <c r="H1155" s="27"/>
      <c r="I1155" s="27"/>
      <c r="J1155" s="27"/>
      <c r="K1155" s="26"/>
      <c r="L1155" s="29"/>
      <c r="M1155" s="15"/>
      <c r="N1155" s="15"/>
      <c r="O1155" s="29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  <c r="AC1155" s="15"/>
      <c r="AD1155" s="15"/>
      <c r="AE1155" s="15"/>
      <c r="AF1155" s="15"/>
      <c r="AG1155" s="30"/>
      <c r="AH1155" s="30"/>
      <c r="AI1155" s="30"/>
      <c r="AJ1155" s="30"/>
    </row>
    <row r="1156">
      <c r="A1156" s="26"/>
      <c r="B1156" s="27"/>
      <c r="C1156" s="28"/>
      <c r="D1156" s="27"/>
      <c r="E1156" s="27"/>
      <c r="F1156" s="27"/>
      <c r="G1156" s="27"/>
      <c r="H1156" s="27"/>
      <c r="I1156" s="27"/>
      <c r="J1156" s="27"/>
      <c r="K1156" s="26"/>
      <c r="L1156" s="29"/>
      <c r="M1156" s="15"/>
      <c r="N1156" s="15"/>
      <c r="O1156" s="29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5"/>
      <c r="AG1156" s="30"/>
      <c r="AH1156" s="30"/>
      <c r="AI1156" s="30"/>
      <c r="AJ1156" s="30"/>
    </row>
    <row r="1157">
      <c r="A1157" s="26"/>
      <c r="B1157" s="27"/>
      <c r="C1157" s="28"/>
      <c r="D1157" s="27"/>
      <c r="E1157" s="27"/>
      <c r="F1157" s="27"/>
      <c r="G1157" s="27"/>
      <c r="H1157" s="27"/>
      <c r="I1157" s="27"/>
      <c r="J1157" s="27"/>
      <c r="K1157" s="26"/>
      <c r="L1157" s="29"/>
      <c r="M1157" s="15"/>
      <c r="N1157" s="15"/>
      <c r="O1157" s="29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  <c r="AC1157" s="15"/>
      <c r="AD1157" s="15"/>
      <c r="AE1157" s="15"/>
      <c r="AF1157" s="15"/>
      <c r="AG1157" s="30"/>
      <c r="AH1157" s="30"/>
      <c r="AI1157" s="30"/>
      <c r="AJ1157" s="30"/>
    </row>
    <row r="1158">
      <c r="A1158" s="26"/>
      <c r="B1158" s="27"/>
      <c r="C1158" s="28"/>
      <c r="D1158" s="27"/>
      <c r="E1158" s="27"/>
      <c r="F1158" s="27"/>
      <c r="G1158" s="27"/>
      <c r="H1158" s="27"/>
      <c r="I1158" s="27"/>
      <c r="J1158" s="27"/>
      <c r="K1158" s="26"/>
      <c r="L1158" s="29"/>
      <c r="M1158" s="15"/>
      <c r="N1158" s="15"/>
      <c r="O1158" s="29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5"/>
      <c r="AG1158" s="30"/>
      <c r="AH1158" s="30"/>
      <c r="AI1158" s="30"/>
      <c r="AJ1158" s="30"/>
    </row>
    <row r="1159">
      <c r="A1159" s="26"/>
      <c r="B1159" s="27"/>
      <c r="C1159" s="28"/>
      <c r="D1159" s="27"/>
      <c r="E1159" s="27"/>
      <c r="F1159" s="27"/>
      <c r="G1159" s="27"/>
      <c r="H1159" s="27"/>
      <c r="I1159" s="27"/>
      <c r="J1159" s="27"/>
      <c r="K1159" s="26"/>
      <c r="L1159" s="29"/>
      <c r="M1159" s="15"/>
      <c r="N1159" s="15"/>
      <c r="O1159" s="29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  <c r="AC1159" s="15"/>
      <c r="AD1159" s="15"/>
      <c r="AE1159" s="15"/>
      <c r="AF1159" s="15"/>
      <c r="AG1159" s="30"/>
      <c r="AH1159" s="30"/>
      <c r="AI1159" s="30"/>
      <c r="AJ1159" s="30"/>
    </row>
    <row r="1160">
      <c r="A1160" s="26"/>
      <c r="B1160" s="27"/>
      <c r="C1160" s="28"/>
      <c r="D1160" s="27"/>
      <c r="E1160" s="27"/>
      <c r="F1160" s="27"/>
      <c r="G1160" s="27"/>
      <c r="H1160" s="27"/>
      <c r="I1160" s="27"/>
      <c r="J1160" s="27"/>
      <c r="K1160" s="26"/>
      <c r="L1160" s="29"/>
      <c r="M1160" s="15"/>
      <c r="N1160" s="15"/>
      <c r="O1160" s="29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5"/>
      <c r="AG1160" s="30"/>
      <c r="AH1160" s="30"/>
      <c r="AI1160" s="30"/>
      <c r="AJ1160" s="30"/>
    </row>
    <row r="1161">
      <c r="A1161" s="26"/>
      <c r="B1161" s="27"/>
      <c r="C1161" s="28"/>
      <c r="D1161" s="27"/>
      <c r="E1161" s="27"/>
      <c r="F1161" s="27"/>
      <c r="G1161" s="27"/>
      <c r="H1161" s="27"/>
      <c r="I1161" s="27"/>
      <c r="J1161" s="27"/>
      <c r="K1161" s="26"/>
      <c r="L1161" s="29"/>
      <c r="M1161" s="15"/>
      <c r="N1161" s="15"/>
      <c r="O1161" s="29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  <c r="AC1161" s="15"/>
      <c r="AD1161" s="15"/>
      <c r="AE1161" s="15"/>
      <c r="AF1161" s="15"/>
      <c r="AG1161" s="30"/>
      <c r="AH1161" s="30"/>
      <c r="AI1161" s="30"/>
      <c r="AJ1161" s="30"/>
    </row>
    <row r="1162">
      <c r="A1162" s="26"/>
      <c r="B1162" s="27"/>
      <c r="C1162" s="28"/>
      <c r="D1162" s="27"/>
      <c r="E1162" s="27"/>
      <c r="F1162" s="27"/>
      <c r="G1162" s="27"/>
      <c r="H1162" s="27"/>
      <c r="I1162" s="27"/>
      <c r="J1162" s="27"/>
      <c r="K1162" s="26"/>
      <c r="L1162" s="29"/>
      <c r="M1162" s="15"/>
      <c r="N1162" s="15"/>
      <c r="O1162" s="29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5"/>
      <c r="AG1162" s="30"/>
      <c r="AH1162" s="30"/>
      <c r="AI1162" s="30"/>
      <c r="AJ1162" s="30"/>
    </row>
    <row r="1163">
      <c r="A1163" s="26"/>
      <c r="B1163" s="27"/>
      <c r="C1163" s="28"/>
      <c r="D1163" s="27"/>
      <c r="E1163" s="27"/>
      <c r="F1163" s="27"/>
      <c r="G1163" s="27"/>
      <c r="H1163" s="27"/>
      <c r="I1163" s="27"/>
      <c r="J1163" s="27"/>
      <c r="K1163" s="26"/>
      <c r="L1163" s="29"/>
      <c r="M1163" s="15"/>
      <c r="N1163" s="15"/>
      <c r="O1163" s="29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  <c r="AC1163" s="15"/>
      <c r="AD1163" s="15"/>
      <c r="AE1163" s="15"/>
      <c r="AF1163" s="15"/>
      <c r="AG1163" s="30"/>
      <c r="AH1163" s="30"/>
      <c r="AI1163" s="30"/>
      <c r="AJ1163" s="30"/>
    </row>
    <row r="1164">
      <c r="A1164" s="26"/>
      <c r="B1164" s="27"/>
      <c r="C1164" s="28"/>
      <c r="D1164" s="27"/>
      <c r="E1164" s="27"/>
      <c r="F1164" s="27"/>
      <c r="G1164" s="27"/>
      <c r="H1164" s="27"/>
      <c r="I1164" s="27"/>
      <c r="J1164" s="27"/>
      <c r="K1164" s="26"/>
      <c r="L1164" s="29"/>
      <c r="M1164" s="15"/>
      <c r="N1164" s="15"/>
      <c r="O1164" s="29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5"/>
      <c r="AG1164" s="30"/>
      <c r="AH1164" s="30"/>
      <c r="AI1164" s="30"/>
      <c r="AJ1164" s="30"/>
    </row>
    <row r="1165">
      <c r="A1165" s="26"/>
      <c r="B1165" s="27"/>
      <c r="C1165" s="28"/>
      <c r="D1165" s="27"/>
      <c r="E1165" s="27"/>
      <c r="F1165" s="27"/>
      <c r="G1165" s="27"/>
      <c r="H1165" s="27"/>
      <c r="I1165" s="27"/>
      <c r="J1165" s="27"/>
      <c r="K1165" s="26"/>
      <c r="L1165" s="29"/>
      <c r="M1165" s="15"/>
      <c r="N1165" s="15"/>
      <c r="O1165" s="29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  <c r="AC1165" s="15"/>
      <c r="AD1165" s="15"/>
      <c r="AE1165" s="15"/>
      <c r="AF1165" s="15"/>
      <c r="AG1165" s="30"/>
      <c r="AH1165" s="30"/>
      <c r="AI1165" s="30"/>
      <c r="AJ1165" s="30"/>
    </row>
    <row r="1166">
      <c r="A1166" s="26"/>
      <c r="B1166" s="27"/>
      <c r="C1166" s="28"/>
      <c r="D1166" s="27"/>
      <c r="E1166" s="27"/>
      <c r="F1166" s="27"/>
      <c r="G1166" s="27"/>
      <c r="H1166" s="27"/>
      <c r="I1166" s="27"/>
      <c r="J1166" s="27"/>
      <c r="K1166" s="26"/>
      <c r="L1166" s="29"/>
      <c r="M1166" s="15"/>
      <c r="N1166" s="15"/>
      <c r="O1166" s="29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5"/>
      <c r="AF1166" s="15"/>
      <c r="AG1166" s="30"/>
      <c r="AH1166" s="30"/>
      <c r="AI1166" s="30"/>
      <c r="AJ1166" s="30"/>
    </row>
    <row r="1167">
      <c r="A1167" s="26"/>
      <c r="B1167" s="27"/>
      <c r="C1167" s="28"/>
      <c r="D1167" s="27"/>
      <c r="E1167" s="27"/>
      <c r="F1167" s="27"/>
      <c r="G1167" s="27"/>
      <c r="H1167" s="27"/>
      <c r="I1167" s="27"/>
      <c r="J1167" s="27"/>
      <c r="K1167" s="26"/>
      <c r="L1167" s="29"/>
      <c r="M1167" s="15"/>
      <c r="N1167" s="15"/>
      <c r="O1167" s="29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5"/>
      <c r="AC1167" s="15"/>
      <c r="AD1167" s="15"/>
      <c r="AE1167" s="15"/>
      <c r="AF1167" s="15"/>
      <c r="AG1167" s="30"/>
      <c r="AH1167" s="30"/>
      <c r="AI1167" s="30"/>
      <c r="AJ1167" s="30"/>
    </row>
    <row r="1168">
      <c r="A1168" s="26"/>
      <c r="B1168" s="27"/>
      <c r="C1168" s="28"/>
      <c r="D1168" s="27"/>
      <c r="E1168" s="27"/>
      <c r="F1168" s="27"/>
      <c r="G1168" s="27"/>
      <c r="H1168" s="27"/>
      <c r="I1168" s="27"/>
      <c r="J1168" s="27"/>
      <c r="K1168" s="26"/>
      <c r="L1168" s="29"/>
      <c r="M1168" s="15"/>
      <c r="N1168" s="15"/>
      <c r="O1168" s="29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5"/>
      <c r="AF1168" s="15"/>
      <c r="AG1168" s="30"/>
      <c r="AH1168" s="30"/>
      <c r="AI1168" s="30"/>
      <c r="AJ1168" s="30"/>
    </row>
    <row r="1169">
      <c r="A1169" s="26"/>
      <c r="B1169" s="27"/>
      <c r="C1169" s="28"/>
      <c r="D1169" s="27"/>
      <c r="E1169" s="27"/>
      <c r="F1169" s="27"/>
      <c r="G1169" s="27"/>
      <c r="H1169" s="27"/>
      <c r="I1169" s="27"/>
      <c r="J1169" s="27"/>
      <c r="K1169" s="26"/>
      <c r="L1169" s="29"/>
      <c r="M1169" s="15"/>
      <c r="N1169" s="15"/>
      <c r="O1169" s="29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5"/>
      <c r="AC1169" s="15"/>
      <c r="AD1169" s="15"/>
      <c r="AE1169" s="15"/>
      <c r="AF1169" s="15"/>
      <c r="AG1169" s="30"/>
      <c r="AH1169" s="30"/>
      <c r="AI1169" s="30"/>
      <c r="AJ1169" s="30"/>
    </row>
    <row r="1170">
      <c r="A1170" s="26"/>
      <c r="B1170" s="27"/>
      <c r="C1170" s="28"/>
      <c r="D1170" s="27"/>
      <c r="E1170" s="27"/>
      <c r="F1170" s="27"/>
      <c r="G1170" s="27"/>
      <c r="H1170" s="27"/>
      <c r="I1170" s="27"/>
      <c r="J1170" s="27"/>
      <c r="K1170" s="26"/>
      <c r="L1170" s="29"/>
      <c r="M1170" s="15"/>
      <c r="N1170" s="15"/>
      <c r="O1170" s="29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5"/>
      <c r="AF1170" s="15"/>
      <c r="AG1170" s="30"/>
      <c r="AH1170" s="30"/>
      <c r="AI1170" s="30"/>
      <c r="AJ1170" s="30"/>
    </row>
    <row r="1171">
      <c r="A1171" s="26"/>
      <c r="B1171" s="27"/>
      <c r="C1171" s="28"/>
      <c r="D1171" s="27"/>
      <c r="E1171" s="27"/>
      <c r="F1171" s="27"/>
      <c r="G1171" s="27"/>
      <c r="H1171" s="27"/>
      <c r="I1171" s="27"/>
      <c r="J1171" s="27"/>
      <c r="K1171" s="26"/>
      <c r="L1171" s="29"/>
      <c r="M1171" s="15"/>
      <c r="N1171" s="15"/>
      <c r="O1171" s="29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5"/>
      <c r="AC1171" s="15"/>
      <c r="AD1171" s="15"/>
      <c r="AE1171" s="15"/>
      <c r="AF1171" s="15"/>
      <c r="AG1171" s="30"/>
      <c r="AH1171" s="30"/>
      <c r="AI1171" s="30"/>
      <c r="AJ1171" s="30"/>
    </row>
    <row r="1172">
      <c r="A1172" s="26"/>
      <c r="B1172" s="27"/>
      <c r="C1172" s="28"/>
      <c r="D1172" s="27"/>
      <c r="E1172" s="27"/>
      <c r="F1172" s="27"/>
      <c r="G1172" s="27"/>
      <c r="H1172" s="27"/>
      <c r="I1172" s="27"/>
      <c r="J1172" s="27"/>
      <c r="K1172" s="26"/>
      <c r="L1172" s="29"/>
      <c r="M1172" s="15"/>
      <c r="N1172" s="15"/>
      <c r="O1172" s="29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5"/>
      <c r="AF1172" s="15"/>
      <c r="AG1172" s="30"/>
      <c r="AH1172" s="30"/>
      <c r="AI1172" s="30"/>
      <c r="AJ1172" s="30"/>
    </row>
    <row r="1173">
      <c r="A1173" s="26"/>
      <c r="B1173" s="27"/>
      <c r="C1173" s="28"/>
      <c r="D1173" s="27"/>
      <c r="E1173" s="27"/>
      <c r="F1173" s="27"/>
      <c r="G1173" s="27"/>
      <c r="H1173" s="27"/>
      <c r="I1173" s="27"/>
      <c r="J1173" s="27"/>
      <c r="K1173" s="26"/>
      <c r="L1173" s="29"/>
      <c r="M1173" s="15"/>
      <c r="N1173" s="15"/>
      <c r="O1173" s="29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5"/>
      <c r="AC1173" s="15"/>
      <c r="AD1173" s="15"/>
      <c r="AE1173" s="15"/>
      <c r="AF1173" s="15"/>
      <c r="AG1173" s="30"/>
      <c r="AH1173" s="30"/>
      <c r="AI1173" s="30"/>
      <c r="AJ1173" s="30"/>
    </row>
    <row r="1174">
      <c r="A1174" s="26"/>
      <c r="B1174" s="27"/>
      <c r="C1174" s="28"/>
      <c r="D1174" s="27"/>
      <c r="E1174" s="27"/>
      <c r="F1174" s="27"/>
      <c r="G1174" s="27"/>
      <c r="H1174" s="27"/>
      <c r="I1174" s="27"/>
      <c r="J1174" s="27"/>
      <c r="K1174" s="26"/>
      <c r="L1174" s="29"/>
      <c r="M1174" s="15"/>
      <c r="N1174" s="15"/>
      <c r="O1174" s="29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  <c r="AC1174" s="15"/>
      <c r="AD1174" s="15"/>
      <c r="AE1174" s="15"/>
      <c r="AF1174" s="15"/>
      <c r="AG1174" s="30"/>
      <c r="AH1174" s="30"/>
      <c r="AI1174" s="30"/>
      <c r="AJ1174" s="30"/>
    </row>
    <row r="1175">
      <c r="A1175" s="26"/>
      <c r="B1175" s="27"/>
      <c r="C1175" s="28"/>
      <c r="D1175" s="27"/>
      <c r="E1175" s="27"/>
      <c r="F1175" s="27"/>
      <c r="G1175" s="27"/>
      <c r="H1175" s="27"/>
      <c r="I1175" s="27"/>
      <c r="J1175" s="27"/>
      <c r="K1175" s="26"/>
      <c r="L1175" s="29"/>
      <c r="M1175" s="15"/>
      <c r="N1175" s="15"/>
      <c r="O1175" s="29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5"/>
      <c r="AC1175" s="15"/>
      <c r="AD1175" s="15"/>
      <c r="AE1175" s="15"/>
      <c r="AF1175" s="15"/>
      <c r="AG1175" s="30"/>
      <c r="AH1175" s="30"/>
      <c r="AI1175" s="30"/>
      <c r="AJ1175" s="30"/>
    </row>
    <row r="1176">
      <c r="A1176" s="26"/>
      <c r="B1176" s="27"/>
      <c r="C1176" s="28"/>
      <c r="D1176" s="27"/>
      <c r="E1176" s="27"/>
      <c r="F1176" s="27"/>
      <c r="G1176" s="27"/>
      <c r="H1176" s="27"/>
      <c r="I1176" s="27"/>
      <c r="J1176" s="27"/>
      <c r="K1176" s="26"/>
      <c r="L1176" s="29"/>
      <c r="M1176" s="15"/>
      <c r="N1176" s="15"/>
      <c r="O1176" s="29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5"/>
      <c r="AF1176" s="15"/>
      <c r="AG1176" s="30"/>
      <c r="AH1176" s="30"/>
      <c r="AI1176" s="30"/>
      <c r="AJ1176" s="30"/>
    </row>
    <row r="1177">
      <c r="A1177" s="26"/>
      <c r="B1177" s="27"/>
      <c r="C1177" s="28"/>
      <c r="D1177" s="27"/>
      <c r="E1177" s="27"/>
      <c r="F1177" s="27"/>
      <c r="G1177" s="27"/>
      <c r="H1177" s="27"/>
      <c r="I1177" s="27"/>
      <c r="J1177" s="27"/>
      <c r="K1177" s="26"/>
      <c r="L1177" s="29"/>
      <c r="M1177" s="15"/>
      <c r="N1177" s="15"/>
      <c r="O1177" s="29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5"/>
      <c r="AC1177" s="15"/>
      <c r="AD1177" s="15"/>
      <c r="AE1177" s="15"/>
      <c r="AF1177" s="15"/>
      <c r="AG1177" s="30"/>
      <c r="AH1177" s="30"/>
      <c r="AI1177" s="30"/>
      <c r="AJ1177" s="30"/>
    </row>
    <row r="1178">
      <c r="A1178" s="26"/>
      <c r="B1178" s="27"/>
      <c r="C1178" s="28"/>
      <c r="D1178" s="27"/>
      <c r="E1178" s="27"/>
      <c r="F1178" s="27"/>
      <c r="G1178" s="27"/>
      <c r="H1178" s="27"/>
      <c r="I1178" s="27"/>
      <c r="J1178" s="27"/>
      <c r="K1178" s="26"/>
      <c r="L1178" s="29"/>
      <c r="M1178" s="15"/>
      <c r="N1178" s="15"/>
      <c r="O1178" s="29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5"/>
      <c r="AF1178" s="15"/>
      <c r="AG1178" s="30"/>
      <c r="AH1178" s="30"/>
      <c r="AI1178" s="30"/>
      <c r="AJ1178" s="30"/>
    </row>
    <row r="1179">
      <c r="A1179" s="26"/>
      <c r="B1179" s="27"/>
      <c r="C1179" s="28"/>
      <c r="D1179" s="27"/>
      <c r="E1179" s="27"/>
      <c r="F1179" s="27"/>
      <c r="G1179" s="27"/>
      <c r="H1179" s="27"/>
      <c r="I1179" s="27"/>
      <c r="J1179" s="27"/>
      <c r="K1179" s="26"/>
      <c r="L1179" s="29"/>
      <c r="M1179" s="15"/>
      <c r="N1179" s="15"/>
      <c r="O1179" s="29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5"/>
      <c r="AC1179" s="15"/>
      <c r="AD1179" s="15"/>
      <c r="AE1179" s="15"/>
      <c r="AF1179" s="15"/>
      <c r="AG1179" s="30"/>
      <c r="AH1179" s="30"/>
      <c r="AI1179" s="30"/>
      <c r="AJ1179" s="30"/>
    </row>
    <row r="1180">
      <c r="A1180" s="26"/>
      <c r="B1180" s="27"/>
      <c r="C1180" s="28"/>
      <c r="D1180" s="27"/>
      <c r="E1180" s="27"/>
      <c r="F1180" s="27"/>
      <c r="G1180" s="27"/>
      <c r="H1180" s="27"/>
      <c r="I1180" s="27"/>
      <c r="J1180" s="27"/>
      <c r="K1180" s="26"/>
      <c r="L1180" s="29"/>
      <c r="M1180" s="15"/>
      <c r="N1180" s="15"/>
      <c r="O1180" s="29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5"/>
      <c r="AF1180" s="15"/>
      <c r="AG1180" s="30"/>
      <c r="AH1180" s="30"/>
      <c r="AI1180" s="30"/>
      <c r="AJ1180" s="30"/>
    </row>
    <row r="1181">
      <c r="A1181" s="26"/>
      <c r="B1181" s="27"/>
      <c r="C1181" s="28"/>
      <c r="D1181" s="27"/>
      <c r="E1181" s="27"/>
      <c r="F1181" s="27"/>
      <c r="G1181" s="27"/>
      <c r="H1181" s="27"/>
      <c r="I1181" s="27"/>
      <c r="J1181" s="27"/>
      <c r="K1181" s="26"/>
      <c r="L1181" s="29"/>
      <c r="M1181" s="15"/>
      <c r="N1181" s="15"/>
      <c r="O1181" s="29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5"/>
      <c r="AC1181" s="15"/>
      <c r="AD1181" s="15"/>
      <c r="AE1181" s="15"/>
      <c r="AF1181" s="15"/>
      <c r="AG1181" s="30"/>
      <c r="AH1181" s="30"/>
      <c r="AI1181" s="30"/>
      <c r="AJ1181" s="30"/>
    </row>
    <row r="1182">
      <c r="A1182" s="26"/>
      <c r="B1182" s="27"/>
      <c r="C1182" s="28"/>
      <c r="D1182" s="27"/>
      <c r="E1182" s="27"/>
      <c r="F1182" s="27"/>
      <c r="G1182" s="27"/>
      <c r="H1182" s="27"/>
      <c r="I1182" s="27"/>
      <c r="J1182" s="27"/>
      <c r="K1182" s="26"/>
      <c r="L1182" s="29"/>
      <c r="M1182" s="15"/>
      <c r="N1182" s="15"/>
      <c r="O1182" s="29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  <c r="AC1182" s="15"/>
      <c r="AD1182" s="15"/>
      <c r="AE1182" s="15"/>
      <c r="AF1182" s="15"/>
      <c r="AG1182" s="30"/>
      <c r="AH1182" s="30"/>
      <c r="AI1182" s="30"/>
      <c r="AJ1182" s="30"/>
    </row>
    <row r="1183">
      <c r="A1183" s="26"/>
      <c r="B1183" s="27"/>
      <c r="C1183" s="28"/>
      <c r="D1183" s="27"/>
      <c r="E1183" s="27"/>
      <c r="F1183" s="27"/>
      <c r="G1183" s="27"/>
      <c r="H1183" s="27"/>
      <c r="I1183" s="27"/>
      <c r="J1183" s="27"/>
      <c r="K1183" s="26"/>
      <c r="L1183" s="29"/>
      <c r="M1183" s="15"/>
      <c r="N1183" s="15"/>
      <c r="O1183" s="29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5"/>
      <c r="AC1183" s="15"/>
      <c r="AD1183" s="15"/>
      <c r="AE1183" s="15"/>
      <c r="AF1183" s="15"/>
      <c r="AG1183" s="30"/>
      <c r="AH1183" s="30"/>
      <c r="AI1183" s="30"/>
      <c r="AJ1183" s="30"/>
    </row>
    <row r="1184">
      <c r="A1184" s="26"/>
      <c r="B1184" s="27"/>
      <c r="C1184" s="28"/>
      <c r="D1184" s="27"/>
      <c r="E1184" s="27"/>
      <c r="F1184" s="27"/>
      <c r="G1184" s="27"/>
      <c r="H1184" s="27"/>
      <c r="I1184" s="27"/>
      <c r="J1184" s="27"/>
      <c r="K1184" s="26"/>
      <c r="L1184" s="29"/>
      <c r="M1184" s="15"/>
      <c r="N1184" s="15"/>
      <c r="O1184" s="29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  <c r="AC1184" s="15"/>
      <c r="AD1184" s="15"/>
      <c r="AE1184" s="15"/>
      <c r="AF1184" s="15"/>
      <c r="AG1184" s="30"/>
      <c r="AH1184" s="30"/>
      <c r="AI1184" s="30"/>
      <c r="AJ1184" s="30"/>
    </row>
    <row r="1185">
      <c r="A1185" s="26"/>
      <c r="B1185" s="27"/>
      <c r="C1185" s="28"/>
      <c r="D1185" s="27"/>
      <c r="E1185" s="27"/>
      <c r="F1185" s="27"/>
      <c r="G1185" s="27"/>
      <c r="H1185" s="27"/>
      <c r="I1185" s="27"/>
      <c r="J1185" s="27"/>
      <c r="K1185" s="26"/>
      <c r="L1185" s="29"/>
      <c r="M1185" s="15"/>
      <c r="N1185" s="15"/>
      <c r="O1185" s="29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5"/>
      <c r="AC1185" s="15"/>
      <c r="AD1185" s="15"/>
      <c r="AE1185" s="15"/>
      <c r="AF1185" s="15"/>
      <c r="AG1185" s="30"/>
      <c r="AH1185" s="30"/>
      <c r="AI1185" s="30"/>
      <c r="AJ1185" s="30"/>
    </row>
    <row r="1186">
      <c r="A1186" s="26"/>
      <c r="B1186" s="27"/>
      <c r="C1186" s="28"/>
      <c r="D1186" s="27"/>
      <c r="E1186" s="27"/>
      <c r="F1186" s="27"/>
      <c r="G1186" s="27"/>
      <c r="H1186" s="27"/>
      <c r="I1186" s="27"/>
      <c r="J1186" s="27"/>
      <c r="K1186" s="26"/>
      <c r="L1186" s="29"/>
      <c r="M1186" s="15"/>
      <c r="N1186" s="15"/>
      <c r="O1186" s="29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5"/>
      <c r="AF1186" s="15"/>
      <c r="AG1186" s="30"/>
      <c r="AH1186" s="30"/>
      <c r="AI1186" s="30"/>
      <c r="AJ1186" s="30"/>
    </row>
    <row r="1187">
      <c r="A1187" s="26"/>
      <c r="B1187" s="27"/>
      <c r="C1187" s="28"/>
      <c r="D1187" s="27"/>
      <c r="E1187" s="27"/>
      <c r="F1187" s="27"/>
      <c r="G1187" s="27"/>
      <c r="H1187" s="27"/>
      <c r="I1187" s="27"/>
      <c r="J1187" s="27"/>
      <c r="K1187" s="26"/>
      <c r="L1187" s="29"/>
      <c r="M1187" s="15"/>
      <c r="N1187" s="15"/>
      <c r="O1187" s="29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5"/>
      <c r="AC1187" s="15"/>
      <c r="AD1187" s="15"/>
      <c r="AE1187" s="15"/>
      <c r="AF1187" s="15"/>
      <c r="AG1187" s="30"/>
      <c r="AH1187" s="30"/>
      <c r="AI1187" s="30"/>
      <c r="AJ1187" s="30"/>
    </row>
    <row r="1188">
      <c r="A1188" s="26"/>
      <c r="B1188" s="27"/>
      <c r="C1188" s="28"/>
      <c r="D1188" s="27"/>
      <c r="E1188" s="27"/>
      <c r="F1188" s="27"/>
      <c r="G1188" s="27"/>
      <c r="H1188" s="27"/>
      <c r="I1188" s="27"/>
      <c r="J1188" s="27"/>
      <c r="K1188" s="26"/>
      <c r="L1188" s="29"/>
      <c r="M1188" s="15"/>
      <c r="N1188" s="15"/>
      <c r="O1188" s="29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5"/>
      <c r="AF1188" s="15"/>
      <c r="AG1188" s="30"/>
      <c r="AH1188" s="30"/>
      <c r="AI1188" s="30"/>
      <c r="AJ1188" s="30"/>
    </row>
    <row r="1189">
      <c r="A1189" s="26"/>
      <c r="B1189" s="27"/>
      <c r="C1189" s="28"/>
      <c r="D1189" s="27"/>
      <c r="E1189" s="27"/>
      <c r="F1189" s="27"/>
      <c r="G1189" s="27"/>
      <c r="H1189" s="27"/>
      <c r="I1189" s="27"/>
      <c r="J1189" s="27"/>
      <c r="K1189" s="26"/>
      <c r="L1189" s="29"/>
      <c r="M1189" s="15"/>
      <c r="N1189" s="15"/>
      <c r="O1189" s="29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5"/>
      <c r="AC1189" s="15"/>
      <c r="AD1189" s="15"/>
      <c r="AE1189" s="15"/>
      <c r="AF1189" s="15"/>
      <c r="AG1189" s="30"/>
      <c r="AH1189" s="30"/>
      <c r="AI1189" s="30"/>
      <c r="AJ1189" s="30"/>
    </row>
    <row r="1190">
      <c r="A1190" s="26"/>
      <c r="B1190" s="27"/>
      <c r="C1190" s="28"/>
      <c r="D1190" s="27"/>
      <c r="E1190" s="27"/>
      <c r="F1190" s="27"/>
      <c r="G1190" s="27"/>
      <c r="H1190" s="27"/>
      <c r="I1190" s="27"/>
      <c r="J1190" s="27"/>
      <c r="K1190" s="26"/>
      <c r="L1190" s="29"/>
      <c r="M1190" s="15"/>
      <c r="N1190" s="15"/>
      <c r="O1190" s="29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5"/>
      <c r="AF1190" s="15"/>
      <c r="AG1190" s="30"/>
      <c r="AH1190" s="30"/>
      <c r="AI1190" s="30"/>
      <c r="AJ1190" s="30"/>
    </row>
    <row r="1191">
      <c r="A1191" s="26"/>
      <c r="B1191" s="27"/>
      <c r="C1191" s="28"/>
      <c r="D1191" s="27"/>
      <c r="E1191" s="27"/>
      <c r="F1191" s="27"/>
      <c r="G1191" s="27"/>
      <c r="H1191" s="27"/>
      <c r="I1191" s="27"/>
      <c r="J1191" s="27"/>
      <c r="K1191" s="26"/>
      <c r="L1191" s="29"/>
      <c r="M1191" s="15"/>
      <c r="N1191" s="15"/>
      <c r="O1191" s="29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5"/>
      <c r="AC1191" s="15"/>
      <c r="AD1191" s="15"/>
      <c r="AE1191" s="15"/>
      <c r="AF1191" s="15"/>
      <c r="AG1191" s="30"/>
      <c r="AH1191" s="30"/>
      <c r="AI1191" s="30"/>
      <c r="AJ1191" s="30"/>
    </row>
    <row r="1192">
      <c r="A1192" s="26"/>
      <c r="B1192" s="27"/>
      <c r="C1192" s="28"/>
      <c r="D1192" s="27"/>
      <c r="E1192" s="27"/>
      <c r="F1192" s="27"/>
      <c r="G1192" s="27"/>
      <c r="H1192" s="27"/>
      <c r="I1192" s="27"/>
      <c r="J1192" s="27"/>
      <c r="K1192" s="26"/>
      <c r="L1192" s="29"/>
      <c r="M1192" s="15"/>
      <c r="N1192" s="15"/>
      <c r="O1192" s="29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  <c r="AC1192" s="15"/>
      <c r="AD1192" s="15"/>
      <c r="AE1192" s="15"/>
      <c r="AF1192" s="15"/>
      <c r="AG1192" s="30"/>
      <c r="AH1192" s="30"/>
      <c r="AI1192" s="30"/>
      <c r="AJ1192" s="30"/>
    </row>
    <row r="1193">
      <c r="A1193" s="26"/>
      <c r="B1193" s="27"/>
      <c r="C1193" s="28"/>
      <c r="D1193" s="27"/>
      <c r="E1193" s="27"/>
      <c r="F1193" s="27"/>
      <c r="G1193" s="27"/>
      <c r="H1193" s="27"/>
      <c r="I1193" s="27"/>
      <c r="J1193" s="27"/>
      <c r="K1193" s="26"/>
      <c r="L1193" s="29"/>
      <c r="M1193" s="15"/>
      <c r="N1193" s="15"/>
      <c r="O1193" s="29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  <c r="AB1193" s="15"/>
      <c r="AC1193" s="15"/>
      <c r="AD1193" s="15"/>
      <c r="AE1193" s="15"/>
      <c r="AF1193" s="15"/>
      <c r="AG1193" s="30"/>
      <c r="AH1193" s="30"/>
      <c r="AI1193" s="30"/>
      <c r="AJ1193" s="30"/>
    </row>
    <row r="1194">
      <c r="A1194" s="26"/>
      <c r="B1194" s="27"/>
      <c r="C1194" s="28"/>
      <c r="D1194" s="27"/>
      <c r="E1194" s="27"/>
      <c r="F1194" s="27"/>
      <c r="G1194" s="27"/>
      <c r="H1194" s="27"/>
      <c r="I1194" s="27"/>
      <c r="J1194" s="27"/>
      <c r="K1194" s="26"/>
      <c r="L1194" s="29"/>
      <c r="M1194" s="15"/>
      <c r="N1194" s="15"/>
      <c r="O1194" s="29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  <c r="AC1194" s="15"/>
      <c r="AD1194" s="15"/>
      <c r="AE1194" s="15"/>
      <c r="AF1194" s="15"/>
      <c r="AG1194" s="30"/>
      <c r="AH1194" s="30"/>
      <c r="AI1194" s="30"/>
      <c r="AJ1194" s="30"/>
    </row>
    <row r="1195">
      <c r="A1195" s="26"/>
      <c r="B1195" s="27"/>
      <c r="C1195" s="28"/>
      <c r="D1195" s="27"/>
      <c r="E1195" s="27"/>
      <c r="F1195" s="27"/>
      <c r="G1195" s="27"/>
      <c r="H1195" s="27"/>
      <c r="I1195" s="27"/>
      <c r="J1195" s="27"/>
      <c r="K1195" s="26"/>
      <c r="L1195" s="29"/>
      <c r="M1195" s="15"/>
      <c r="N1195" s="15"/>
      <c r="O1195" s="29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  <c r="AB1195" s="15"/>
      <c r="AC1195" s="15"/>
      <c r="AD1195" s="15"/>
      <c r="AE1195" s="15"/>
      <c r="AF1195" s="15"/>
      <c r="AG1195" s="30"/>
      <c r="AH1195" s="30"/>
      <c r="AI1195" s="30"/>
      <c r="AJ1195" s="30"/>
    </row>
    <row r="1196">
      <c r="A1196" s="26"/>
      <c r="B1196" s="27"/>
      <c r="C1196" s="28"/>
      <c r="D1196" s="27"/>
      <c r="E1196" s="27"/>
      <c r="F1196" s="27"/>
      <c r="G1196" s="27"/>
      <c r="H1196" s="27"/>
      <c r="I1196" s="27"/>
      <c r="J1196" s="27"/>
      <c r="K1196" s="26"/>
      <c r="L1196" s="29"/>
      <c r="M1196" s="15"/>
      <c r="N1196" s="15"/>
      <c r="O1196" s="29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  <c r="AC1196" s="15"/>
      <c r="AD1196" s="15"/>
      <c r="AE1196" s="15"/>
      <c r="AF1196" s="15"/>
      <c r="AG1196" s="30"/>
      <c r="AH1196" s="30"/>
      <c r="AI1196" s="30"/>
      <c r="AJ1196" s="30"/>
    </row>
    <row r="1197">
      <c r="A1197" s="26"/>
      <c r="B1197" s="27"/>
      <c r="C1197" s="28"/>
      <c r="D1197" s="27"/>
      <c r="E1197" s="27"/>
      <c r="F1197" s="27"/>
      <c r="G1197" s="27"/>
      <c r="H1197" s="27"/>
      <c r="I1197" s="27"/>
      <c r="J1197" s="27"/>
      <c r="K1197" s="26"/>
      <c r="L1197" s="29"/>
      <c r="M1197" s="15"/>
      <c r="N1197" s="15"/>
      <c r="O1197" s="29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  <c r="AB1197" s="15"/>
      <c r="AC1197" s="15"/>
      <c r="AD1197" s="15"/>
      <c r="AE1197" s="15"/>
      <c r="AF1197" s="15"/>
      <c r="AG1197" s="30"/>
      <c r="AH1197" s="30"/>
      <c r="AI1197" s="30"/>
      <c r="AJ1197" s="30"/>
    </row>
    <row r="1198">
      <c r="A1198" s="26"/>
      <c r="B1198" s="27"/>
      <c r="C1198" s="28"/>
      <c r="D1198" s="27"/>
      <c r="E1198" s="27"/>
      <c r="F1198" s="27"/>
      <c r="G1198" s="27"/>
      <c r="H1198" s="27"/>
      <c r="I1198" s="27"/>
      <c r="J1198" s="27"/>
      <c r="K1198" s="26"/>
      <c r="L1198" s="29"/>
      <c r="M1198" s="15"/>
      <c r="N1198" s="15"/>
      <c r="O1198" s="29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  <c r="AC1198" s="15"/>
      <c r="AD1198" s="15"/>
      <c r="AE1198" s="15"/>
      <c r="AF1198" s="15"/>
      <c r="AG1198" s="30"/>
      <c r="AH1198" s="30"/>
      <c r="AI1198" s="30"/>
      <c r="AJ1198" s="30"/>
    </row>
    <row r="1199">
      <c r="A1199" s="26"/>
      <c r="B1199" s="27"/>
      <c r="C1199" s="28"/>
      <c r="D1199" s="27"/>
      <c r="E1199" s="27"/>
      <c r="F1199" s="27"/>
      <c r="G1199" s="27"/>
      <c r="H1199" s="27"/>
      <c r="I1199" s="27"/>
      <c r="J1199" s="27"/>
      <c r="K1199" s="26"/>
      <c r="L1199" s="29"/>
      <c r="M1199" s="15"/>
      <c r="N1199" s="15"/>
      <c r="O1199" s="29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  <c r="AB1199" s="15"/>
      <c r="AC1199" s="15"/>
      <c r="AD1199" s="15"/>
      <c r="AE1199" s="15"/>
      <c r="AF1199" s="15"/>
      <c r="AG1199" s="30"/>
      <c r="AH1199" s="30"/>
      <c r="AI1199" s="30"/>
      <c r="AJ1199" s="30"/>
    </row>
    <row r="1200">
      <c r="A1200" s="26"/>
      <c r="B1200" s="27"/>
      <c r="C1200" s="28"/>
      <c r="D1200" s="27"/>
      <c r="E1200" s="27"/>
      <c r="F1200" s="27"/>
      <c r="G1200" s="27"/>
      <c r="H1200" s="27"/>
      <c r="I1200" s="27"/>
      <c r="J1200" s="27"/>
      <c r="K1200" s="26"/>
      <c r="L1200" s="29"/>
      <c r="M1200" s="15"/>
      <c r="N1200" s="15"/>
      <c r="O1200" s="29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  <c r="AC1200" s="15"/>
      <c r="AD1200" s="15"/>
      <c r="AE1200" s="15"/>
      <c r="AF1200" s="15"/>
      <c r="AG1200" s="30"/>
      <c r="AH1200" s="30"/>
      <c r="AI1200" s="30"/>
      <c r="AJ1200" s="30"/>
    </row>
    <row r="1201">
      <c r="A1201" s="26"/>
      <c r="B1201" s="27"/>
      <c r="C1201" s="28"/>
      <c r="D1201" s="27"/>
      <c r="E1201" s="27"/>
      <c r="F1201" s="27"/>
      <c r="G1201" s="27"/>
      <c r="H1201" s="27"/>
      <c r="I1201" s="27"/>
      <c r="J1201" s="27"/>
      <c r="K1201" s="26"/>
      <c r="L1201" s="29"/>
      <c r="M1201" s="15"/>
      <c r="N1201" s="15"/>
      <c r="O1201" s="29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  <c r="AB1201" s="15"/>
      <c r="AC1201" s="15"/>
      <c r="AD1201" s="15"/>
      <c r="AE1201" s="15"/>
      <c r="AF1201" s="15"/>
      <c r="AG1201" s="30"/>
      <c r="AH1201" s="30"/>
      <c r="AI1201" s="30"/>
      <c r="AJ1201" s="30"/>
    </row>
    <row r="1202">
      <c r="A1202" s="26"/>
      <c r="B1202" s="27"/>
      <c r="C1202" s="28"/>
      <c r="D1202" s="27"/>
      <c r="E1202" s="27"/>
      <c r="F1202" s="27"/>
      <c r="G1202" s="27"/>
      <c r="H1202" s="27"/>
      <c r="I1202" s="27"/>
      <c r="J1202" s="27"/>
      <c r="K1202" s="26"/>
      <c r="L1202" s="29"/>
      <c r="M1202" s="15"/>
      <c r="N1202" s="15"/>
      <c r="O1202" s="29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5"/>
      <c r="AF1202" s="15"/>
      <c r="AG1202" s="30"/>
      <c r="AH1202" s="30"/>
      <c r="AI1202" s="30"/>
      <c r="AJ1202" s="30"/>
    </row>
    <row r="1203">
      <c r="A1203" s="26"/>
      <c r="B1203" s="27"/>
      <c r="C1203" s="28"/>
      <c r="D1203" s="27"/>
      <c r="E1203" s="27"/>
      <c r="F1203" s="27"/>
      <c r="G1203" s="27"/>
      <c r="H1203" s="27"/>
      <c r="I1203" s="27"/>
      <c r="J1203" s="27"/>
      <c r="K1203" s="26"/>
      <c r="L1203" s="29"/>
      <c r="M1203" s="15"/>
      <c r="N1203" s="15"/>
      <c r="O1203" s="29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  <c r="AC1203" s="15"/>
      <c r="AD1203" s="15"/>
      <c r="AE1203" s="15"/>
      <c r="AF1203" s="15"/>
      <c r="AG1203" s="30"/>
      <c r="AH1203" s="30"/>
      <c r="AI1203" s="30"/>
      <c r="AJ1203" s="30"/>
    </row>
    <row r="1204">
      <c r="A1204" s="26"/>
      <c r="B1204" s="27"/>
      <c r="C1204" s="28"/>
      <c r="D1204" s="27"/>
      <c r="E1204" s="27"/>
      <c r="F1204" s="27"/>
      <c r="G1204" s="27"/>
      <c r="H1204" s="27"/>
      <c r="I1204" s="27"/>
      <c r="J1204" s="27"/>
      <c r="K1204" s="26"/>
      <c r="L1204" s="29"/>
      <c r="M1204" s="15"/>
      <c r="N1204" s="15"/>
      <c r="O1204" s="29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5"/>
      <c r="AF1204" s="15"/>
      <c r="AG1204" s="30"/>
      <c r="AH1204" s="30"/>
      <c r="AI1204" s="30"/>
      <c r="AJ1204" s="30"/>
    </row>
    <row r="1205">
      <c r="A1205" s="26"/>
      <c r="B1205" s="27"/>
      <c r="C1205" s="28"/>
      <c r="D1205" s="27"/>
      <c r="E1205" s="27"/>
      <c r="F1205" s="27"/>
      <c r="G1205" s="27"/>
      <c r="H1205" s="27"/>
      <c r="I1205" s="27"/>
      <c r="J1205" s="27"/>
      <c r="K1205" s="26"/>
      <c r="L1205" s="29"/>
      <c r="M1205" s="15"/>
      <c r="N1205" s="15"/>
      <c r="O1205" s="29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  <c r="AC1205" s="15"/>
      <c r="AD1205" s="15"/>
      <c r="AE1205" s="15"/>
      <c r="AF1205" s="15"/>
      <c r="AG1205" s="30"/>
      <c r="AH1205" s="30"/>
      <c r="AI1205" s="30"/>
      <c r="AJ1205" s="30"/>
    </row>
    <row r="1206">
      <c r="A1206" s="26"/>
      <c r="B1206" s="27"/>
      <c r="C1206" s="28"/>
      <c r="D1206" s="27"/>
      <c r="E1206" s="27"/>
      <c r="F1206" s="27"/>
      <c r="G1206" s="27"/>
      <c r="H1206" s="27"/>
      <c r="I1206" s="27"/>
      <c r="J1206" s="27"/>
      <c r="K1206" s="26"/>
      <c r="L1206" s="29"/>
      <c r="M1206" s="15"/>
      <c r="N1206" s="15"/>
      <c r="O1206" s="29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  <c r="AC1206" s="15"/>
      <c r="AD1206" s="15"/>
      <c r="AE1206" s="15"/>
      <c r="AF1206" s="15"/>
      <c r="AG1206" s="30"/>
      <c r="AH1206" s="30"/>
      <c r="AI1206" s="30"/>
      <c r="AJ1206" s="30"/>
    </row>
    <row r="1207">
      <c r="A1207" s="26"/>
      <c r="B1207" s="27"/>
      <c r="C1207" s="28"/>
      <c r="D1207" s="27"/>
      <c r="E1207" s="27"/>
      <c r="F1207" s="27"/>
      <c r="G1207" s="27"/>
      <c r="H1207" s="27"/>
      <c r="I1207" s="27"/>
      <c r="J1207" s="27"/>
      <c r="K1207" s="26"/>
      <c r="L1207" s="29"/>
      <c r="M1207" s="15"/>
      <c r="N1207" s="15"/>
      <c r="O1207" s="29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  <c r="AB1207" s="15"/>
      <c r="AC1207" s="15"/>
      <c r="AD1207" s="15"/>
      <c r="AE1207" s="15"/>
      <c r="AF1207" s="15"/>
      <c r="AG1207" s="30"/>
      <c r="AH1207" s="30"/>
      <c r="AI1207" s="30"/>
      <c r="AJ1207" s="30"/>
    </row>
    <row r="1208">
      <c r="A1208" s="26"/>
      <c r="B1208" s="27"/>
      <c r="C1208" s="28"/>
      <c r="D1208" s="27"/>
      <c r="E1208" s="27"/>
      <c r="F1208" s="27"/>
      <c r="G1208" s="27"/>
      <c r="H1208" s="27"/>
      <c r="I1208" s="27"/>
      <c r="J1208" s="27"/>
      <c r="K1208" s="26"/>
      <c r="L1208" s="29"/>
      <c r="M1208" s="15"/>
      <c r="N1208" s="15"/>
      <c r="O1208" s="29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  <c r="AC1208" s="15"/>
      <c r="AD1208" s="15"/>
      <c r="AE1208" s="15"/>
      <c r="AF1208" s="15"/>
      <c r="AG1208" s="30"/>
      <c r="AH1208" s="30"/>
      <c r="AI1208" s="30"/>
      <c r="AJ1208" s="30"/>
    </row>
    <row r="1209">
      <c r="A1209" s="26"/>
      <c r="B1209" s="27"/>
      <c r="C1209" s="28"/>
      <c r="D1209" s="27"/>
      <c r="E1209" s="27"/>
      <c r="F1209" s="27"/>
      <c r="G1209" s="27"/>
      <c r="H1209" s="27"/>
      <c r="I1209" s="27"/>
      <c r="J1209" s="27"/>
      <c r="K1209" s="26"/>
      <c r="L1209" s="29"/>
      <c r="M1209" s="15"/>
      <c r="N1209" s="15"/>
      <c r="O1209" s="29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/>
      <c r="AB1209" s="15"/>
      <c r="AC1209" s="15"/>
      <c r="AD1209" s="15"/>
      <c r="AE1209" s="15"/>
      <c r="AF1209" s="15"/>
      <c r="AG1209" s="30"/>
      <c r="AH1209" s="30"/>
      <c r="AI1209" s="30"/>
      <c r="AJ1209" s="30"/>
    </row>
    <row r="1210">
      <c r="A1210" s="26"/>
      <c r="B1210" s="27"/>
      <c r="C1210" s="28"/>
      <c r="D1210" s="27"/>
      <c r="E1210" s="27"/>
      <c r="F1210" s="27"/>
      <c r="G1210" s="27"/>
      <c r="H1210" s="27"/>
      <c r="I1210" s="27"/>
      <c r="J1210" s="27"/>
      <c r="K1210" s="26"/>
      <c r="L1210" s="29"/>
      <c r="M1210" s="15"/>
      <c r="N1210" s="15"/>
      <c r="O1210" s="29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  <c r="AC1210" s="15"/>
      <c r="AD1210" s="15"/>
      <c r="AE1210" s="15"/>
      <c r="AF1210" s="15"/>
      <c r="AG1210" s="30"/>
      <c r="AH1210" s="30"/>
      <c r="AI1210" s="30"/>
      <c r="AJ1210" s="30"/>
    </row>
    <row r="1211">
      <c r="A1211" s="26"/>
      <c r="B1211" s="27"/>
      <c r="C1211" s="28"/>
      <c r="D1211" s="27"/>
      <c r="E1211" s="27"/>
      <c r="F1211" s="27"/>
      <c r="G1211" s="27"/>
      <c r="H1211" s="27"/>
      <c r="I1211" s="27"/>
      <c r="J1211" s="27"/>
      <c r="K1211" s="26"/>
      <c r="L1211" s="29"/>
      <c r="M1211" s="15"/>
      <c r="N1211" s="15"/>
      <c r="O1211" s="29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/>
      <c r="AB1211" s="15"/>
      <c r="AC1211" s="15"/>
      <c r="AD1211" s="15"/>
      <c r="AE1211" s="15"/>
      <c r="AF1211" s="15"/>
      <c r="AG1211" s="30"/>
      <c r="AH1211" s="30"/>
      <c r="AI1211" s="30"/>
      <c r="AJ1211" s="30"/>
    </row>
    <row r="1212">
      <c r="A1212" s="26"/>
      <c r="B1212" s="27"/>
      <c r="C1212" s="28"/>
      <c r="D1212" s="27"/>
      <c r="E1212" s="27"/>
      <c r="F1212" s="27"/>
      <c r="G1212" s="27"/>
      <c r="H1212" s="27"/>
      <c r="I1212" s="27"/>
      <c r="J1212" s="27"/>
      <c r="K1212" s="26"/>
      <c r="L1212" s="29"/>
      <c r="M1212" s="15"/>
      <c r="N1212" s="15"/>
      <c r="O1212" s="29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  <c r="AC1212" s="15"/>
      <c r="AD1212" s="15"/>
      <c r="AE1212" s="15"/>
      <c r="AF1212" s="15"/>
      <c r="AG1212" s="30"/>
      <c r="AH1212" s="30"/>
      <c r="AI1212" s="30"/>
      <c r="AJ1212" s="30"/>
    </row>
    <row r="1213">
      <c r="A1213" s="26"/>
      <c r="B1213" s="27"/>
      <c r="C1213" s="28"/>
      <c r="D1213" s="27"/>
      <c r="E1213" s="27"/>
      <c r="F1213" s="27"/>
      <c r="G1213" s="27"/>
      <c r="H1213" s="27"/>
      <c r="I1213" s="27"/>
      <c r="J1213" s="27"/>
      <c r="K1213" s="26"/>
      <c r="L1213" s="29"/>
      <c r="M1213" s="15"/>
      <c r="N1213" s="15"/>
      <c r="O1213" s="29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5"/>
      <c r="AC1213" s="15"/>
      <c r="AD1213" s="15"/>
      <c r="AE1213" s="15"/>
      <c r="AF1213" s="15"/>
      <c r="AG1213" s="30"/>
      <c r="AH1213" s="30"/>
      <c r="AI1213" s="30"/>
      <c r="AJ1213" s="30"/>
    </row>
    <row r="1214">
      <c r="A1214" s="26"/>
      <c r="B1214" s="27"/>
      <c r="C1214" s="28"/>
      <c r="D1214" s="27"/>
      <c r="E1214" s="27"/>
      <c r="F1214" s="27"/>
      <c r="G1214" s="27"/>
      <c r="H1214" s="27"/>
      <c r="I1214" s="27"/>
      <c r="J1214" s="27"/>
      <c r="K1214" s="26"/>
      <c r="L1214" s="29"/>
      <c r="M1214" s="15"/>
      <c r="N1214" s="15"/>
      <c r="O1214" s="29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  <c r="AC1214" s="15"/>
      <c r="AD1214" s="15"/>
      <c r="AE1214" s="15"/>
      <c r="AF1214" s="15"/>
      <c r="AG1214" s="30"/>
      <c r="AH1214" s="30"/>
      <c r="AI1214" s="30"/>
      <c r="AJ1214" s="30"/>
    </row>
    <row r="1215">
      <c r="A1215" s="26"/>
      <c r="B1215" s="27"/>
      <c r="C1215" s="28"/>
      <c r="D1215" s="27"/>
      <c r="E1215" s="27"/>
      <c r="F1215" s="27"/>
      <c r="G1215" s="27"/>
      <c r="H1215" s="27"/>
      <c r="I1215" s="27"/>
      <c r="J1215" s="27"/>
      <c r="K1215" s="26"/>
      <c r="L1215" s="29"/>
      <c r="M1215" s="15"/>
      <c r="N1215" s="15"/>
      <c r="O1215" s="29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5"/>
      <c r="AC1215" s="15"/>
      <c r="AD1215" s="15"/>
      <c r="AE1215" s="15"/>
      <c r="AF1215" s="15"/>
      <c r="AG1215" s="30"/>
      <c r="AH1215" s="30"/>
      <c r="AI1215" s="30"/>
      <c r="AJ1215" s="30"/>
    </row>
    <row r="1216">
      <c r="A1216" s="26"/>
      <c r="B1216" s="27"/>
      <c r="C1216" s="28"/>
      <c r="D1216" s="27"/>
      <c r="E1216" s="27"/>
      <c r="F1216" s="27"/>
      <c r="G1216" s="27"/>
      <c r="H1216" s="27"/>
      <c r="I1216" s="27"/>
      <c r="J1216" s="27"/>
      <c r="K1216" s="26"/>
      <c r="L1216" s="29"/>
      <c r="M1216" s="15"/>
      <c r="N1216" s="15"/>
      <c r="O1216" s="29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  <c r="AC1216" s="15"/>
      <c r="AD1216" s="15"/>
      <c r="AE1216" s="15"/>
      <c r="AF1216" s="15"/>
      <c r="AG1216" s="30"/>
      <c r="AH1216" s="30"/>
      <c r="AI1216" s="30"/>
      <c r="AJ1216" s="30"/>
    </row>
    <row r="1217">
      <c r="A1217" s="26"/>
      <c r="B1217" s="27"/>
      <c r="C1217" s="28"/>
      <c r="D1217" s="27"/>
      <c r="E1217" s="27"/>
      <c r="F1217" s="27"/>
      <c r="G1217" s="27"/>
      <c r="H1217" s="27"/>
      <c r="I1217" s="27"/>
      <c r="J1217" s="27"/>
      <c r="K1217" s="26"/>
      <c r="L1217" s="29"/>
      <c r="M1217" s="15"/>
      <c r="N1217" s="15"/>
      <c r="O1217" s="29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5"/>
      <c r="AC1217" s="15"/>
      <c r="AD1217" s="15"/>
      <c r="AE1217" s="15"/>
      <c r="AF1217" s="15"/>
      <c r="AG1217" s="30"/>
      <c r="AH1217" s="30"/>
      <c r="AI1217" s="30"/>
      <c r="AJ1217" s="30"/>
    </row>
    <row r="1218">
      <c r="A1218" s="26"/>
      <c r="B1218" s="27"/>
      <c r="C1218" s="28"/>
      <c r="D1218" s="27"/>
      <c r="E1218" s="27"/>
      <c r="F1218" s="27"/>
      <c r="G1218" s="27"/>
      <c r="H1218" s="27"/>
      <c r="I1218" s="27"/>
      <c r="J1218" s="27"/>
      <c r="K1218" s="26"/>
      <c r="L1218" s="29"/>
      <c r="M1218" s="15"/>
      <c r="N1218" s="15"/>
      <c r="O1218" s="29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  <c r="AC1218" s="15"/>
      <c r="AD1218" s="15"/>
      <c r="AE1218" s="15"/>
      <c r="AF1218" s="15"/>
      <c r="AG1218" s="30"/>
      <c r="AH1218" s="30"/>
      <c r="AI1218" s="30"/>
      <c r="AJ1218" s="30"/>
    </row>
    <row r="1219">
      <c r="A1219" s="26"/>
      <c r="B1219" s="27"/>
      <c r="C1219" s="28"/>
      <c r="D1219" s="27"/>
      <c r="E1219" s="27"/>
      <c r="F1219" s="27"/>
      <c r="G1219" s="27"/>
      <c r="H1219" s="27"/>
      <c r="I1219" s="27"/>
      <c r="J1219" s="27"/>
      <c r="K1219" s="26"/>
      <c r="L1219" s="29"/>
      <c r="M1219" s="15"/>
      <c r="N1219" s="15"/>
      <c r="O1219" s="29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5"/>
      <c r="AC1219" s="15"/>
      <c r="AD1219" s="15"/>
      <c r="AE1219" s="15"/>
      <c r="AF1219" s="15"/>
      <c r="AG1219" s="30"/>
      <c r="AH1219" s="30"/>
      <c r="AI1219" s="30"/>
      <c r="AJ1219" s="30"/>
    </row>
    <row r="1220">
      <c r="A1220" s="26"/>
      <c r="B1220" s="27"/>
      <c r="C1220" s="28"/>
      <c r="D1220" s="27"/>
      <c r="E1220" s="27"/>
      <c r="F1220" s="27"/>
      <c r="G1220" s="27"/>
      <c r="H1220" s="27"/>
      <c r="I1220" s="27"/>
      <c r="J1220" s="27"/>
      <c r="K1220" s="26"/>
      <c r="L1220" s="29"/>
      <c r="M1220" s="15"/>
      <c r="N1220" s="15"/>
      <c r="O1220" s="29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  <c r="AC1220" s="15"/>
      <c r="AD1220" s="15"/>
      <c r="AE1220" s="15"/>
      <c r="AF1220" s="15"/>
      <c r="AG1220" s="30"/>
      <c r="AH1220" s="30"/>
      <c r="AI1220" s="30"/>
      <c r="AJ1220" s="30"/>
    </row>
    <row r="1221">
      <c r="A1221" s="26"/>
      <c r="B1221" s="27"/>
      <c r="C1221" s="28"/>
      <c r="D1221" s="27"/>
      <c r="E1221" s="27"/>
      <c r="F1221" s="27"/>
      <c r="G1221" s="27"/>
      <c r="H1221" s="27"/>
      <c r="I1221" s="27"/>
      <c r="J1221" s="27"/>
      <c r="K1221" s="26"/>
      <c r="L1221" s="29"/>
      <c r="M1221" s="15"/>
      <c r="N1221" s="15"/>
      <c r="O1221" s="29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5"/>
      <c r="AC1221" s="15"/>
      <c r="AD1221" s="15"/>
      <c r="AE1221" s="15"/>
      <c r="AF1221" s="15"/>
      <c r="AG1221" s="30"/>
      <c r="AH1221" s="30"/>
      <c r="AI1221" s="30"/>
      <c r="AJ1221" s="30"/>
    </row>
    <row r="1222">
      <c r="A1222" s="26"/>
      <c r="B1222" s="27"/>
      <c r="C1222" s="28"/>
      <c r="D1222" s="27"/>
      <c r="E1222" s="27"/>
      <c r="F1222" s="27"/>
      <c r="G1222" s="27"/>
      <c r="H1222" s="27"/>
      <c r="I1222" s="27"/>
      <c r="J1222" s="27"/>
      <c r="K1222" s="26"/>
      <c r="L1222" s="29"/>
      <c r="M1222" s="15"/>
      <c r="N1222" s="15"/>
      <c r="O1222" s="29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  <c r="AC1222" s="15"/>
      <c r="AD1222" s="15"/>
      <c r="AE1222" s="15"/>
      <c r="AF1222" s="15"/>
      <c r="AG1222" s="30"/>
      <c r="AH1222" s="30"/>
      <c r="AI1222" s="30"/>
      <c r="AJ1222" s="30"/>
    </row>
    <row r="1223">
      <c r="A1223" s="26"/>
      <c r="B1223" s="27"/>
      <c r="C1223" s="28"/>
      <c r="D1223" s="27"/>
      <c r="E1223" s="27"/>
      <c r="F1223" s="27"/>
      <c r="G1223" s="27"/>
      <c r="H1223" s="27"/>
      <c r="I1223" s="27"/>
      <c r="J1223" s="27"/>
      <c r="K1223" s="26"/>
      <c r="L1223" s="29"/>
      <c r="M1223" s="15"/>
      <c r="N1223" s="15"/>
      <c r="O1223" s="29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5"/>
      <c r="AC1223" s="15"/>
      <c r="AD1223" s="15"/>
      <c r="AE1223" s="15"/>
      <c r="AF1223" s="15"/>
      <c r="AG1223" s="30"/>
      <c r="AH1223" s="30"/>
      <c r="AI1223" s="30"/>
      <c r="AJ1223" s="30"/>
    </row>
    <row r="1224">
      <c r="A1224" s="26"/>
      <c r="B1224" s="27"/>
      <c r="C1224" s="28"/>
      <c r="D1224" s="27"/>
      <c r="E1224" s="27"/>
      <c r="F1224" s="27"/>
      <c r="G1224" s="27"/>
      <c r="H1224" s="27"/>
      <c r="I1224" s="27"/>
      <c r="J1224" s="27"/>
      <c r="K1224" s="26"/>
      <c r="L1224" s="29"/>
      <c r="M1224" s="15"/>
      <c r="N1224" s="15"/>
      <c r="O1224" s="29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  <c r="AC1224" s="15"/>
      <c r="AD1224" s="15"/>
      <c r="AE1224" s="15"/>
      <c r="AF1224" s="15"/>
      <c r="AG1224" s="30"/>
      <c r="AH1224" s="30"/>
      <c r="AI1224" s="30"/>
      <c r="AJ1224" s="30"/>
    </row>
    <row r="1225">
      <c r="A1225" s="26"/>
      <c r="B1225" s="27"/>
      <c r="C1225" s="28"/>
      <c r="D1225" s="27"/>
      <c r="E1225" s="27"/>
      <c r="F1225" s="27"/>
      <c r="G1225" s="27"/>
      <c r="H1225" s="27"/>
      <c r="I1225" s="27"/>
      <c r="J1225" s="27"/>
      <c r="K1225" s="26"/>
      <c r="L1225" s="29"/>
      <c r="M1225" s="15"/>
      <c r="N1225" s="15"/>
      <c r="O1225" s="29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5"/>
      <c r="AC1225" s="15"/>
      <c r="AD1225" s="15"/>
      <c r="AE1225" s="15"/>
      <c r="AF1225" s="15"/>
      <c r="AG1225" s="30"/>
      <c r="AH1225" s="30"/>
      <c r="AI1225" s="30"/>
      <c r="AJ1225" s="30"/>
    </row>
    <row r="1226">
      <c r="A1226" s="26"/>
      <c r="B1226" s="27"/>
      <c r="C1226" s="28"/>
      <c r="D1226" s="27"/>
      <c r="E1226" s="27"/>
      <c r="F1226" s="27"/>
      <c r="G1226" s="27"/>
      <c r="H1226" s="27"/>
      <c r="I1226" s="27"/>
      <c r="J1226" s="27"/>
      <c r="K1226" s="26"/>
      <c r="L1226" s="29"/>
      <c r="M1226" s="15"/>
      <c r="N1226" s="15"/>
      <c r="O1226" s="29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  <c r="AC1226" s="15"/>
      <c r="AD1226" s="15"/>
      <c r="AE1226" s="15"/>
      <c r="AF1226" s="15"/>
      <c r="AG1226" s="30"/>
      <c r="AH1226" s="30"/>
      <c r="AI1226" s="30"/>
      <c r="AJ1226" s="30"/>
    </row>
    <row r="1227">
      <c r="A1227" s="26"/>
      <c r="B1227" s="27"/>
      <c r="C1227" s="28"/>
      <c r="D1227" s="27"/>
      <c r="E1227" s="27"/>
      <c r="F1227" s="27"/>
      <c r="G1227" s="27"/>
      <c r="H1227" s="27"/>
      <c r="I1227" s="27"/>
      <c r="J1227" s="27"/>
      <c r="K1227" s="26"/>
      <c r="L1227" s="29"/>
      <c r="M1227" s="15"/>
      <c r="N1227" s="15"/>
      <c r="O1227" s="29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5"/>
      <c r="AC1227" s="15"/>
      <c r="AD1227" s="15"/>
      <c r="AE1227" s="15"/>
      <c r="AF1227" s="15"/>
      <c r="AG1227" s="30"/>
      <c r="AH1227" s="30"/>
      <c r="AI1227" s="30"/>
      <c r="AJ1227" s="30"/>
    </row>
    <row r="1228">
      <c r="A1228" s="26"/>
      <c r="B1228" s="27"/>
      <c r="C1228" s="28"/>
      <c r="D1228" s="27"/>
      <c r="E1228" s="27"/>
      <c r="F1228" s="27"/>
      <c r="G1228" s="27"/>
      <c r="H1228" s="27"/>
      <c r="I1228" s="27"/>
      <c r="J1228" s="27"/>
      <c r="K1228" s="26"/>
      <c r="L1228" s="29"/>
      <c r="M1228" s="15"/>
      <c r="N1228" s="15"/>
      <c r="O1228" s="29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  <c r="AF1228" s="15"/>
      <c r="AG1228" s="30"/>
      <c r="AH1228" s="30"/>
      <c r="AI1228" s="30"/>
      <c r="AJ1228" s="30"/>
    </row>
    <row r="1229">
      <c r="A1229" s="26"/>
      <c r="B1229" s="27"/>
      <c r="C1229" s="28"/>
      <c r="D1229" s="27"/>
      <c r="E1229" s="27"/>
      <c r="F1229" s="27"/>
      <c r="G1229" s="27"/>
      <c r="H1229" s="27"/>
      <c r="I1229" s="27"/>
      <c r="J1229" s="27"/>
      <c r="K1229" s="26"/>
      <c r="L1229" s="29"/>
      <c r="M1229" s="15"/>
      <c r="N1229" s="15"/>
      <c r="O1229" s="29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  <c r="AC1229" s="15"/>
      <c r="AD1229" s="15"/>
      <c r="AE1229" s="15"/>
      <c r="AF1229" s="15"/>
      <c r="AG1229" s="30"/>
      <c r="AH1229" s="30"/>
      <c r="AI1229" s="30"/>
      <c r="AJ1229" s="30"/>
    </row>
    <row r="1230">
      <c r="A1230" s="26"/>
      <c r="B1230" s="27"/>
      <c r="C1230" s="28"/>
      <c r="D1230" s="27"/>
      <c r="E1230" s="27"/>
      <c r="F1230" s="27"/>
      <c r="G1230" s="27"/>
      <c r="H1230" s="27"/>
      <c r="I1230" s="27"/>
      <c r="J1230" s="27"/>
      <c r="K1230" s="26"/>
      <c r="L1230" s="29"/>
      <c r="M1230" s="15"/>
      <c r="N1230" s="15"/>
      <c r="O1230" s="29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5"/>
      <c r="AF1230" s="15"/>
      <c r="AG1230" s="30"/>
      <c r="AH1230" s="30"/>
      <c r="AI1230" s="30"/>
      <c r="AJ1230" s="30"/>
    </row>
    <row r="1231">
      <c r="A1231" s="26"/>
      <c r="B1231" s="27"/>
      <c r="C1231" s="28"/>
      <c r="D1231" s="27"/>
      <c r="E1231" s="27"/>
      <c r="F1231" s="27"/>
      <c r="G1231" s="27"/>
      <c r="H1231" s="27"/>
      <c r="I1231" s="27"/>
      <c r="J1231" s="27"/>
      <c r="K1231" s="26"/>
      <c r="L1231" s="29"/>
      <c r="M1231" s="15"/>
      <c r="N1231" s="15"/>
      <c r="O1231" s="29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  <c r="AC1231" s="15"/>
      <c r="AD1231" s="15"/>
      <c r="AE1231" s="15"/>
      <c r="AF1231" s="15"/>
      <c r="AG1231" s="30"/>
      <c r="AH1231" s="30"/>
      <c r="AI1231" s="30"/>
      <c r="AJ1231" s="30"/>
    </row>
    <row r="1232">
      <c r="A1232" s="26"/>
      <c r="B1232" s="27"/>
      <c r="C1232" s="28"/>
      <c r="D1232" s="27"/>
      <c r="E1232" s="27"/>
      <c r="F1232" s="27"/>
      <c r="G1232" s="27"/>
      <c r="H1232" s="27"/>
      <c r="I1232" s="27"/>
      <c r="J1232" s="27"/>
      <c r="K1232" s="26"/>
      <c r="L1232" s="29"/>
      <c r="M1232" s="15"/>
      <c r="N1232" s="15"/>
      <c r="O1232" s="29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  <c r="AC1232" s="15"/>
      <c r="AD1232" s="15"/>
      <c r="AE1232" s="15"/>
      <c r="AF1232" s="15"/>
      <c r="AG1232" s="30"/>
      <c r="AH1232" s="30"/>
      <c r="AI1232" s="30"/>
      <c r="AJ1232" s="30"/>
    </row>
    <row r="1233">
      <c r="A1233" s="26"/>
      <c r="B1233" s="27"/>
      <c r="C1233" s="28"/>
      <c r="D1233" s="27"/>
      <c r="E1233" s="27"/>
      <c r="F1233" s="27"/>
      <c r="G1233" s="27"/>
      <c r="H1233" s="27"/>
      <c r="I1233" s="27"/>
      <c r="J1233" s="27"/>
      <c r="K1233" s="26"/>
      <c r="L1233" s="29"/>
      <c r="M1233" s="15"/>
      <c r="N1233" s="15"/>
      <c r="O1233" s="29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5"/>
      <c r="AC1233" s="15"/>
      <c r="AD1233" s="15"/>
      <c r="AE1233" s="15"/>
      <c r="AF1233" s="15"/>
      <c r="AG1233" s="30"/>
      <c r="AH1233" s="30"/>
      <c r="AI1233" s="30"/>
      <c r="AJ1233" s="30"/>
    </row>
    <row r="1234">
      <c r="A1234" s="26"/>
      <c r="B1234" s="27"/>
      <c r="C1234" s="28"/>
      <c r="D1234" s="27"/>
      <c r="E1234" s="27"/>
      <c r="F1234" s="27"/>
      <c r="G1234" s="27"/>
      <c r="H1234" s="27"/>
      <c r="I1234" s="27"/>
      <c r="J1234" s="27"/>
      <c r="K1234" s="26"/>
      <c r="L1234" s="29"/>
      <c r="M1234" s="15"/>
      <c r="N1234" s="15"/>
      <c r="O1234" s="29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  <c r="AC1234" s="15"/>
      <c r="AD1234" s="15"/>
      <c r="AE1234" s="15"/>
      <c r="AF1234" s="15"/>
      <c r="AG1234" s="30"/>
      <c r="AH1234" s="30"/>
      <c r="AI1234" s="30"/>
      <c r="AJ1234" s="30"/>
    </row>
    <row r="1235">
      <c r="A1235" s="26"/>
      <c r="B1235" s="27"/>
      <c r="C1235" s="28"/>
      <c r="D1235" s="27"/>
      <c r="E1235" s="27"/>
      <c r="F1235" s="27"/>
      <c r="G1235" s="27"/>
      <c r="H1235" s="27"/>
      <c r="I1235" s="27"/>
      <c r="J1235" s="27"/>
      <c r="K1235" s="26"/>
      <c r="L1235" s="29"/>
      <c r="M1235" s="15"/>
      <c r="N1235" s="15"/>
      <c r="O1235" s="29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5"/>
      <c r="AC1235" s="15"/>
      <c r="AD1235" s="15"/>
      <c r="AE1235" s="15"/>
      <c r="AF1235" s="15"/>
      <c r="AG1235" s="30"/>
      <c r="AH1235" s="30"/>
      <c r="AI1235" s="30"/>
      <c r="AJ1235" s="30"/>
    </row>
    <row r="1236">
      <c r="A1236" s="26"/>
      <c r="B1236" s="27"/>
      <c r="C1236" s="28"/>
      <c r="D1236" s="27"/>
      <c r="E1236" s="27"/>
      <c r="F1236" s="27"/>
      <c r="G1236" s="27"/>
      <c r="H1236" s="27"/>
      <c r="I1236" s="27"/>
      <c r="J1236" s="27"/>
      <c r="K1236" s="26"/>
      <c r="L1236" s="29"/>
      <c r="M1236" s="15"/>
      <c r="N1236" s="15"/>
      <c r="O1236" s="29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  <c r="AC1236" s="15"/>
      <c r="AD1236" s="15"/>
      <c r="AE1236" s="15"/>
      <c r="AF1236" s="15"/>
      <c r="AG1236" s="30"/>
      <c r="AH1236" s="30"/>
      <c r="AI1236" s="30"/>
      <c r="AJ1236" s="30"/>
    </row>
    <row r="1237">
      <c r="A1237" s="26"/>
      <c r="B1237" s="27"/>
      <c r="C1237" s="28"/>
      <c r="D1237" s="27"/>
      <c r="E1237" s="27"/>
      <c r="F1237" s="27"/>
      <c r="G1237" s="27"/>
      <c r="H1237" s="27"/>
      <c r="I1237" s="27"/>
      <c r="J1237" s="27"/>
      <c r="K1237" s="26"/>
      <c r="L1237" s="29"/>
      <c r="M1237" s="15"/>
      <c r="N1237" s="15"/>
      <c r="O1237" s="29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5"/>
      <c r="AC1237" s="15"/>
      <c r="AD1237" s="15"/>
      <c r="AE1237" s="15"/>
      <c r="AF1237" s="15"/>
      <c r="AG1237" s="30"/>
      <c r="AH1237" s="30"/>
      <c r="AI1237" s="30"/>
      <c r="AJ1237" s="30"/>
    </row>
    <row r="1238">
      <c r="A1238" s="26"/>
      <c r="B1238" s="27"/>
      <c r="C1238" s="28"/>
      <c r="D1238" s="27"/>
      <c r="E1238" s="27"/>
      <c r="F1238" s="27"/>
      <c r="G1238" s="27"/>
      <c r="H1238" s="27"/>
      <c r="I1238" s="27"/>
      <c r="J1238" s="27"/>
      <c r="K1238" s="26"/>
      <c r="L1238" s="29"/>
      <c r="M1238" s="15"/>
      <c r="N1238" s="15"/>
      <c r="O1238" s="29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  <c r="AC1238" s="15"/>
      <c r="AD1238" s="15"/>
      <c r="AE1238" s="15"/>
      <c r="AF1238" s="15"/>
      <c r="AG1238" s="30"/>
      <c r="AH1238" s="30"/>
      <c r="AI1238" s="30"/>
      <c r="AJ1238" s="30"/>
    </row>
    <row r="1239">
      <c r="A1239" s="26"/>
      <c r="B1239" s="27"/>
      <c r="C1239" s="28"/>
      <c r="D1239" s="27"/>
      <c r="E1239" s="27"/>
      <c r="F1239" s="27"/>
      <c r="G1239" s="27"/>
      <c r="H1239" s="27"/>
      <c r="I1239" s="27"/>
      <c r="J1239" s="27"/>
      <c r="K1239" s="26"/>
      <c r="L1239" s="29"/>
      <c r="M1239" s="15"/>
      <c r="N1239" s="15"/>
      <c r="O1239" s="29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5"/>
      <c r="AC1239" s="15"/>
      <c r="AD1239" s="15"/>
      <c r="AE1239" s="15"/>
      <c r="AF1239" s="15"/>
      <c r="AG1239" s="30"/>
      <c r="AH1239" s="30"/>
      <c r="AI1239" s="30"/>
      <c r="AJ1239" s="30"/>
    </row>
    <row r="1240">
      <c r="A1240" s="26"/>
      <c r="B1240" s="27"/>
      <c r="C1240" s="28"/>
      <c r="D1240" s="27"/>
      <c r="E1240" s="27"/>
      <c r="F1240" s="27"/>
      <c r="G1240" s="27"/>
      <c r="H1240" s="27"/>
      <c r="I1240" s="27"/>
      <c r="J1240" s="27"/>
      <c r="K1240" s="26"/>
      <c r="L1240" s="29"/>
      <c r="M1240" s="15"/>
      <c r="N1240" s="15"/>
      <c r="O1240" s="29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5"/>
      <c r="AF1240" s="15"/>
      <c r="AG1240" s="30"/>
      <c r="AH1240" s="30"/>
      <c r="AI1240" s="30"/>
      <c r="AJ1240" s="30"/>
    </row>
    <row r="1241">
      <c r="A1241" s="26"/>
      <c r="B1241" s="27"/>
      <c r="C1241" s="28"/>
      <c r="D1241" s="27"/>
      <c r="E1241" s="27"/>
      <c r="F1241" s="27"/>
      <c r="G1241" s="27"/>
      <c r="H1241" s="27"/>
      <c r="I1241" s="27"/>
      <c r="J1241" s="27"/>
      <c r="K1241" s="26"/>
      <c r="L1241" s="29"/>
      <c r="M1241" s="15"/>
      <c r="N1241" s="15"/>
      <c r="O1241" s="29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/>
      <c r="AB1241" s="15"/>
      <c r="AC1241" s="15"/>
      <c r="AD1241" s="15"/>
      <c r="AE1241" s="15"/>
      <c r="AF1241" s="15"/>
      <c r="AG1241" s="30"/>
      <c r="AH1241" s="30"/>
      <c r="AI1241" s="30"/>
      <c r="AJ1241" s="30"/>
    </row>
    <row r="1242">
      <c r="A1242" s="26"/>
      <c r="B1242" s="27"/>
      <c r="C1242" s="28"/>
      <c r="D1242" s="27"/>
      <c r="E1242" s="27"/>
      <c r="F1242" s="27"/>
      <c r="G1242" s="27"/>
      <c r="H1242" s="27"/>
      <c r="I1242" s="27"/>
      <c r="J1242" s="27"/>
      <c r="K1242" s="26"/>
      <c r="L1242" s="29"/>
      <c r="M1242" s="15"/>
      <c r="N1242" s="15"/>
      <c r="O1242" s="29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  <c r="AC1242" s="15"/>
      <c r="AD1242" s="15"/>
      <c r="AE1242" s="15"/>
      <c r="AF1242" s="15"/>
      <c r="AG1242" s="30"/>
      <c r="AH1242" s="30"/>
      <c r="AI1242" s="30"/>
      <c r="AJ1242" s="30"/>
    </row>
    <row r="1243">
      <c r="A1243" s="26"/>
      <c r="B1243" s="27"/>
      <c r="C1243" s="28"/>
      <c r="D1243" s="27"/>
      <c r="E1243" s="27"/>
      <c r="F1243" s="27"/>
      <c r="G1243" s="27"/>
      <c r="H1243" s="27"/>
      <c r="I1243" s="27"/>
      <c r="J1243" s="27"/>
      <c r="K1243" s="26"/>
      <c r="L1243" s="29"/>
      <c r="M1243" s="15"/>
      <c r="N1243" s="15"/>
      <c r="O1243" s="29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/>
      <c r="AB1243" s="15"/>
      <c r="AC1243" s="15"/>
      <c r="AD1243" s="15"/>
      <c r="AE1243" s="15"/>
      <c r="AF1243" s="15"/>
      <c r="AG1243" s="30"/>
      <c r="AH1243" s="30"/>
      <c r="AI1243" s="30"/>
      <c r="AJ1243" s="30"/>
    </row>
    <row r="1244">
      <c r="A1244" s="26"/>
      <c r="B1244" s="27"/>
      <c r="C1244" s="28"/>
      <c r="D1244" s="27"/>
      <c r="E1244" s="27"/>
      <c r="F1244" s="27"/>
      <c r="G1244" s="27"/>
      <c r="H1244" s="27"/>
      <c r="I1244" s="27"/>
      <c r="J1244" s="27"/>
      <c r="K1244" s="26"/>
      <c r="L1244" s="29"/>
      <c r="M1244" s="15"/>
      <c r="N1244" s="15"/>
      <c r="O1244" s="29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  <c r="AC1244" s="15"/>
      <c r="AD1244" s="15"/>
      <c r="AE1244" s="15"/>
      <c r="AF1244" s="15"/>
      <c r="AG1244" s="30"/>
      <c r="AH1244" s="30"/>
      <c r="AI1244" s="30"/>
      <c r="AJ1244" s="30"/>
    </row>
    <row r="1245">
      <c r="A1245" s="26"/>
      <c r="B1245" s="27"/>
      <c r="C1245" s="28"/>
      <c r="D1245" s="27"/>
      <c r="E1245" s="27"/>
      <c r="F1245" s="27"/>
      <c r="G1245" s="27"/>
      <c r="H1245" s="27"/>
      <c r="I1245" s="27"/>
      <c r="J1245" s="27"/>
      <c r="K1245" s="26"/>
      <c r="L1245" s="29"/>
      <c r="M1245" s="15"/>
      <c r="N1245" s="15"/>
      <c r="O1245" s="29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/>
      <c r="AB1245" s="15"/>
      <c r="AC1245" s="15"/>
      <c r="AD1245" s="15"/>
      <c r="AE1245" s="15"/>
      <c r="AF1245" s="15"/>
      <c r="AG1245" s="30"/>
      <c r="AH1245" s="30"/>
      <c r="AI1245" s="30"/>
      <c r="AJ1245" s="30"/>
    </row>
    <row r="1246">
      <c r="A1246" s="26"/>
      <c r="B1246" s="27"/>
      <c r="C1246" s="28"/>
      <c r="D1246" s="27"/>
      <c r="E1246" s="27"/>
      <c r="F1246" s="27"/>
      <c r="G1246" s="27"/>
      <c r="H1246" s="27"/>
      <c r="I1246" s="27"/>
      <c r="J1246" s="27"/>
      <c r="K1246" s="26"/>
      <c r="L1246" s="29"/>
      <c r="M1246" s="15"/>
      <c r="N1246" s="15"/>
      <c r="O1246" s="29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  <c r="AC1246" s="15"/>
      <c r="AD1246" s="15"/>
      <c r="AE1246" s="15"/>
      <c r="AF1246" s="15"/>
      <c r="AG1246" s="30"/>
      <c r="AH1246" s="30"/>
      <c r="AI1246" s="30"/>
      <c r="AJ1246" s="30"/>
    </row>
    <row r="1247">
      <c r="A1247" s="26"/>
      <c r="B1247" s="27"/>
      <c r="C1247" s="28"/>
      <c r="D1247" s="27"/>
      <c r="E1247" s="27"/>
      <c r="F1247" s="27"/>
      <c r="G1247" s="27"/>
      <c r="H1247" s="27"/>
      <c r="I1247" s="27"/>
      <c r="J1247" s="27"/>
      <c r="K1247" s="26"/>
      <c r="L1247" s="29"/>
      <c r="M1247" s="15"/>
      <c r="N1247" s="15"/>
      <c r="O1247" s="29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/>
      <c r="AB1247" s="15"/>
      <c r="AC1247" s="15"/>
      <c r="AD1247" s="15"/>
      <c r="AE1247" s="15"/>
      <c r="AF1247" s="15"/>
      <c r="AG1247" s="30"/>
      <c r="AH1247" s="30"/>
      <c r="AI1247" s="30"/>
      <c r="AJ1247" s="30"/>
    </row>
    <row r="1248">
      <c r="A1248" s="26"/>
      <c r="B1248" s="27"/>
      <c r="C1248" s="28"/>
      <c r="D1248" s="27"/>
      <c r="E1248" s="27"/>
      <c r="F1248" s="27"/>
      <c r="G1248" s="27"/>
      <c r="H1248" s="27"/>
      <c r="I1248" s="27"/>
      <c r="J1248" s="27"/>
      <c r="K1248" s="26"/>
      <c r="L1248" s="29"/>
      <c r="M1248" s="15"/>
      <c r="N1248" s="15"/>
      <c r="O1248" s="29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  <c r="AC1248" s="15"/>
      <c r="AD1248" s="15"/>
      <c r="AE1248" s="15"/>
      <c r="AF1248" s="15"/>
      <c r="AG1248" s="30"/>
      <c r="AH1248" s="30"/>
      <c r="AI1248" s="30"/>
      <c r="AJ1248" s="30"/>
    </row>
    <row r="1249">
      <c r="A1249" s="26"/>
      <c r="B1249" s="27"/>
      <c r="C1249" s="28"/>
      <c r="D1249" s="27"/>
      <c r="E1249" s="27"/>
      <c r="F1249" s="27"/>
      <c r="G1249" s="27"/>
      <c r="H1249" s="27"/>
      <c r="I1249" s="27"/>
      <c r="J1249" s="27"/>
      <c r="K1249" s="26"/>
      <c r="L1249" s="29"/>
      <c r="M1249" s="15"/>
      <c r="N1249" s="15"/>
      <c r="O1249" s="29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/>
      <c r="AB1249" s="15"/>
      <c r="AC1249" s="15"/>
      <c r="AD1249" s="15"/>
      <c r="AE1249" s="15"/>
      <c r="AF1249" s="15"/>
      <c r="AG1249" s="30"/>
      <c r="AH1249" s="30"/>
      <c r="AI1249" s="30"/>
      <c r="AJ1249" s="30"/>
    </row>
    <row r="1250">
      <c r="A1250" s="26"/>
      <c r="B1250" s="27"/>
      <c r="C1250" s="28"/>
      <c r="D1250" s="27"/>
      <c r="E1250" s="27"/>
      <c r="F1250" s="27"/>
      <c r="G1250" s="27"/>
      <c r="H1250" s="27"/>
      <c r="I1250" s="27"/>
      <c r="J1250" s="27"/>
      <c r="K1250" s="26"/>
      <c r="L1250" s="29"/>
      <c r="M1250" s="15"/>
      <c r="N1250" s="15"/>
      <c r="O1250" s="29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  <c r="AC1250" s="15"/>
      <c r="AD1250" s="15"/>
      <c r="AE1250" s="15"/>
      <c r="AF1250" s="15"/>
      <c r="AG1250" s="30"/>
      <c r="AH1250" s="30"/>
      <c r="AI1250" s="30"/>
      <c r="AJ1250" s="30"/>
    </row>
    <row r="1251">
      <c r="A1251" s="26"/>
      <c r="B1251" s="27"/>
      <c r="C1251" s="28"/>
      <c r="D1251" s="27"/>
      <c r="E1251" s="27"/>
      <c r="F1251" s="27"/>
      <c r="G1251" s="27"/>
      <c r="H1251" s="27"/>
      <c r="I1251" s="27"/>
      <c r="J1251" s="27"/>
      <c r="K1251" s="26"/>
      <c r="L1251" s="29"/>
      <c r="M1251" s="15"/>
      <c r="N1251" s="15"/>
      <c r="O1251" s="29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/>
      <c r="AB1251" s="15"/>
      <c r="AC1251" s="15"/>
      <c r="AD1251" s="15"/>
      <c r="AE1251" s="15"/>
      <c r="AF1251" s="15"/>
      <c r="AG1251" s="30"/>
      <c r="AH1251" s="30"/>
      <c r="AI1251" s="30"/>
      <c r="AJ1251" s="30"/>
    </row>
    <row r="1252">
      <c r="A1252" s="26"/>
      <c r="B1252" s="27"/>
      <c r="C1252" s="28"/>
      <c r="D1252" s="27"/>
      <c r="E1252" s="27"/>
      <c r="F1252" s="27"/>
      <c r="G1252" s="27"/>
      <c r="H1252" s="27"/>
      <c r="I1252" s="27"/>
      <c r="J1252" s="27"/>
      <c r="K1252" s="26"/>
      <c r="L1252" s="29"/>
      <c r="M1252" s="15"/>
      <c r="N1252" s="15"/>
      <c r="O1252" s="29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  <c r="AC1252" s="15"/>
      <c r="AD1252" s="15"/>
      <c r="AE1252" s="15"/>
      <c r="AF1252" s="15"/>
      <c r="AG1252" s="30"/>
      <c r="AH1252" s="30"/>
      <c r="AI1252" s="30"/>
      <c r="AJ1252" s="30"/>
    </row>
    <row r="1253">
      <c r="A1253" s="26"/>
      <c r="B1253" s="27"/>
      <c r="C1253" s="28"/>
      <c r="D1253" s="27"/>
      <c r="E1253" s="27"/>
      <c r="F1253" s="27"/>
      <c r="G1253" s="27"/>
      <c r="H1253" s="27"/>
      <c r="I1253" s="27"/>
      <c r="J1253" s="27"/>
      <c r="K1253" s="26"/>
      <c r="L1253" s="29"/>
      <c r="M1253" s="15"/>
      <c r="N1253" s="15"/>
      <c r="O1253" s="29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  <c r="AB1253" s="15"/>
      <c r="AC1253" s="15"/>
      <c r="AD1253" s="15"/>
      <c r="AE1253" s="15"/>
      <c r="AF1253" s="15"/>
      <c r="AG1253" s="30"/>
      <c r="AH1253" s="30"/>
      <c r="AI1253" s="30"/>
      <c r="AJ1253" s="30"/>
    </row>
    <row r="1254">
      <c r="A1254" s="26"/>
      <c r="B1254" s="27"/>
      <c r="C1254" s="28"/>
      <c r="D1254" s="27"/>
      <c r="E1254" s="27"/>
      <c r="F1254" s="27"/>
      <c r="G1254" s="27"/>
      <c r="H1254" s="27"/>
      <c r="I1254" s="27"/>
      <c r="J1254" s="27"/>
      <c r="K1254" s="26"/>
      <c r="L1254" s="29"/>
      <c r="M1254" s="15"/>
      <c r="N1254" s="15"/>
      <c r="O1254" s="29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  <c r="AC1254" s="15"/>
      <c r="AD1254" s="15"/>
      <c r="AE1254" s="15"/>
      <c r="AF1254" s="15"/>
      <c r="AG1254" s="30"/>
      <c r="AH1254" s="30"/>
      <c r="AI1254" s="30"/>
      <c r="AJ1254" s="30"/>
    </row>
    <row r="1255">
      <c r="A1255" s="26"/>
      <c r="B1255" s="27"/>
      <c r="C1255" s="28"/>
      <c r="D1255" s="27"/>
      <c r="E1255" s="27"/>
      <c r="F1255" s="27"/>
      <c r="G1255" s="27"/>
      <c r="H1255" s="27"/>
      <c r="I1255" s="27"/>
      <c r="J1255" s="27"/>
      <c r="K1255" s="26"/>
      <c r="L1255" s="29"/>
      <c r="M1255" s="15"/>
      <c r="N1255" s="15"/>
      <c r="O1255" s="29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/>
      <c r="AB1255" s="15"/>
      <c r="AC1255" s="15"/>
      <c r="AD1255" s="15"/>
      <c r="AE1255" s="15"/>
      <c r="AF1255" s="15"/>
      <c r="AG1255" s="30"/>
      <c r="AH1255" s="30"/>
      <c r="AI1255" s="30"/>
      <c r="AJ1255" s="30"/>
    </row>
    <row r="1256">
      <c r="A1256" s="26"/>
      <c r="B1256" s="27"/>
      <c r="C1256" s="28"/>
      <c r="D1256" s="27"/>
      <c r="E1256" s="27"/>
      <c r="F1256" s="27"/>
      <c r="G1256" s="27"/>
      <c r="H1256" s="27"/>
      <c r="I1256" s="27"/>
      <c r="J1256" s="27"/>
      <c r="K1256" s="26"/>
      <c r="L1256" s="29"/>
      <c r="M1256" s="15"/>
      <c r="N1256" s="15"/>
      <c r="O1256" s="29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  <c r="AC1256" s="15"/>
      <c r="AD1256" s="15"/>
      <c r="AE1256" s="15"/>
      <c r="AF1256" s="15"/>
      <c r="AG1256" s="30"/>
      <c r="AH1256" s="30"/>
      <c r="AI1256" s="30"/>
      <c r="AJ1256" s="30"/>
    </row>
    <row r="1257">
      <c r="A1257" s="26"/>
      <c r="B1257" s="27"/>
      <c r="C1257" s="28"/>
      <c r="D1257" s="27"/>
      <c r="E1257" s="27"/>
      <c r="F1257" s="27"/>
      <c r="G1257" s="27"/>
      <c r="H1257" s="27"/>
      <c r="I1257" s="27"/>
      <c r="J1257" s="27"/>
      <c r="K1257" s="26"/>
      <c r="L1257" s="29"/>
      <c r="M1257" s="15"/>
      <c r="N1257" s="15"/>
      <c r="O1257" s="29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/>
      <c r="AB1257" s="15"/>
      <c r="AC1257" s="15"/>
      <c r="AD1257" s="15"/>
      <c r="AE1257" s="15"/>
      <c r="AF1257" s="15"/>
      <c r="AG1257" s="30"/>
      <c r="AH1257" s="30"/>
      <c r="AI1257" s="30"/>
      <c r="AJ1257" s="30"/>
    </row>
    <row r="1258">
      <c r="A1258" s="26"/>
      <c r="B1258" s="27"/>
      <c r="C1258" s="28"/>
      <c r="D1258" s="27"/>
      <c r="E1258" s="27"/>
      <c r="F1258" s="27"/>
      <c r="G1258" s="27"/>
      <c r="H1258" s="27"/>
      <c r="I1258" s="27"/>
      <c r="J1258" s="27"/>
      <c r="K1258" s="26"/>
      <c r="L1258" s="29"/>
      <c r="M1258" s="15"/>
      <c r="N1258" s="15"/>
      <c r="O1258" s="29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  <c r="AC1258" s="15"/>
      <c r="AD1258" s="15"/>
      <c r="AE1258" s="15"/>
      <c r="AF1258" s="15"/>
      <c r="AG1258" s="30"/>
      <c r="AH1258" s="30"/>
      <c r="AI1258" s="30"/>
      <c r="AJ1258" s="30"/>
    </row>
    <row r="1259">
      <c r="A1259" s="26"/>
      <c r="B1259" s="27"/>
      <c r="C1259" s="28"/>
      <c r="D1259" s="27"/>
      <c r="E1259" s="27"/>
      <c r="F1259" s="27"/>
      <c r="G1259" s="27"/>
      <c r="H1259" s="27"/>
      <c r="I1259" s="27"/>
      <c r="J1259" s="27"/>
      <c r="K1259" s="26"/>
      <c r="L1259" s="29"/>
      <c r="M1259" s="15"/>
      <c r="N1259" s="15"/>
      <c r="O1259" s="29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  <c r="AA1259" s="15"/>
      <c r="AB1259" s="15"/>
      <c r="AC1259" s="15"/>
      <c r="AD1259" s="15"/>
      <c r="AE1259" s="15"/>
      <c r="AF1259" s="15"/>
      <c r="AG1259" s="30"/>
      <c r="AH1259" s="30"/>
      <c r="AI1259" s="30"/>
      <c r="AJ1259" s="30"/>
    </row>
    <row r="1260">
      <c r="A1260" s="26"/>
      <c r="B1260" s="27"/>
      <c r="C1260" s="28"/>
      <c r="D1260" s="27"/>
      <c r="E1260" s="27"/>
      <c r="F1260" s="27"/>
      <c r="G1260" s="27"/>
      <c r="H1260" s="27"/>
      <c r="I1260" s="27"/>
      <c r="J1260" s="27"/>
      <c r="K1260" s="26"/>
      <c r="L1260" s="29"/>
      <c r="M1260" s="15"/>
      <c r="N1260" s="15"/>
      <c r="O1260" s="29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  <c r="AC1260" s="15"/>
      <c r="AD1260" s="15"/>
      <c r="AE1260" s="15"/>
      <c r="AF1260" s="15"/>
      <c r="AG1260" s="30"/>
      <c r="AH1260" s="30"/>
      <c r="AI1260" s="30"/>
      <c r="AJ1260" s="30"/>
    </row>
    <row r="1261">
      <c r="A1261" s="26"/>
      <c r="B1261" s="27"/>
      <c r="C1261" s="28"/>
      <c r="D1261" s="27"/>
      <c r="E1261" s="27"/>
      <c r="F1261" s="27"/>
      <c r="G1261" s="27"/>
      <c r="H1261" s="27"/>
      <c r="I1261" s="27"/>
      <c r="J1261" s="27"/>
      <c r="K1261" s="26"/>
      <c r="L1261" s="29"/>
      <c r="M1261" s="15"/>
      <c r="N1261" s="15"/>
      <c r="O1261" s="29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  <c r="AA1261" s="15"/>
      <c r="AB1261" s="15"/>
      <c r="AC1261" s="15"/>
      <c r="AD1261" s="15"/>
      <c r="AE1261" s="15"/>
      <c r="AF1261" s="15"/>
      <c r="AG1261" s="30"/>
      <c r="AH1261" s="30"/>
      <c r="AI1261" s="30"/>
      <c r="AJ1261" s="30"/>
    </row>
    <row r="1262">
      <c r="A1262" s="26"/>
      <c r="B1262" s="27"/>
      <c r="C1262" s="28"/>
      <c r="D1262" s="27"/>
      <c r="E1262" s="27"/>
      <c r="F1262" s="27"/>
      <c r="G1262" s="27"/>
      <c r="H1262" s="27"/>
      <c r="I1262" s="27"/>
      <c r="J1262" s="27"/>
      <c r="K1262" s="26"/>
      <c r="L1262" s="29"/>
      <c r="M1262" s="15"/>
      <c r="N1262" s="15"/>
      <c r="O1262" s="29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  <c r="AC1262" s="15"/>
      <c r="AD1262" s="15"/>
      <c r="AE1262" s="15"/>
      <c r="AF1262" s="15"/>
      <c r="AG1262" s="30"/>
      <c r="AH1262" s="30"/>
      <c r="AI1262" s="30"/>
      <c r="AJ1262" s="30"/>
    </row>
    <row r="1263">
      <c r="A1263" s="26"/>
      <c r="B1263" s="27"/>
      <c r="C1263" s="28"/>
      <c r="D1263" s="27"/>
      <c r="E1263" s="27"/>
      <c r="F1263" s="27"/>
      <c r="G1263" s="27"/>
      <c r="H1263" s="27"/>
      <c r="I1263" s="27"/>
      <c r="J1263" s="27"/>
      <c r="K1263" s="26"/>
      <c r="L1263" s="29"/>
      <c r="M1263" s="15"/>
      <c r="N1263" s="15"/>
      <c r="O1263" s="29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  <c r="AA1263" s="15"/>
      <c r="AB1263" s="15"/>
      <c r="AC1263" s="15"/>
      <c r="AD1263" s="15"/>
      <c r="AE1263" s="15"/>
      <c r="AF1263" s="15"/>
      <c r="AG1263" s="30"/>
      <c r="AH1263" s="30"/>
      <c r="AI1263" s="30"/>
      <c r="AJ1263" s="30"/>
    </row>
    <row r="1264">
      <c r="A1264" s="26"/>
      <c r="B1264" s="27"/>
      <c r="C1264" s="28"/>
      <c r="D1264" s="27"/>
      <c r="E1264" s="27"/>
      <c r="F1264" s="27"/>
      <c r="G1264" s="27"/>
      <c r="H1264" s="27"/>
      <c r="I1264" s="27"/>
      <c r="J1264" s="27"/>
      <c r="K1264" s="26"/>
      <c r="L1264" s="29"/>
      <c r="M1264" s="15"/>
      <c r="N1264" s="15"/>
      <c r="O1264" s="29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  <c r="AC1264" s="15"/>
      <c r="AD1264" s="15"/>
      <c r="AE1264" s="15"/>
      <c r="AF1264" s="15"/>
      <c r="AG1264" s="30"/>
      <c r="AH1264" s="30"/>
      <c r="AI1264" s="30"/>
      <c r="AJ1264" s="30"/>
    </row>
    <row r="1265">
      <c r="A1265" s="26"/>
      <c r="B1265" s="27"/>
      <c r="C1265" s="28"/>
      <c r="D1265" s="27"/>
      <c r="E1265" s="27"/>
      <c r="F1265" s="27"/>
      <c r="G1265" s="27"/>
      <c r="H1265" s="27"/>
      <c r="I1265" s="27"/>
      <c r="J1265" s="27"/>
      <c r="K1265" s="26"/>
      <c r="L1265" s="29"/>
      <c r="M1265" s="15"/>
      <c r="N1265" s="15"/>
      <c r="O1265" s="29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  <c r="AA1265" s="15"/>
      <c r="AB1265" s="15"/>
      <c r="AC1265" s="15"/>
      <c r="AD1265" s="15"/>
      <c r="AE1265" s="15"/>
      <c r="AF1265" s="15"/>
      <c r="AG1265" s="30"/>
      <c r="AH1265" s="30"/>
      <c r="AI1265" s="30"/>
      <c r="AJ1265" s="30"/>
    </row>
    <row r="1266">
      <c r="A1266" s="26"/>
      <c r="B1266" s="27"/>
      <c r="C1266" s="28"/>
      <c r="D1266" s="27"/>
      <c r="E1266" s="27"/>
      <c r="F1266" s="27"/>
      <c r="G1266" s="27"/>
      <c r="H1266" s="27"/>
      <c r="I1266" s="27"/>
      <c r="J1266" s="27"/>
      <c r="K1266" s="26"/>
      <c r="L1266" s="29"/>
      <c r="M1266" s="15"/>
      <c r="N1266" s="15"/>
      <c r="O1266" s="29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  <c r="AC1266" s="15"/>
      <c r="AD1266" s="15"/>
      <c r="AE1266" s="15"/>
      <c r="AF1266" s="15"/>
      <c r="AG1266" s="30"/>
      <c r="AH1266" s="30"/>
      <c r="AI1266" s="30"/>
      <c r="AJ1266" s="30"/>
    </row>
    <row r="1267">
      <c r="A1267" s="26"/>
      <c r="B1267" s="27"/>
      <c r="C1267" s="28"/>
      <c r="D1267" s="27"/>
      <c r="E1267" s="27"/>
      <c r="F1267" s="27"/>
      <c r="G1267" s="27"/>
      <c r="H1267" s="27"/>
      <c r="I1267" s="27"/>
      <c r="J1267" s="27"/>
      <c r="K1267" s="26"/>
      <c r="L1267" s="29"/>
      <c r="M1267" s="15"/>
      <c r="N1267" s="15"/>
      <c r="O1267" s="29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  <c r="AA1267" s="15"/>
      <c r="AB1267" s="15"/>
      <c r="AC1267" s="15"/>
      <c r="AD1267" s="15"/>
      <c r="AE1267" s="15"/>
      <c r="AF1267" s="15"/>
      <c r="AG1267" s="30"/>
      <c r="AH1267" s="30"/>
      <c r="AI1267" s="30"/>
      <c r="AJ1267" s="30"/>
    </row>
    <row r="1268">
      <c r="A1268" s="26"/>
      <c r="B1268" s="27"/>
      <c r="C1268" s="28"/>
      <c r="D1268" s="27"/>
      <c r="E1268" s="27"/>
      <c r="F1268" s="27"/>
      <c r="G1268" s="27"/>
      <c r="H1268" s="27"/>
      <c r="I1268" s="27"/>
      <c r="J1268" s="27"/>
      <c r="K1268" s="26"/>
      <c r="L1268" s="29"/>
      <c r="M1268" s="15"/>
      <c r="N1268" s="15"/>
      <c r="O1268" s="29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  <c r="AC1268" s="15"/>
      <c r="AD1268" s="15"/>
      <c r="AE1268" s="15"/>
      <c r="AF1268" s="15"/>
      <c r="AG1268" s="30"/>
      <c r="AH1268" s="30"/>
      <c r="AI1268" s="30"/>
      <c r="AJ1268" s="30"/>
    </row>
    <row r="1269">
      <c r="A1269" s="26"/>
      <c r="B1269" s="27"/>
      <c r="C1269" s="28"/>
      <c r="D1269" s="27"/>
      <c r="E1269" s="27"/>
      <c r="F1269" s="27"/>
      <c r="G1269" s="27"/>
      <c r="H1269" s="27"/>
      <c r="I1269" s="27"/>
      <c r="J1269" s="27"/>
      <c r="K1269" s="26"/>
      <c r="L1269" s="29"/>
      <c r="M1269" s="15"/>
      <c r="N1269" s="15"/>
      <c r="O1269" s="29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  <c r="AA1269" s="15"/>
      <c r="AB1269" s="15"/>
      <c r="AC1269" s="15"/>
      <c r="AD1269" s="15"/>
      <c r="AE1269" s="15"/>
      <c r="AF1269" s="15"/>
      <c r="AG1269" s="30"/>
      <c r="AH1269" s="30"/>
      <c r="AI1269" s="30"/>
      <c r="AJ1269" s="30"/>
    </row>
    <row r="1270">
      <c r="A1270" s="26"/>
      <c r="B1270" s="27"/>
      <c r="C1270" s="28"/>
      <c r="D1270" s="27"/>
      <c r="E1270" s="27"/>
      <c r="F1270" s="27"/>
      <c r="G1270" s="27"/>
      <c r="H1270" s="27"/>
      <c r="I1270" s="27"/>
      <c r="J1270" s="27"/>
      <c r="K1270" s="26"/>
      <c r="L1270" s="29"/>
      <c r="M1270" s="15"/>
      <c r="N1270" s="15"/>
      <c r="O1270" s="29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  <c r="AC1270" s="15"/>
      <c r="AD1270" s="15"/>
      <c r="AE1270" s="15"/>
      <c r="AF1270" s="15"/>
      <c r="AG1270" s="30"/>
      <c r="AH1270" s="30"/>
      <c r="AI1270" s="30"/>
      <c r="AJ1270" s="30"/>
    </row>
    <row r="1271">
      <c r="A1271" s="26"/>
      <c r="B1271" s="27"/>
      <c r="C1271" s="28"/>
      <c r="D1271" s="27"/>
      <c r="E1271" s="27"/>
      <c r="F1271" s="27"/>
      <c r="G1271" s="27"/>
      <c r="H1271" s="27"/>
      <c r="I1271" s="27"/>
      <c r="J1271" s="27"/>
      <c r="K1271" s="26"/>
      <c r="L1271" s="29"/>
      <c r="M1271" s="15"/>
      <c r="N1271" s="15"/>
      <c r="O1271" s="29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  <c r="AA1271" s="15"/>
      <c r="AB1271" s="15"/>
      <c r="AC1271" s="15"/>
      <c r="AD1271" s="15"/>
      <c r="AE1271" s="15"/>
      <c r="AF1271" s="15"/>
      <c r="AG1271" s="30"/>
      <c r="AH1271" s="30"/>
      <c r="AI1271" s="30"/>
      <c r="AJ1271" s="30"/>
    </row>
    <row r="1272">
      <c r="A1272" s="26"/>
      <c r="B1272" s="27"/>
      <c r="C1272" s="28"/>
      <c r="D1272" s="27"/>
      <c r="E1272" s="27"/>
      <c r="F1272" s="27"/>
      <c r="G1272" s="27"/>
      <c r="H1272" s="27"/>
      <c r="I1272" s="27"/>
      <c r="J1272" s="27"/>
      <c r="K1272" s="26"/>
      <c r="L1272" s="29"/>
      <c r="M1272" s="15"/>
      <c r="N1272" s="15"/>
      <c r="O1272" s="29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  <c r="AC1272" s="15"/>
      <c r="AD1272" s="15"/>
      <c r="AE1272" s="15"/>
      <c r="AF1272" s="15"/>
      <c r="AG1272" s="30"/>
      <c r="AH1272" s="30"/>
      <c r="AI1272" s="30"/>
      <c r="AJ1272" s="30"/>
    </row>
    <row r="1273">
      <c r="A1273" s="26"/>
      <c r="B1273" s="27"/>
      <c r="C1273" s="28"/>
      <c r="D1273" s="27"/>
      <c r="E1273" s="27"/>
      <c r="F1273" s="27"/>
      <c r="G1273" s="27"/>
      <c r="H1273" s="27"/>
      <c r="I1273" s="27"/>
      <c r="J1273" s="27"/>
      <c r="K1273" s="26"/>
      <c r="L1273" s="29"/>
      <c r="M1273" s="15"/>
      <c r="N1273" s="15"/>
      <c r="O1273" s="29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  <c r="AA1273" s="15"/>
      <c r="AB1273" s="15"/>
      <c r="AC1273" s="15"/>
      <c r="AD1273" s="15"/>
      <c r="AE1273" s="15"/>
      <c r="AF1273" s="15"/>
      <c r="AG1273" s="30"/>
      <c r="AH1273" s="30"/>
      <c r="AI1273" s="30"/>
      <c r="AJ1273" s="30"/>
    </row>
    <row r="1274">
      <c r="A1274" s="26"/>
      <c r="B1274" s="27"/>
      <c r="C1274" s="28"/>
      <c r="D1274" s="27"/>
      <c r="E1274" s="27"/>
      <c r="F1274" s="27"/>
      <c r="G1274" s="27"/>
      <c r="H1274" s="27"/>
      <c r="I1274" s="27"/>
      <c r="J1274" s="27"/>
      <c r="K1274" s="26"/>
      <c r="L1274" s="29"/>
      <c r="M1274" s="15"/>
      <c r="N1274" s="15"/>
      <c r="O1274" s="29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  <c r="AC1274" s="15"/>
      <c r="AD1274" s="15"/>
      <c r="AE1274" s="15"/>
      <c r="AF1274" s="15"/>
      <c r="AG1274" s="30"/>
      <c r="AH1274" s="30"/>
      <c r="AI1274" s="30"/>
      <c r="AJ1274" s="30"/>
    </row>
    <row r="1275">
      <c r="A1275" s="26"/>
      <c r="B1275" s="27"/>
      <c r="C1275" s="28"/>
      <c r="D1275" s="27"/>
      <c r="E1275" s="27"/>
      <c r="F1275" s="27"/>
      <c r="G1275" s="27"/>
      <c r="H1275" s="27"/>
      <c r="I1275" s="27"/>
      <c r="J1275" s="27"/>
      <c r="K1275" s="26"/>
      <c r="L1275" s="29"/>
      <c r="M1275" s="15"/>
      <c r="N1275" s="15"/>
      <c r="O1275" s="29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  <c r="AA1275" s="15"/>
      <c r="AB1275" s="15"/>
      <c r="AC1275" s="15"/>
      <c r="AD1275" s="15"/>
      <c r="AE1275" s="15"/>
      <c r="AF1275" s="15"/>
      <c r="AG1275" s="30"/>
      <c r="AH1275" s="30"/>
      <c r="AI1275" s="30"/>
      <c r="AJ1275" s="30"/>
    </row>
    <row r="1276">
      <c r="A1276" s="26"/>
      <c r="B1276" s="27"/>
      <c r="C1276" s="28"/>
      <c r="D1276" s="27"/>
      <c r="E1276" s="27"/>
      <c r="F1276" s="27"/>
      <c r="G1276" s="27"/>
      <c r="H1276" s="27"/>
      <c r="I1276" s="27"/>
      <c r="J1276" s="27"/>
      <c r="K1276" s="26"/>
      <c r="L1276" s="29"/>
      <c r="M1276" s="15"/>
      <c r="N1276" s="15"/>
      <c r="O1276" s="29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  <c r="AC1276" s="15"/>
      <c r="AD1276" s="15"/>
      <c r="AE1276" s="15"/>
      <c r="AF1276" s="15"/>
      <c r="AG1276" s="30"/>
      <c r="AH1276" s="30"/>
      <c r="AI1276" s="30"/>
      <c r="AJ1276" s="30"/>
    </row>
    <row r="1277">
      <c r="A1277" s="26"/>
      <c r="B1277" s="27"/>
      <c r="C1277" s="28"/>
      <c r="D1277" s="27"/>
      <c r="E1277" s="27"/>
      <c r="F1277" s="27"/>
      <c r="G1277" s="27"/>
      <c r="H1277" s="27"/>
      <c r="I1277" s="27"/>
      <c r="J1277" s="27"/>
      <c r="K1277" s="26"/>
      <c r="L1277" s="29"/>
      <c r="M1277" s="15"/>
      <c r="N1277" s="15"/>
      <c r="O1277" s="29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  <c r="AA1277" s="15"/>
      <c r="AB1277" s="15"/>
      <c r="AC1277" s="15"/>
      <c r="AD1277" s="15"/>
      <c r="AE1277" s="15"/>
      <c r="AF1277" s="15"/>
      <c r="AG1277" s="30"/>
      <c r="AH1277" s="30"/>
      <c r="AI1277" s="30"/>
      <c r="AJ1277" s="30"/>
    </row>
    <row r="1278">
      <c r="A1278" s="26"/>
      <c r="B1278" s="27"/>
      <c r="C1278" s="28"/>
      <c r="D1278" s="27"/>
      <c r="E1278" s="27"/>
      <c r="F1278" s="27"/>
      <c r="G1278" s="27"/>
      <c r="H1278" s="27"/>
      <c r="I1278" s="27"/>
      <c r="J1278" s="27"/>
      <c r="K1278" s="26"/>
      <c r="L1278" s="29"/>
      <c r="M1278" s="15"/>
      <c r="N1278" s="15"/>
      <c r="O1278" s="29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  <c r="AC1278" s="15"/>
      <c r="AD1278" s="15"/>
      <c r="AE1278" s="15"/>
      <c r="AF1278" s="15"/>
      <c r="AG1278" s="30"/>
      <c r="AH1278" s="30"/>
      <c r="AI1278" s="30"/>
      <c r="AJ1278" s="30"/>
    </row>
    <row r="1279">
      <c r="A1279" s="26"/>
      <c r="B1279" s="27"/>
      <c r="C1279" s="28"/>
      <c r="D1279" s="27"/>
      <c r="E1279" s="27"/>
      <c r="F1279" s="27"/>
      <c r="G1279" s="27"/>
      <c r="H1279" s="27"/>
      <c r="I1279" s="27"/>
      <c r="J1279" s="27"/>
      <c r="K1279" s="26"/>
      <c r="L1279" s="29"/>
      <c r="M1279" s="15"/>
      <c r="N1279" s="15"/>
      <c r="O1279" s="29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  <c r="AA1279" s="15"/>
      <c r="AB1279" s="15"/>
      <c r="AC1279" s="15"/>
      <c r="AD1279" s="15"/>
      <c r="AE1279" s="15"/>
      <c r="AF1279" s="15"/>
      <c r="AG1279" s="30"/>
      <c r="AH1279" s="30"/>
      <c r="AI1279" s="30"/>
      <c r="AJ1279" s="30"/>
    </row>
    <row r="1280">
      <c r="A1280" s="26"/>
      <c r="B1280" s="27"/>
      <c r="C1280" s="28"/>
      <c r="D1280" s="27"/>
      <c r="E1280" s="27"/>
      <c r="F1280" s="27"/>
      <c r="G1280" s="27"/>
      <c r="H1280" s="27"/>
      <c r="I1280" s="27"/>
      <c r="J1280" s="27"/>
      <c r="K1280" s="26"/>
      <c r="L1280" s="29"/>
      <c r="M1280" s="15"/>
      <c r="N1280" s="15"/>
      <c r="O1280" s="29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  <c r="AC1280" s="15"/>
      <c r="AD1280" s="15"/>
      <c r="AE1280" s="15"/>
      <c r="AF1280" s="15"/>
      <c r="AG1280" s="30"/>
      <c r="AH1280" s="30"/>
      <c r="AI1280" s="30"/>
      <c r="AJ1280" s="30"/>
    </row>
    <row r="1281">
      <c r="A1281" s="26"/>
      <c r="B1281" s="27"/>
      <c r="C1281" s="28"/>
      <c r="D1281" s="27"/>
      <c r="E1281" s="27"/>
      <c r="F1281" s="27"/>
      <c r="G1281" s="27"/>
      <c r="H1281" s="27"/>
      <c r="I1281" s="27"/>
      <c r="J1281" s="27"/>
      <c r="K1281" s="26"/>
      <c r="L1281" s="29"/>
      <c r="M1281" s="15"/>
      <c r="N1281" s="15"/>
      <c r="O1281" s="29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  <c r="AA1281" s="15"/>
      <c r="AB1281" s="15"/>
      <c r="AC1281" s="15"/>
      <c r="AD1281" s="15"/>
      <c r="AE1281" s="15"/>
      <c r="AF1281" s="15"/>
      <c r="AG1281" s="30"/>
      <c r="AH1281" s="30"/>
      <c r="AI1281" s="30"/>
      <c r="AJ1281" s="30"/>
    </row>
    <row r="1282">
      <c r="A1282" s="26"/>
      <c r="B1282" s="27"/>
      <c r="C1282" s="28"/>
      <c r="D1282" s="27"/>
      <c r="E1282" s="27"/>
      <c r="F1282" s="27"/>
      <c r="G1282" s="27"/>
      <c r="H1282" s="27"/>
      <c r="I1282" s="27"/>
      <c r="J1282" s="27"/>
      <c r="K1282" s="26"/>
      <c r="L1282" s="29"/>
      <c r="M1282" s="15"/>
      <c r="N1282" s="15"/>
      <c r="O1282" s="29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  <c r="AC1282" s="15"/>
      <c r="AD1282" s="15"/>
      <c r="AE1282" s="15"/>
      <c r="AF1282" s="15"/>
      <c r="AG1282" s="30"/>
      <c r="AH1282" s="30"/>
      <c r="AI1282" s="30"/>
      <c r="AJ1282" s="30"/>
    </row>
    <row r="1283">
      <c r="A1283" s="26"/>
      <c r="B1283" s="27"/>
      <c r="C1283" s="28"/>
      <c r="D1283" s="27"/>
      <c r="E1283" s="27"/>
      <c r="F1283" s="27"/>
      <c r="G1283" s="27"/>
      <c r="H1283" s="27"/>
      <c r="I1283" s="27"/>
      <c r="J1283" s="27"/>
      <c r="K1283" s="26"/>
      <c r="L1283" s="29"/>
      <c r="M1283" s="15"/>
      <c r="N1283" s="15"/>
      <c r="O1283" s="29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  <c r="AA1283" s="15"/>
      <c r="AB1283" s="15"/>
      <c r="AC1283" s="15"/>
      <c r="AD1283" s="15"/>
      <c r="AE1283" s="15"/>
      <c r="AF1283" s="15"/>
      <c r="AG1283" s="30"/>
      <c r="AH1283" s="30"/>
      <c r="AI1283" s="30"/>
      <c r="AJ1283" s="30"/>
    </row>
    <row r="1284">
      <c r="A1284" s="26"/>
      <c r="B1284" s="27"/>
      <c r="C1284" s="28"/>
      <c r="D1284" s="27"/>
      <c r="E1284" s="27"/>
      <c r="F1284" s="27"/>
      <c r="G1284" s="27"/>
      <c r="H1284" s="27"/>
      <c r="I1284" s="27"/>
      <c r="J1284" s="27"/>
      <c r="K1284" s="26"/>
      <c r="L1284" s="29"/>
      <c r="M1284" s="15"/>
      <c r="N1284" s="15"/>
      <c r="O1284" s="29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  <c r="AC1284" s="15"/>
      <c r="AD1284" s="15"/>
      <c r="AE1284" s="15"/>
      <c r="AF1284" s="15"/>
      <c r="AG1284" s="30"/>
      <c r="AH1284" s="30"/>
      <c r="AI1284" s="30"/>
      <c r="AJ1284" s="30"/>
    </row>
    <row r="1285">
      <c r="A1285" s="26"/>
      <c r="B1285" s="27"/>
      <c r="C1285" s="28"/>
      <c r="D1285" s="27"/>
      <c r="E1285" s="27"/>
      <c r="F1285" s="27"/>
      <c r="G1285" s="27"/>
      <c r="H1285" s="27"/>
      <c r="I1285" s="27"/>
      <c r="J1285" s="27"/>
      <c r="K1285" s="26"/>
      <c r="L1285" s="29"/>
      <c r="M1285" s="15"/>
      <c r="N1285" s="15"/>
      <c r="O1285" s="29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  <c r="AA1285" s="15"/>
      <c r="AB1285" s="15"/>
      <c r="AC1285" s="15"/>
      <c r="AD1285" s="15"/>
      <c r="AE1285" s="15"/>
      <c r="AF1285" s="15"/>
      <c r="AG1285" s="30"/>
      <c r="AH1285" s="30"/>
      <c r="AI1285" s="30"/>
      <c r="AJ1285" s="30"/>
    </row>
    <row r="1286">
      <c r="A1286" s="26"/>
      <c r="B1286" s="27"/>
      <c r="C1286" s="28"/>
      <c r="D1286" s="27"/>
      <c r="E1286" s="27"/>
      <c r="F1286" s="27"/>
      <c r="G1286" s="27"/>
      <c r="H1286" s="27"/>
      <c r="I1286" s="27"/>
      <c r="J1286" s="27"/>
      <c r="K1286" s="26"/>
      <c r="L1286" s="29"/>
      <c r="M1286" s="15"/>
      <c r="N1286" s="15"/>
      <c r="O1286" s="29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  <c r="AC1286" s="15"/>
      <c r="AD1286" s="15"/>
      <c r="AE1286" s="15"/>
      <c r="AF1286" s="15"/>
      <c r="AG1286" s="30"/>
      <c r="AH1286" s="30"/>
      <c r="AI1286" s="30"/>
      <c r="AJ1286" s="30"/>
    </row>
    <row r="1287">
      <c r="A1287" s="26"/>
      <c r="B1287" s="27"/>
      <c r="C1287" s="28"/>
      <c r="D1287" s="27"/>
      <c r="E1287" s="27"/>
      <c r="F1287" s="27"/>
      <c r="G1287" s="27"/>
      <c r="H1287" s="27"/>
      <c r="I1287" s="27"/>
      <c r="J1287" s="27"/>
      <c r="K1287" s="26"/>
      <c r="L1287" s="29"/>
      <c r="M1287" s="15"/>
      <c r="N1287" s="15"/>
      <c r="O1287" s="29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  <c r="AA1287" s="15"/>
      <c r="AB1287" s="15"/>
      <c r="AC1287" s="15"/>
      <c r="AD1287" s="15"/>
      <c r="AE1287" s="15"/>
      <c r="AF1287" s="15"/>
      <c r="AG1287" s="30"/>
      <c r="AH1287" s="30"/>
      <c r="AI1287" s="30"/>
      <c r="AJ1287" s="30"/>
    </row>
    <row r="1288">
      <c r="A1288" s="26"/>
      <c r="B1288" s="27"/>
      <c r="C1288" s="28"/>
      <c r="D1288" s="27"/>
      <c r="E1288" s="27"/>
      <c r="F1288" s="27"/>
      <c r="G1288" s="27"/>
      <c r="H1288" s="27"/>
      <c r="I1288" s="27"/>
      <c r="J1288" s="27"/>
      <c r="K1288" s="26"/>
      <c r="L1288" s="29"/>
      <c r="M1288" s="15"/>
      <c r="N1288" s="15"/>
      <c r="O1288" s="29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  <c r="AC1288" s="15"/>
      <c r="AD1288" s="15"/>
      <c r="AE1288" s="15"/>
      <c r="AF1288" s="15"/>
      <c r="AG1288" s="30"/>
      <c r="AH1288" s="30"/>
      <c r="AI1288" s="30"/>
      <c r="AJ1288" s="30"/>
    </row>
    <row r="1289">
      <c r="A1289" s="26"/>
      <c r="B1289" s="27"/>
      <c r="C1289" s="28"/>
      <c r="D1289" s="27"/>
      <c r="E1289" s="27"/>
      <c r="F1289" s="27"/>
      <c r="G1289" s="27"/>
      <c r="H1289" s="27"/>
      <c r="I1289" s="27"/>
      <c r="J1289" s="27"/>
      <c r="K1289" s="26"/>
      <c r="L1289" s="29"/>
      <c r="M1289" s="15"/>
      <c r="N1289" s="15"/>
      <c r="O1289" s="29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  <c r="AA1289" s="15"/>
      <c r="AB1289" s="15"/>
      <c r="AC1289" s="15"/>
      <c r="AD1289" s="15"/>
      <c r="AE1289" s="15"/>
      <c r="AF1289" s="15"/>
      <c r="AG1289" s="30"/>
      <c r="AH1289" s="30"/>
      <c r="AI1289" s="30"/>
      <c r="AJ1289" s="30"/>
    </row>
    <row r="1290">
      <c r="A1290" s="26"/>
      <c r="B1290" s="27"/>
      <c r="C1290" s="28"/>
      <c r="D1290" s="27"/>
      <c r="E1290" s="27"/>
      <c r="F1290" s="27"/>
      <c r="G1290" s="27"/>
      <c r="H1290" s="27"/>
      <c r="I1290" s="27"/>
      <c r="J1290" s="27"/>
      <c r="K1290" s="26"/>
      <c r="L1290" s="29"/>
      <c r="M1290" s="15"/>
      <c r="N1290" s="15"/>
      <c r="O1290" s="29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  <c r="AC1290" s="15"/>
      <c r="AD1290" s="15"/>
      <c r="AE1290" s="15"/>
      <c r="AF1290" s="15"/>
      <c r="AG1290" s="30"/>
      <c r="AH1290" s="30"/>
      <c r="AI1290" s="30"/>
      <c r="AJ1290" s="30"/>
    </row>
    <row r="1291">
      <c r="A1291" s="26"/>
      <c r="B1291" s="27"/>
      <c r="C1291" s="28"/>
      <c r="D1291" s="27"/>
      <c r="E1291" s="27"/>
      <c r="F1291" s="27"/>
      <c r="G1291" s="27"/>
      <c r="H1291" s="27"/>
      <c r="I1291" s="27"/>
      <c r="J1291" s="27"/>
      <c r="K1291" s="26"/>
      <c r="L1291" s="29"/>
      <c r="M1291" s="15"/>
      <c r="N1291" s="15"/>
      <c r="O1291" s="29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15"/>
      <c r="AB1291" s="15"/>
      <c r="AC1291" s="15"/>
      <c r="AD1291" s="15"/>
      <c r="AE1291" s="15"/>
      <c r="AF1291" s="15"/>
      <c r="AG1291" s="30"/>
      <c r="AH1291" s="30"/>
      <c r="AI1291" s="30"/>
      <c r="AJ1291" s="30"/>
    </row>
    <row r="1292">
      <c r="A1292" s="26"/>
      <c r="B1292" s="27"/>
      <c r="C1292" s="28"/>
      <c r="D1292" s="27"/>
      <c r="E1292" s="27"/>
      <c r="F1292" s="27"/>
      <c r="G1292" s="27"/>
      <c r="H1292" s="27"/>
      <c r="I1292" s="27"/>
      <c r="J1292" s="27"/>
      <c r="K1292" s="26"/>
      <c r="L1292" s="29"/>
      <c r="M1292" s="15"/>
      <c r="N1292" s="15"/>
      <c r="O1292" s="29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  <c r="AC1292" s="15"/>
      <c r="AD1292" s="15"/>
      <c r="AE1292" s="15"/>
      <c r="AF1292" s="15"/>
      <c r="AG1292" s="30"/>
      <c r="AH1292" s="30"/>
      <c r="AI1292" s="30"/>
      <c r="AJ1292" s="30"/>
    </row>
    <row r="1293">
      <c r="A1293" s="26"/>
      <c r="B1293" s="27"/>
      <c r="C1293" s="28"/>
      <c r="D1293" s="27"/>
      <c r="E1293" s="27"/>
      <c r="F1293" s="27"/>
      <c r="G1293" s="27"/>
      <c r="H1293" s="27"/>
      <c r="I1293" s="27"/>
      <c r="J1293" s="27"/>
      <c r="K1293" s="26"/>
      <c r="L1293" s="29"/>
      <c r="M1293" s="15"/>
      <c r="N1293" s="15"/>
      <c r="O1293" s="29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  <c r="AA1293" s="15"/>
      <c r="AB1293" s="15"/>
      <c r="AC1293" s="15"/>
      <c r="AD1293" s="15"/>
      <c r="AE1293" s="15"/>
      <c r="AF1293" s="15"/>
      <c r="AG1293" s="30"/>
      <c r="AH1293" s="30"/>
      <c r="AI1293" s="30"/>
      <c r="AJ1293" s="30"/>
    </row>
    <row r="1294">
      <c r="A1294" s="26"/>
      <c r="B1294" s="27"/>
      <c r="C1294" s="28"/>
      <c r="D1294" s="27"/>
      <c r="E1294" s="27"/>
      <c r="F1294" s="27"/>
      <c r="G1294" s="27"/>
      <c r="H1294" s="27"/>
      <c r="I1294" s="27"/>
      <c r="J1294" s="27"/>
      <c r="K1294" s="26"/>
      <c r="L1294" s="29"/>
      <c r="M1294" s="15"/>
      <c r="N1294" s="15"/>
      <c r="O1294" s="29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  <c r="AC1294" s="15"/>
      <c r="AD1294" s="15"/>
      <c r="AE1294" s="15"/>
      <c r="AF1294" s="15"/>
      <c r="AG1294" s="30"/>
      <c r="AH1294" s="30"/>
      <c r="AI1294" s="30"/>
      <c r="AJ1294" s="30"/>
    </row>
    <row r="1295">
      <c r="A1295" s="26"/>
      <c r="B1295" s="27"/>
      <c r="C1295" s="28"/>
      <c r="D1295" s="27"/>
      <c r="E1295" s="27"/>
      <c r="F1295" s="27"/>
      <c r="G1295" s="27"/>
      <c r="H1295" s="27"/>
      <c r="I1295" s="27"/>
      <c r="J1295" s="27"/>
      <c r="K1295" s="26"/>
      <c r="L1295" s="29"/>
      <c r="M1295" s="15"/>
      <c r="N1295" s="15"/>
      <c r="O1295" s="29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15"/>
      <c r="AB1295" s="15"/>
      <c r="AC1295" s="15"/>
      <c r="AD1295" s="15"/>
      <c r="AE1295" s="15"/>
      <c r="AF1295" s="15"/>
      <c r="AG1295" s="30"/>
      <c r="AH1295" s="30"/>
      <c r="AI1295" s="30"/>
      <c r="AJ1295" s="30"/>
    </row>
    <row r="1296">
      <c r="A1296" s="26"/>
      <c r="B1296" s="27"/>
      <c r="C1296" s="28"/>
      <c r="D1296" s="27"/>
      <c r="E1296" s="27"/>
      <c r="F1296" s="27"/>
      <c r="G1296" s="27"/>
      <c r="H1296" s="27"/>
      <c r="I1296" s="27"/>
      <c r="J1296" s="27"/>
      <c r="K1296" s="26"/>
      <c r="L1296" s="29"/>
      <c r="M1296" s="15"/>
      <c r="N1296" s="15"/>
      <c r="O1296" s="29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  <c r="AC1296" s="15"/>
      <c r="AD1296" s="15"/>
      <c r="AE1296" s="15"/>
      <c r="AF1296" s="15"/>
      <c r="AG1296" s="30"/>
      <c r="AH1296" s="30"/>
      <c r="AI1296" s="30"/>
      <c r="AJ1296" s="30"/>
    </row>
    <row r="1297">
      <c r="A1297" s="26"/>
      <c r="B1297" s="27"/>
      <c r="C1297" s="28"/>
      <c r="D1297" s="27"/>
      <c r="E1297" s="27"/>
      <c r="F1297" s="27"/>
      <c r="G1297" s="27"/>
      <c r="H1297" s="27"/>
      <c r="I1297" s="27"/>
      <c r="J1297" s="27"/>
      <c r="K1297" s="26"/>
      <c r="L1297" s="29"/>
      <c r="M1297" s="15"/>
      <c r="N1297" s="15"/>
      <c r="O1297" s="29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/>
      <c r="AB1297" s="15"/>
      <c r="AC1297" s="15"/>
      <c r="AD1297" s="15"/>
      <c r="AE1297" s="15"/>
      <c r="AF1297" s="15"/>
      <c r="AG1297" s="30"/>
      <c r="AH1297" s="30"/>
      <c r="AI1297" s="30"/>
      <c r="AJ1297" s="30"/>
    </row>
    <row r="1298">
      <c r="A1298" s="26"/>
      <c r="B1298" s="27"/>
      <c r="C1298" s="28"/>
      <c r="D1298" s="27"/>
      <c r="E1298" s="27"/>
      <c r="F1298" s="27"/>
      <c r="G1298" s="27"/>
      <c r="H1298" s="27"/>
      <c r="I1298" s="27"/>
      <c r="J1298" s="27"/>
      <c r="K1298" s="26"/>
      <c r="L1298" s="29"/>
      <c r="M1298" s="15"/>
      <c r="N1298" s="15"/>
      <c r="O1298" s="29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  <c r="AC1298" s="15"/>
      <c r="AD1298" s="15"/>
      <c r="AE1298" s="15"/>
      <c r="AF1298" s="15"/>
      <c r="AG1298" s="30"/>
      <c r="AH1298" s="30"/>
      <c r="AI1298" s="30"/>
      <c r="AJ1298" s="30"/>
    </row>
    <row r="1299">
      <c r="A1299" s="26"/>
      <c r="B1299" s="27"/>
      <c r="C1299" s="28"/>
      <c r="D1299" s="27"/>
      <c r="E1299" s="27"/>
      <c r="F1299" s="27"/>
      <c r="G1299" s="27"/>
      <c r="H1299" s="27"/>
      <c r="I1299" s="27"/>
      <c r="J1299" s="27"/>
      <c r="K1299" s="26"/>
      <c r="L1299" s="29"/>
      <c r="M1299" s="15"/>
      <c r="N1299" s="15"/>
      <c r="O1299" s="29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/>
      <c r="AB1299" s="15"/>
      <c r="AC1299" s="15"/>
      <c r="AD1299" s="15"/>
      <c r="AE1299" s="15"/>
      <c r="AF1299" s="15"/>
      <c r="AG1299" s="30"/>
      <c r="AH1299" s="30"/>
      <c r="AI1299" s="30"/>
      <c r="AJ1299" s="30"/>
    </row>
    <row r="1300">
      <c r="A1300" s="26"/>
      <c r="B1300" s="27"/>
      <c r="C1300" s="28"/>
      <c r="D1300" s="27"/>
      <c r="E1300" s="27"/>
      <c r="F1300" s="27"/>
      <c r="G1300" s="27"/>
      <c r="H1300" s="27"/>
      <c r="I1300" s="27"/>
      <c r="J1300" s="27"/>
      <c r="K1300" s="26"/>
      <c r="L1300" s="29"/>
      <c r="M1300" s="15"/>
      <c r="N1300" s="15"/>
      <c r="O1300" s="29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  <c r="AC1300" s="15"/>
      <c r="AD1300" s="15"/>
      <c r="AE1300" s="15"/>
      <c r="AF1300" s="15"/>
      <c r="AG1300" s="30"/>
      <c r="AH1300" s="30"/>
      <c r="AI1300" s="30"/>
      <c r="AJ1300" s="30"/>
    </row>
    <row r="1301">
      <c r="A1301" s="26"/>
      <c r="B1301" s="27"/>
      <c r="C1301" s="28"/>
      <c r="D1301" s="27"/>
      <c r="E1301" s="27"/>
      <c r="F1301" s="27"/>
      <c r="G1301" s="27"/>
      <c r="H1301" s="27"/>
      <c r="I1301" s="27"/>
      <c r="J1301" s="27"/>
      <c r="K1301" s="26"/>
      <c r="L1301" s="29"/>
      <c r="M1301" s="15"/>
      <c r="N1301" s="15"/>
      <c r="O1301" s="29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  <c r="AB1301" s="15"/>
      <c r="AC1301" s="15"/>
      <c r="AD1301" s="15"/>
      <c r="AE1301" s="15"/>
      <c r="AF1301" s="15"/>
      <c r="AG1301" s="30"/>
      <c r="AH1301" s="30"/>
      <c r="AI1301" s="30"/>
      <c r="AJ1301" s="30"/>
    </row>
    <row r="1302">
      <c r="A1302" s="26"/>
      <c r="B1302" s="27"/>
      <c r="C1302" s="28"/>
      <c r="D1302" s="27"/>
      <c r="E1302" s="27"/>
      <c r="F1302" s="27"/>
      <c r="G1302" s="27"/>
      <c r="H1302" s="27"/>
      <c r="I1302" s="27"/>
      <c r="J1302" s="27"/>
      <c r="K1302" s="26"/>
      <c r="L1302" s="29"/>
      <c r="M1302" s="15"/>
      <c r="N1302" s="15"/>
      <c r="O1302" s="29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  <c r="AC1302" s="15"/>
      <c r="AD1302" s="15"/>
      <c r="AE1302" s="15"/>
      <c r="AF1302" s="15"/>
      <c r="AG1302" s="30"/>
      <c r="AH1302" s="30"/>
      <c r="AI1302" s="30"/>
      <c r="AJ1302" s="30"/>
    </row>
    <row r="1303">
      <c r="A1303" s="26"/>
      <c r="B1303" s="27"/>
      <c r="C1303" s="28"/>
      <c r="D1303" s="27"/>
      <c r="E1303" s="27"/>
      <c r="F1303" s="27"/>
      <c r="G1303" s="27"/>
      <c r="H1303" s="27"/>
      <c r="I1303" s="27"/>
      <c r="J1303" s="27"/>
      <c r="K1303" s="26"/>
      <c r="L1303" s="29"/>
      <c r="M1303" s="15"/>
      <c r="N1303" s="15"/>
      <c r="O1303" s="29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  <c r="AB1303" s="15"/>
      <c r="AC1303" s="15"/>
      <c r="AD1303" s="15"/>
      <c r="AE1303" s="15"/>
      <c r="AF1303" s="15"/>
      <c r="AG1303" s="30"/>
      <c r="AH1303" s="30"/>
      <c r="AI1303" s="30"/>
      <c r="AJ1303" s="30"/>
    </row>
    <row r="1304">
      <c r="A1304" s="26"/>
      <c r="B1304" s="27"/>
      <c r="C1304" s="28"/>
      <c r="D1304" s="27"/>
      <c r="E1304" s="27"/>
      <c r="F1304" s="27"/>
      <c r="G1304" s="27"/>
      <c r="H1304" s="27"/>
      <c r="I1304" s="27"/>
      <c r="J1304" s="27"/>
      <c r="K1304" s="26"/>
      <c r="L1304" s="29"/>
      <c r="M1304" s="15"/>
      <c r="N1304" s="15"/>
      <c r="O1304" s="29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  <c r="AC1304" s="15"/>
      <c r="AD1304" s="15"/>
      <c r="AE1304" s="15"/>
      <c r="AF1304" s="15"/>
      <c r="AG1304" s="30"/>
      <c r="AH1304" s="30"/>
      <c r="AI1304" s="30"/>
      <c r="AJ1304" s="30"/>
    </row>
    <row r="1305">
      <c r="A1305" s="26"/>
      <c r="B1305" s="27"/>
      <c r="C1305" s="28"/>
      <c r="D1305" s="27"/>
      <c r="E1305" s="27"/>
      <c r="F1305" s="27"/>
      <c r="G1305" s="27"/>
      <c r="H1305" s="27"/>
      <c r="I1305" s="27"/>
      <c r="J1305" s="27"/>
      <c r="K1305" s="26"/>
      <c r="L1305" s="29"/>
      <c r="M1305" s="15"/>
      <c r="N1305" s="15"/>
      <c r="O1305" s="29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  <c r="AB1305" s="15"/>
      <c r="AC1305" s="15"/>
      <c r="AD1305" s="15"/>
      <c r="AE1305" s="15"/>
      <c r="AF1305" s="15"/>
      <c r="AG1305" s="30"/>
      <c r="AH1305" s="30"/>
      <c r="AI1305" s="30"/>
      <c r="AJ1305" s="30"/>
    </row>
    <row r="1306">
      <c r="A1306" s="26"/>
      <c r="B1306" s="27"/>
      <c r="C1306" s="28"/>
      <c r="D1306" s="27"/>
      <c r="E1306" s="27"/>
      <c r="F1306" s="27"/>
      <c r="G1306" s="27"/>
      <c r="H1306" s="27"/>
      <c r="I1306" s="27"/>
      <c r="J1306" s="27"/>
      <c r="K1306" s="26"/>
      <c r="L1306" s="29"/>
      <c r="M1306" s="15"/>
      <c r="N1306" s="15"/>
      <c r="O1306" s="29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  <c r="AC1306" s="15"/>
      <c r="AD1306" s="15"/>
      <c r="AE1306" s="15"/>
      <c r="AF1306" s="15"/>
      <c r="AG1306" s="30"/>
      <c r="AH1306" s="30"/>
      <c r="AI1306" s="30"/>
      <c r="AJ1306" s="30"/>
    </row>
    <row r="1307">
      <c r="A1307" s="26"/>
      <c r="B1307" s="27"/>
      <c r="C1307" s="28"/>
      <c r="D1307" s="27"/>
      <c r="E1307" s="27"/>
      <c r="F1307" s="27"/>
      <c r="G1307" s="27"/>
      <c r="H1307" s="27"/>
      <c r="I1307" s="27"/>
      <c r="J1307" s="27"/>
      <c r="K1307" s="26"/>
      <c r="L1307" s="29"/>
      <c r="M1307" s="15"/>
      <c r="N1307" s="15"/>
      <c r="O1307" s="29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  <c r="AB1307" s="15"/>
      <c r="AC1307" s="15"/>
      <c r="AD1307" s="15"/>
      <c r="AE1307" s="15"/>
      <c r="AF1307" s="15"/>
      <c r="AG1307" s="30"/>
      <c r="AH1307" s="30"/>
      <c r="AI1307" s="30"/>
      <c r="AJ1307" s="30"/>
    </row>
    <row r="1308">
      <c r="A1308" s="26"/>
      <c r="B1308" s="27"/>
      <c r="C1308" s="28"/>
      <c r="D1308" s="27"/>
      <c r="E1308" s="27"/>
      <c r="F1308" s="27"/>
      <c r="G1308" s="27"/>
      <c r="H1308" s="27"/>
      <c r="I1308" s="27"/>
      <c r="J1308" s="27"/>
      <c r="K1308" s="26"/>
      <c r="L1308" s="29"/>
      <c r="M1308" s="15"/>
      <c r="N1308" s="15"/>
      <c r="O1308" s="29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  <c r="AC1308" s="15"/>
      <c r="AD1308" s="15"/>
      <c r="AE1308" s="15"/>
      <c r="AF1308" s="15"/>
      <c r="AG1308" s="30"/>
      <c r="AH1308" s="30"/>
      <c r="AI1308" s="30"/>
      <c r="AJ1308" s="30"/>
    </row>
    <row r="1309">
      <c r="A1309" s="26"/>
      <c r="B1309" s="27"/>
      <c r="C1309" s="28"/>
      <c r="D1309" s="27"/>
      <c r="E1309" s="27"/>
      <c r="F1309" s="27"/>
      <c r="G1309" s="27"/>
      <c r="H1309" s="27"/>
      <c r="I1309" s="27"/>
      <c r="J1309" s="27"/>
      <c r="K1309" s="26"/>
      <c r="L1309" s="29"/>
      <c r="M1309" s="15"/>
      <c r="N1309" s="15"/>
      <c r="O1309" s="29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15"/>
      <c r="AB1309" s="15"/>
      <c r="AC1309" s="15"/>
      <c r="AD1309" s="15"/>
      <c r="AE1309" s="15"/>
      <c r="AF1309" s="15"/>
      <c r="AG1309" s="30"/>
      <c r="AH1309" s="30"/>
      <c r="AI1309" s="30"/>
      <c r="AJ1309" s="30"/>
    </row>
    <row r="1310">
      <c r="A1310" s="26"/>
      <c r="B1310" s="27"/>
      <c r="C1310" s="28"/>
      <c r="D1310" s="27"/>
      <c r="E1310" s="27"/>
      <c r="F1310" s="27"/>
      <c r="G1310" s="27"/>
      <c r="H1310" s="27"/>
      <c r="I1310" s="27"/>
      <c r="J1310" s="27"/>
      <c r="K1310" s="26"/>
      <c r="L1310" s="29"/>
      <c r="M1310" s="15"/>
      <c r="N1310" s="15"/>
      <c r="O1310" s="29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  <c r="AC1310" s="15"/>
      <c r="AD1310" s="15"/>
      <c r="AE1310" s="15"/>
      <c r="AF1310" s="15"/>
      <c r="AG1310" s="30"/>
      <c r="AH1310" s="30"/>
      <c r="AI1310" s="30"/>
      <c r="AJ1310" s="30"/>
    </row>
    <row r="1311">
      <c r="A1311" s="26"/>
      <c r="B1311" s="27"/>
      <c r="C1311" s="28"/>
      <c r="D1311" s="27"/>
      <c r="E1311" s="27"/>
      <c r="F1311" s="27"/>
      <c r="G1311" s="27"/>
      <c r="H1311" s="27"/>
      <c r="I1311" s="27"/>
      <c r="J1311" s="27"/>
      <c r="K1311" s="26"/>
      <c r="L1311" s="29"/>
      <c r="M1311" s="15"/>
      <c r="N1311" s="15"/>
      <c r="O1311" s="29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  <c r="AA1311" s="15"/>
      <c r="AB1311" s="15"/>
      <c r="AC1311" s="15"/>
      <c r="AD1311" s="15"/>
      <c r="AE1311" s="15"/>
      <c r="AF1311" s="15"/>
      <c r="AG1311" s="30"/>
      <c r="AH1311" s="30"/>
      <c r="AI1311" s="30"/>
      <c r="AJ1311" s="30"/>
    </row>
    <row r="1312">
      <c r="A1312" s="26"/>
      <c r="B1312" s="27"/>
      <c r="C1312" s="28"/>
      <c r="D1312" s="27"/>
      <c r="E1312" s="27"/>
      <c r="F1312" s="27"/>
      <c r="G1312" s="27"/>
      <c r="H1312" s="27"/>
      <c r="I1312" s="27"/>
      <c r="J1312" s="27"/>
      <c r="K1312" s="26"/>
      <c r="L1312" s="29"/>
      <c r="M1312" s="15"/>
      <c r="N1312" s="15"/>
      <c r="O1312" s="29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  <c r="AC1312" s="15"/>
      <c r="AD1312" s="15"/>
      <c r="AE1312" s="15"/>
      <c r="AF1312" s="15"/>
      <c r="AG1312" s="30"/>
      <c r="AH1312" s="30"/>
      <c r="AI1312" s="30"/>
      <c r="AJ1312" s="30"/>
    </row>
    <row r="1313">
      <c r="A1313" s="26"/>
      <c r="B1313" s="27"/>
      <c r="C1313" s="28"/>
      <c r="D1313" s="27"/>
      <c r="E1313" s="27"/>
      <c r="F1313" s="27"/>
      <c r="G1313" s="27"/>
      <c r="H1313" s="27"/>
      <c r="I1313" s="27"/>
      <c r="J1313" s="27"/>
      <c r="K1313" s="26"/>
      <c r="L1313" s="29"/>
      <c r="M1313" s="15"/>
      <c r="N1313" s="15"/>
      <c r="O1313" s="29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  <c r="AA1313" s="15"/>
      <c r="AB1313" s="15"/>
      <c r="AC1313" s="15"/>
      <c r="AD1313" s="15"/>
      <c r="AE1313" s="15"/>
      <c r="AF1313" s="15"/>
      <c r="AG1313" s="30"/>
      <c r="AH1313" s="30"/>
      <c r="AI1313" s="30"/>
      <c r="AJ1313" s="30"/>
    </row>
    <row r="1314">
      <c r="A1314" s="26"/>
      <c r="B1314" s="27"/>
      <c r="C1314" s="28"/>
      <c r="D1314" s="27"/>
      <c r="E1314" s="27"/>
      <c r="F1314" s="27"/>
      <c r="G1314" s="27"/>
      <c r="H1314" s="27"/>
      <c r="I1314" s="27"/>
      <c r="J1314" s="27"/>
      <c r="K1314" s="26"/>
      <c r="L1314" s="29"/>
      <c r="M1314" s="15"/>
      <c r="N1314" s="15"/>
      <c r="O1314" s="29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  <c r="AC1314" s="15"/>
      <c r="AD1314" s="15"/>
      <c r="AE1314" s="15"/>
      <c r="AF1314" s="15"/>
      <c r="AG1314" s="30"/>
      <c r="AH1314" s="30"/>
      <c r="AI1314" s="30"/>
      <c r="AJ1314" s="30"/>
    </row>
    <row r="1315">
      <c r="A1315" s="26"/>
      <c r="B1315" s="27"/>
      <c r="C1315" s="28"/>
      <c r="D1315" s="27"/>
      <c r="E1315" s="27"/>
      <c r="F1315" s="27"/>
      <c r="G1315" s="27"/>
      <c r="H1315" s="27"/>
      <c r="I1315" s="27"/>
      <c r="J1315" s="27"/>
      <c r="K1315" s="26"/>
      <c r="L1315" s="29"/>
      <c r="M1315" s="15"/>
      <c r="N1315" s="15"/>
      <c r="O1315" s="29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15"/>
      <c r="AB1315" s="15"/>
      <c r="AC1315" s="15"/>
      <c r="AD1315" s="15"/>
      <c r="AE1315" s="15"/>
      <c r="AF1315" s="15"/>
      <c r="AG1315" s="30"/>
      <c r="AH1315" s="30"/>
      <c r="AI1315" s="30"/>
      <c r="AJ1315" s="30"/>
    </row>
    <row r="1316">
      <c r="A1316" s="26"/>
      <c r="B1316" s="27"/>
      <c r="C1316" s="28"/>
      <c r="D1316" s="27"/>
      <c r="E1316" s="27"/>
      <c r="F1316" s="27"/>
      <c r="G1316" s="27"/>
      <c r="H1316" s="27"/>
      <c r="I1316" s="27"/>
      <c r="J1316" s="27"/>
      <c r="K1316" s="26"/>
      <c r="L1316" s="29"/>
      <c r="M1316" s="15"/>
      <c r="N1316" s="15"/>
      <c r="O1316" s="29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  <c r="AC1316" s="15"/>
      <c r="AD1316" s="15"/>
      <c r="AE1316" s="15"/>
      <c r="AF1316" s="15"/>
      <c r="AG1316" s="30"/>
      <c r="AH1316" s="30"/>
      <c r="AI1316" s="30"/>
      <c r="AJ1316" s="30"/>
    </row>
    <row r="1317">
      <c r="A1317" s="26"/>
      <c r="B1317" s="27"/>
      <c r="C1317" s="28"/>
      <c r="D1317" s="27"/>
      <c r="E1317" s="27"/>
      <c r="F1317" s="27"/>
      <c r="G1317" s="27"/>
      <c r="H1317" s="27"/>
      <c r="I1317" s="27"/>
      <c r="J1317" s="27"/>
      <c r="K1317" s="26"/>
      <c r="L1317" s="29"/>
      <c r="M1317" s="15"/>
      <c r="N1317" s="15"/>
      <c r="O1317" s="29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  <c r="AA1317" s="15"/>
      <c r="AB1317" s="15"/>
      <c r="AC1317" s="15"/>
      <c r="AD1317" s="15"/>
      <c r="AE1317" s="15"/>
      <c r="AF1317" s="15"/>
      <c r="AG1317" s="30"/>
      <c r="AH1317" s="30"/>
      <c r="AI1317" s="30"/>
      <c r="AJ1317" s="30"/>
    </row>
    <row r="1318">
      <c r="A1318" s="26"/>
      <c r="B1318" s="27"/>
      <c r="C1318" s="28"/>
      <c r="D1318" s="27"/>
      <c r="E1318" s="27"/>
      <c r="F1318" s="27"/>
      <c r="G1318" s="27"/>
      <c r="H1318" s="27"/>
      <c r="I1318" s="27"/>
      <c r="J1318" s="27"/>
      <c r="K1318" s="26"/>
      <c r="L1318" s="29"/>
      <c r="M1318" s="15"/>
      <c r="N1318" s="15"/>
      <c r="O1318" s="29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  <c r="AC1318" s="15"/>
      <c r="AD1318" s="15"/>
      <c r="AE1318" s="15"/>
      <c r="AF1318" s="15"/>
      <c r="AG1318" s="30"/>
      <c r="AH1318" s="30"/>
      <c r="AI1318" s="30"/>
      <c r="AJ1318" s="30"/>
    </row>
    <row r="1319">
      <c r="A1319" s="26"/>
      <c r="B1319" s="27"/>
      <c r="C1319" s="28"/>
      <c r="D1319" s="27"/>
      <c r="E1319" s="27"/>
      <c r="F1319" s="27"/>
      <c r="G1319" s="27"/>
      <c r="H1319" s="27"/>
      <c r="I1319" s="27"/>
      <c r="J1319" s="27"/>
      <c r="K1319" s="26"/>
      <c r="L1319" s="29"/>
      <c r="M1319" s="15"/>
      <c r="N1319" s="15"/>
      <c r="O1319" s="29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  <c r="AA1319" s="15"/>
      <c r="AB1319" s="15"/>
      <c r="AC1319" s="15"/>
      <c r="AD1319" s="15"/>
      <c r="AE1319" s="15"/>
      <c r="AF1319" s="15"/>
      <c r="AG1319" s="30"/>
      <c r="AH1319" s="30"/>
      <c r="AI1319" s="30"/>
      <c r="AJ1319" s="30"/>
    </row>
    <row r="1320">
      <c r="A1320" s="26"/>
      <c r="B1320" s="27"/>
      <c r="C1320" s="28"/>
      <c r="D1320" s="27"/>
      <c r="E1320" s="27"/>
      <c r="F1320" s="27"/>
      <c r="G1320" s="27"/>
      <c r="H1320" s="27"/>
      <c r="I1320" s="27"/>
      <c r="J1320" s="27"/>
      <c r="K1320" s="26"/>
      <c r="L1320" s="29"/>
      <c r="M1320" s="15"/>
      <c r="N1320" s="15"/>
      <c r="O1320" s="29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  <c r="AC1320" s="15"/>
      <c r="AD1320" s="15"/>
      <c r="AE1320" s="15"/>
      <c r="AF1320" s="15"/>
      <c r="AG1320" s="30"/>
      <c r="AH1320" s="30"/>
      <c r="AI1320" s="30"/>
      <c r="AJ1320" s="30"/>
    </row>
    <row r="1321">
      <c r="A1321" s="26"/>
      <c r="B1321" s="27"/>
      <c r="C1321" s="28"/>
      <c r="D1321" s="27"/>
      <c r="E1321" s="27"/>
      <c r="F1321" s="27"/>
      <c r="G1321" s="27"/>
      <c r="H1321" s="27"/>
      <c r="I1321" s="27"/>
      <c r="J1321" s="27"/>
      <c r="K1321" s="26"/>
      <c r="L1321" s="29"/>
      <c r="M1321" s="15"/>
      <c r="N1321" s="15"/>
      <c r="O1321" s="29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  <c r="AA1321" s="15"/>
      <c r="AB1321" s="15"/>
      <c r="AC1321" s="15"/>
      <c r="AD1321" s="15"/>
      <c r="AE1321" s="15"/>
      <c r="AF1321" s="15"/>
      <c r="AG1321" s="30"/>
      <c r="AH1321" s="30"/>
      <c r="AI1321" s="30"/>
      <c r="AJ1321" s="30"/>
    </row>
    <row r="1322">
      <c r="A1322" s="26"/>
      <c r="B1322" s="27"/>
      <c r="C1322" s="28"/>
      <c r="D1322" s="27"/>
      <c r="E1322" s="27"/>
      <c r="F1322" s="27"/>
      <c r="G1322" s="27"/>
      <c r="H1322" s="27"/>
      <c r="I1322" s="27"/>
      <c r="J1322" s="27"/>
      <c r="K1322" s="26"/>
      <c r="L1322" s="29"/>
      <c r="M1322" s="15"/>
      <c r="N1322" s="15"/>
      <c r="O1322" s="29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  <c r="AC1322" s="15"/>
      <c r="AD1322" s="15"/>
      <c r="AE1322" s="15"/>
      <c r="AF1322" s="15"/>
      <c r="AG1322" s="30"/>
      <c r="AH1322" s="30"/>
      <c r="AI1322" s="30"/>
      <c r="AJ1322" s="30"/>
    </row>
    <row r="1323">
      <c r="A1323" s="26"/>
      <c r="B1323" s="27"/>
      <c r="C1323" s="28"/>
      <c r="D1323" s="27"/>
      <c r="E1323" s="27"/>
      <c r="F1323" s="27"/>
      <c r="G1323" s="27"/>
      <c r="H1323" s="27"/>
      <c r="I1323" s="27"/>
      <c r="J1323" s="27"/>
      <c r="K1323" s="26"/>
      <c r="L1323" s="29"/>
      <c r="M1323" s="15"/>
      <c r="N1323" s="15"/>
      <c r="O1323" s="29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  <c r="AA1323" s="15"/>
      <c r="AB1323" s="15"/>
      <c r="AC1323" s="15"/>
      <c r="AD1323" s="15"/>
      <c r="AE1323" s="15"/>
      <c r="AF1323" s="15"/>
      <c r="AG1323" s="30"/>
      <c r="AH1323" s="30"/>
      <c r="AI1323" s="30"/>
      <c r="AJ1323" s="30"/>
    </row>
    <row r="1324">
      <c r="A1324" s="26"/>
      <c r="B1324" s="27"/>
      <c r="C1324" s="28"/>
      <c r="D1324" s="27"/>
      <c r="E1324" s="27"/>
      <c r="F1324" s="27"/>
      <c r="G1324" s="27"/>
      <c r="H1324" s="27"/>
      <c r="I1324" s="27"/>
      <c r="J1324" s="27"/>
      <c r="K1324" s="26"/>
      <c r="L1324" s="29"/>
      <c r="M1324" s="15"/>
      <c r="N1324" s="15"/>
      <c r="O1324" s="29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  <c r="AC1324" s="15"/>
      <c r="AD1324" s="15"/>
      <c r="AE1324" s="15"/>
      <c r="AF1324" s="15"/>
      <c r="AG1324" s="30"/>
      <c r="AH1324" s="30"/>
      <c r="AI1324" s="30"/>
      <c r="AJ1324" s="30"/>
    </row>
    <row r="1325">
      <c r="A1325" s="26"/>
      <c r="B1325" s="27"/>
      <c r="C1325" s="28"/>
      <c r="D1325" s="27"/>
      <c r="E1325" s="27"/>
      <c r="F1325" s="27"/>
      <c r="G1325" s="27"/>
      <c r="H1325" s="27"/>
      <c r="I1325" s="27"/>
      <c r="J1325" s="27"/>
      <c r="K1325" s="26"/>
      <c r="L1325" s="29"/>
      <c r="M1325" s="15"/>
      <c r="N1325" s="15"/>
      <c r="O1325" s="29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  <c r="AA1325" s="15"/>
      <c r="AB1325" s="15"/>
      <c r="AC1325" s="15"/>
      <c r="AD1325" s="15"/>
      <c r="AE1325" s="15"/>
      <c r="AF1325" s="15"/>
      <c r="AG1325" s="30"/>
      <c r="AH1325" s="30"/>
      <c r="AI1325" s="30"/>
      <c r="AJ1325" s="30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7.5"/>
    <col customWidth="1" min="3" max="3" width="20.13"/>
  </cols>
  <sheetData>
    <row r="1">
      <c r="A1" s="33" t="s">
        <v>197</v>
      </c>
      <c r="B1" s="34">
        <f>MAX(Principal!O:O)</f>
        <v>4762926995</v>
      </c>
      <c r="C1" s="35" t="str">
        <f>VLOOKUP(B1,Principal!O:Q,3,0)</f>
        <v>Vale</v>
      </c>
    </row>
    <row r="2">
      <c r="A2" s="33" t="s">
        <v>198</v>
      </c>
      <c r="B2" s="34">
        <f>MIN(Principal!O:O)</f>
        <v>-1807432634</v>
      </c>
      <c r="C2" s="35" t="str">
        <f>VLOOKUP(B2,Principal!O:Q,3,0)</f>
        <v>Localiza</v>
      </c>
    </row>
    <row r="3">
      <c r="A3" s="33" t="s">
        <v>199</v>
      </c>
      <c r="B3" s="34">
        <f>AVERAGE(Principal!O:O)</f>
        <v>165190210.5</v>
      </c>
    </row>
    <row r="5">
      <c r="A5" s="33" t="s">
        <v>200</v>
      </c>
      <c r="B5" s="34">
        <f>AVERAGEIF(Principal!P:P,"Subiu",Principal!O:O)</f>
        <v>448164250.2</v>
      </c>
    </row>
    <row r="6">
      <c r="A6" s="33" t="s">
        <v>201</v>
      </c>
      <c r="B6" s="34">
        <f>AVERAGEIF(Principal!P:P,"Desceu",Principal!O:O)</f>
        <v>-181109141.8</v>
      </c>
    </row>
    <row r="9">
      <c r="A9" s="33" t="s">
        <v>17</v>
      </c>
      <c r="B9" s="33" t="s">
        <v>202</v>
      </c>
      <c r="C9" s="33" t="s">
        <v>203</v>
      </c>
    </row>
    <row r="10">
      <c r="A10" s="35" t="str">
        <f>IFERROR(__xludf.DUMMYFUNCTION("UNIQUE(Principal!R2:R82)"),"Siderurgia")</f>
        <v>Siderurgia</v>
      </c>
      <c r="B10" s="34">
        <f>SUMIF(Principal!R:R,A10,Principal!O:O)</f>
        <v>489935930.9</v>
      </c>
      <c r="C10" s="34">
        <f>SUMIFS(Principal!O:O,Principal!R:R,A10,Principal!P:P,"Subiu")</f>
        <v>489935930.9</v>
      </c>
    </row>
    <row r="11">
      <c r="A11" s="35" t="str">
        <f>IFERROR(__xludf.DUMMYFUNCTION("""COMPUTED_VALUE"""),"Mineração")</f>
        <v>Mineração</v>
      </c>
      <c r="B11" s="34">
        <f>SUMIF(Principal!R:R,A11,Principal!O:O)</f>
        <v>4958511412</v>
      </c>
      <c r="C11" s="34">
        <f>SUMIFS(Principal!O:O,Principal!R:R,A11,Principal!P:P,"Subiu")</f>
        <v>4958511412</v>
      </c>
    </row>
    <row r="12">
      <c r="A12" s="35" t="str">
        <f>IFERROR(__xludf.DUMMYFUNCTION("""COMPUTED_VALUE"""),"Petróleo e Gás")</f>
        <v>Petróleo e Gás</v>
      </c>
      <c r="B12" s="34">
        <f>SUMIF(Principal!R:R,A12,Principal!O:O)</f>
        <v>6093288832</v>
      </c>
      <c r="C12" s="34">
        <f>SUMIFS(Principal!O:O,Principal!R:R,A12,Principal!P:P,"Subiu")</f>
        <v>6093288832</v>
      </c>
    </row>
    <row r="13">
      <c r="A13" s="35" t="str">
        <f>IFERROR(__xludf.DUMMYFUNCTION("""COMPUTED_VALUE"""),"Papel e Celulose")</f>
        <v>Papel e Celulose</v>
      </c>
      <c r="B13" s="34">
        <f>SUMIF(Principal!R:R,A13,Principal!O:O)</f>
        <v>722946282.7</v>
      </c>
      <c r="C13" s="34">
        <f>SUMIFS(Principal!O:O,Principal!R:R,A13,Principal!P:P,"Subiu")</f>
        <v>722946282.7</v>
      </c>
    </row>
    <row r="14">
      <c r="A14" s="35" t="str">
        <f>IFERROR(__xludf.DUMMYFUNCTION("""COMPUTED_VALUE"""),"Energia")</f>
        <v>Energia</v>
      </c>
      <c r="B14" s="34">
        <f>SUMIF(Principal!R:R,A14,Principal!O:O)</f>
        <v>-20439929.55</v>
      </c>
      <c r="C14" s="34">
        <f>SUMIFS(Principal!O:O,Principal!R:R,A14,Principal!P:P,"Subiu")</f>
        <v>821116399.6</v>
      </c>
    </row>
    <row r="15">
      <c r="A15" s="35" t="str">
        <f>IFERROR(__xludf.DUMMYFUNCTION("""COMPUTED_VALUE"""),"Shopping Centers")</f>
        <v>Shopping Centers</v>
      </c>
      <c r="B15" s="34">
        <f>SUMIF(Principal!R:R,A15,Principal!O:O)</f>
        <v>117732680.1</v>
      </c>
      <c r="C15" s="34">
        <f>SUMIFS(Principal!O:O,Principal!R:R,A15,Principal!P:P,"Subiu")</f>
        <v>117732680.1</v>
      </c>
    </row>
    <row r="16">
      <c r="A16" s="35" t="str">
        <f>IFERROR(__xludf.DUMMYFUNCTION("""COMPUTED_VALUE"""),"Serviços Financeiros")</f>
        <v>Serviços Financeiros</v>
      </c>
      <c r="B16" s="34">
        <f>SUMIF(Principal!R:R,A16,Principal!O:O)</f>
        <v>3784169702</v>
      </c>
      <c r="C16" s="34">
        <f>SUMIFS(Principal!O:O,Principal!R:R,A16,Principal!P:P,"Subiu")</f>
        <v>3784169702</v>
      </c>
    </row>
    <row r="17">
      <c r="A17" s="35" t="str">
        <f>IFERROR(__xludf.DUMMYFUNCTION("""COMPUTED_VALUE"""),"Saúde")</f>
        <v>Saúde</v>
      </c>
      <c r="B17" s="34">
        <f>SUMIF(Principal!R:R,A17,Principal!O:O)</f>
        <v>60321469.88</v>
      </c>
      <c r="C17" s="34">
        <f>SUMIFS(Principal!O:O,Principal!R:R,A17,Principal!P:P,"Subiu")</f>
        <v>453917907</v>
      </c>
    </row>
    <row r="18">
      <c r="A18" s="35" t="str">
        <f>IFERROR(__xludf.DUMMYFUNCTION("""COMPUTED_VALUE"""),"Química")</f>
        <v>Química</v>
      </c>
      <c r="B18" s="34">
        <f>SUMIF(Principal!R:R,A18,Principal!O:O)</f>
        <v>69054317.64</v>
      </c>
      <c r="C18" s="34">
        <f>SUMIFS(Principal!O:O,Principal!R:R,A18,Principal!P:P,"Subiu")</f>
        <v>69054317.64</v>
      </c>
    </row>
    <row r="19">
      <c r="A19" s="35" t="str">
        <f>IFERROR(__xludf.DUMMYFUNCTION("""COMPUTED_VALUE"""),"Transporte Aéreo")</f>
        <v>Transporte Aéreo</v>
      </c>
      <c r="B19" s="34">
        <f>SUMIF(Principal!R:R,A19,Principal!O:O)</f>
        <v>-37540997.06</v>
      </c>
      <c r="C19" s="34">
        <f>SUMIFS(Principal!O:O,Principal!R:R,A19,Principal!P:P,"Subiu")</f>
        <v>65452205.55</v>
      </c>
    </row>
    <row r="20">
      <c r="A20" s="35" t="str">
        <f>IFERROR(__xludf.DUMMYFUNCTION("""COMPUTED_VALUE"""),"Educação")</f>
        <v>Educação</v>
      </c>
      <c r="B20" s="34">
        <f>SUMIF(Principal!R:R,A20,Principal!O:O)</f>
        <v>54641872.47</v>
      </c>
      <c r="C20" s="34">
        <f>SUMIFS(Principal!O:O,Principal!R:R,A20,Principal!P:P,"Subiu")</f>
        <v>72295838.99</v>
      </c>
    </row>
    <row r="21">
      <c r="A21" s="35" t="str">
        <f>IFERROR(__xludf.DUMMYFUNCTION("""COMPUTED_VALUE"""),"Combustíveis")</f>
        <v>Combustíveis</v>
      </c>
      <c r="B21" s="34">
        <f>SUMIF(Principal!R:R,A21,Principal!O:O)</f>
        <v>388705224</v>
      </c>
      <c r="C21" s="34">
        <f>SUMIFS(Principal!O:O,Principal!R:R,A21,Principal!P:P,"Subiu")</f>
        <v>388705224</v>
      </c>
    </row>
    <row r="22">
      <c r="A22" s="35" t="str">
        <f>IFERROR(__xludf.DUMMYFUNCTION("""COMPUTED_VALUE"""),"Construção Civil")</f>
        <v>Construção Civil</v>
      </c>
      <c r="B22" s="34">
        <f>SUMIF(Principal!R:R,A22,Principal!O:O)</f>
        <v>-61087401.61</v>
      </c>
      <c r="C22" s="34">
        <f>SUMIFS(Principal!O:O,Principal!R:R,A22,Principal!P:P,"Subiu")</f>
        <v>37525872.38</v>
      </c>
    </row>
    <row r="23">
      <c r="A23" s="35" t="str">
        <f>IFERROR(__xludf.DUMMYFUNCTION("""COMPUTED_VALUE"""),"Moda")</f>
        <v>Moda</v>
      </c>
      <c r="B23" s="34">
        <f>SUMIF(Principal!R:R,A23,Principal!O:O)</f>
        <v>-3323477.875</v>
      </c>
      <c r="C23" s="34">
        <f>SUMIFS(Principal!O:O,Principal!R:R,A23,Principal!P:P,"Subiu")</f>
        <v>41021792.09</v>
      </c>
    </row>
    <row r="24">
      <c r="A24" s="35" t="str">
        <f>IFERROR(__xludf.DUMMYFUNCTION("""COMPUTED_VALUE"""),"Alimentos")</f>
        <v>Alimentos</v>
      </c>
      <c r="B24" s="34">
        <f>SUMIF(Principal!R:R,A24,Principal!O:O)</f>
        <v>407833683.1</v>
      </c>
      <c r="C24" s="34">
        <f>SUMIFS(Principal!O:O,Principal!R:R,A24,Principal!P:P,"Subiu")</f>
        <v>407833683.1</v>
      </c>
    </row>
    <row r="25">
      <c r="A25" s="35" t="str">
        <f>IFERROR(__xludf.DUMMYFUNCTION("""COMPUTED_VALUE"""),"Varejo Alimentício")</f>
        <v>Varejo Alimentício</v>
      </c>
      <c r="B25" s="34">
        <f>SUMIF(Principal!R:R,A25,Principal!O:O)</f>
        <v>6340916.223</v>
      </c>
      <c r="C25" s="34">
        <f>SUMIFS(Principal!O:O,Principal!R:R,A25,Principal!P:P,"Subiu")</f>
        <v>6340916.223</v>
      </c>
    </row>
    <row r="26">
      <c r="A26" s="35" t="str">
        <f>IFERROR(__xludf.DUMMYFUNCTION("""COMPUTED_VALUE"""),"Telecomunicações")</f>
        <v>Telecomunicações</v>
      </c>
      <c r="B26" s="34">
        <f>SUMIF(Principal!R:R,A26,Principal!O:O)</f>
        <v>292938114.4</v>
      </c>
      <c r="C26" s="34">
        <f>SUMIFS(Principal!O:O,Principal!R:R,A26,Principal!P:P,"Subiu")</f>
        <v>292938114.4</v>
      </c>
    </row>
    <row r="27">
      <c r="A27" s="35" t="str">
        <f>IFERROR(__xludf.DUMMYFUNCTION("""COMPUTED_VALUE"""),"Logística")</f>
        <v>Logística</v>
      </c>
      <c r="B27" s="34">
        <f>SUMIF(Principal!R:R,A27,Principal!O:O)</f>
        <v>233902674.8</v>
      </c>
      <c r="C27" s="34">
        <f>SUMIFS(Principal!O:O,Principal!R:R,A27,Principal!P:P,"Subiu")</f>
        <v>233902674.8</v>
      </c>
    </row>
    <row r="28">
      <c r="A28" s="35" t="str">
        <f>IFERROR(__xludf.DUMMYFUNCTION("""COMPUTED_VALUE"""),"Investimentos")</f>
        <v>Investimentos</v>
      </c>
      <c r="B28" s="34">
        <f>SUMIF(Principal!R:R,A28,Principal!O:O)</f>
        <v>42238249.54</v>
      </c>
      <c r="C28" s="34">
        <f>SUMIFS(Principal!O:O,Principal!R:R,A28,Principal!P:P,"Subiu")</f>
        <v>42238249.54</v>
      </c>
    </row>
    <row r="29">
      <c r="A29" s="35" t="str">
        <f>IFERROR(__xludf.DUMMYFUNCTION("""COMPUTED_VALUE"""),"Tecnologia")</f>
        <v>Tecnologia</v>
      </c>
      <c r="B29" s="34">
        <f>SUMIF(Principal!R:R,A29,Principal!O:O)</f>
        <v>6067508.905</v>
      </c>
      <c r="C29" s="34">
        <f>SUMIFS(Principal!O:O,Principal!R:R,A29,Principal!P:P,"Subiu")</f>
        <v>15598886.65</v>
      </c>
    </row>
    <row r="30">
      <c r="A30" s="35" t="str">
        <f>IFERROR(__xludf.DUMMYFUNCTION("""COMPUTED_VALUE"""),"Holding")</f>
        <v>Holding</v>
      </c>
      <c r="B30" s="34">
        <f>SUMIF(Principal!R:R,A30,Principal!O:O)</f>
        <v>337034442.5</v>
      </c>
      <c r="C30" s="34">
        <f>SUMIFS(Principal!O:O,Principal!R:R,A30,Principal!P:P,"Subiu")</f>
        <v>373853994.9</v>
      </c>
    </row>
    <row r="31">
      <c r="A31" s="35" t="str">
        <f>IFERROR(__xludf.DUMMYFUNCTION("""COMPUTED_VALUE"""),"Varejo Farmacêutico")</f>
        <v>Varejo Farmacêutico</v>
      </c>
      <c r="B31" s="34">
        <f>SUMIF(Principal!R:R,A31,Principal!O:O)</f>
        <v>202352473.7</v>
      </c>
      <c r="C31" s="34">
        <f>SUMIFS(Principal!O:O,Principal!R:R,A31,Principal!P:P,"Subiu")</f>
        <v>202352473.7</v>
      </c>
    </row>
    <row r="32">
      <c r="A32" s="35" t="str">
        <f>IFERROR(__xludf.DUMMYFUNCTION("""COMPUTED_VALUE"""),"Varejo")</f>
        <v>Varejo</v>
      </c>
      <c r="B32" s="34">
        <f>SUMIF(Principal!R:R,A32,Principal!O:O)</f>
        <v>-755984713.9</v>
      </c>
      <c r="C32" s="34">
        <f>SUMIFS(Principal!O:O,Principal!R:R,A32,Principal!P:P,"Subiu")</f>
        <v>28493619.27</v>
      </c>
    </row>
    <row r="33">
      <c r="A33" s="35" t="str">
        <f>IFERROR(__xludf.DUMMYFUNCTION("""COMPUTED_VALUE"""),"Bebidas")</f>
        <v>Bebidas</v>
      </c>
      <c r="B33" s="34">
        <f>SUMIF(Principal!R:R,A33,Principal!O:O)</f>
        <v>0</v>
      </c>
      <c r="C33" s="34">
        <f>SUMIFS(Principal!O:O,Principal!R:R,A33,Principal!P:P,"Subiu")</f>
        <v>0</v>
      </c>
    </row>
    <row r="34">
      <c r="A34" s="35" t="str">
        <f>IFERROR(__xludf.DUMMYFUNCTION("""COMPUTED_VALUE"""),"Seguros")</f>
        <v>Seguros</v>
      </c>
      <c r="B34" s="34">
        <f>SUMIF(Principal!R:R,A34,Principal!O:O)</f>
        <v>-26297880.21</v>
      </c>
      <c r="C34" s="34">
        <f>SUMIFS(Principal!O:O,Principal!R:R,A34,Principal!P:P,"Subiu")</f>
        <v>0</v>
      </c>
    </row>
    <row r="35">
      <c r="A35" s="35" t="str">
        <f>IFERROR(__xludf.DUMMYFUNCTION("""COMPUTED_VALUE"""),"Saneamento")</f>
        <v>Saneamento</v>
      </c>
      <c r="B35" s="34">
        <f>SUMIF(Principal!R:R,A35,Principal!O:O)</f>
        <v>-15725678.56</v>
      </c>
      <c r="C35" s="34">
        <f>SUMIFS(Principal!O:O,Principal!R:R,A35,Principal!P:P,"Subiu")</f>
        <v>0</v>
      </c>
    </row>
    <row r="36">
      <c r="A36" s="35" t="str">
        <f>IFERROR(__xludf.DUMMYFUNCTION("""COMPUTED_VALUE"""),"Equipamentos Elétricos")</f>
        <v>Equipamentos Elétricos</v>
      </c>
      <c r="B36" s="34">
        <f>SUMIF(Principal!R:R,A36,Principal!O:O)</f>
        <v>-118230410.4</v>
      </c>
      <c r="C36" s="34">
        <f>SUMIFS(Principal!O:O,Principal!R:R,A36,Principal!P:P,"Subiu")</f>
        <v>0</v>
      </c>
    </row>
    <row r="37">
      <c r="A37" s="35" t="str">
        <f>IFERROR(__xludf.DUMMYFUNCTION("""COMPUTED_VALUE"""),"Agronegócio")</f>
        <v>Agronegócio</v>
      </c>
      <c r="B37" s="34">
        <f>SUMIF(Principal!R:R,A37,Principal!O:O)</f>
        <v>-9468663.682</v>
      </c>
      <c r="C37" s="34">
        <f>SUMIFS(Principal!O:O,Principal!R:R,A37,Principal!P:P,"Subiu")</f>
        <v>0</v>
      </c>
    </row>
    <row r="38">
      <c r="A38" s="35" t="str">
        <f>IFERROR(__xludf.DUMMYFUNCTION("""COMPUTED_VALUE"""),"Infraestrutura")</f>
        <v>Infraestrutura</v>
      </c>
      <c r="B38" s="34">
        <f>SUMIF(Principal!R:R,A38,Principal!O:O)</f>
        <v>-39743554.31</v>
      </c>
      <c r="C38" s="34">
        <f>SUMIFS(Principal!O:O,Principal!R:R,A38,Principal!P:P,"Subiu")</f>
        <v>0</v>
      </c>
    </row>
    <row r="39">
      <c r="A39" s="35" t="str">
        <f>IFERROR(__xludf.DUMMYFUNCTION("""COMPUTED_VALUE"""),"Varejo Pet")</f>
        <v>Varejo Pet</v>
      </c>
      <c r="B39" s="34">
        <f>SUMIF(Principal!R:R,A39,Principal!O:O)</f>
        <v>-9242203.652</v>
      </c>
      <c r="C39" s="34">
        <f>SUMIFS(Principal!O:O,Principal!R:R,A39,Principal!P:P,"Subiu")</f>
        <v>0</v>
      </c>
    </row>
    <row r="40">
      <c r="A40" s="35" t="str">
        <f>IFERROR(__xludf.DUMMYFUNCTION("""COMPUTED_VALUE"""),"Calçados")</f>
        <v>Calçados</v>
      </c>
      <c r="B40" s="34">
        <f>SUMIF(Principal!R:R,A40,Principal!O:O)</f>
        <v>-21126374.33</v>
      </c>
      <c r="C40" s="34">
        <f>SUMIFS(Principal!O:O,Principal!R:R,A40,Principal!P:P,"Subiu")</f>
        <v>0</v>
      </c>
    </row>
    <row r="41">
      <c r="A41" s="35" t="str">
        <f>IFERROR(__xludf.DUMMYFUNCTION("""COMPUTED_VALUE"""),"Aeroespacial")</f>
        <v>Aeroespacial</v>
      </c>
      <c r="B41" s="34">
        <f>SUMIF(Principal!R:R,A41,Principal!O:O)</f>
        <v>-233651943.5</v>
      </c>
      <c r="C41" s="34">
        <f>SUMIFS(Principal!O:O,Principal!R:R,A41,Principal!P:P,"Subiu")</f>
        <v>0</v>
      </c>
    </row>
    <row r="42">
      <c r="A42" s="35" t="str">
        <f>IFERROR(__xludf.DUMMYFUNCTION("""COMPUTED_VALUE"""),"Cosméticos")</f>
        <v>Cosméticos</v>
      </c>
      <c r="B42" s="34">
        <f>SUMIF(Principal!R:R,A42,Principal!O:O)</f>
        <v>-193280001.2</v>
      </c>
      <c r="C42" s="34">
        <f>SUMIFS(Principal!O:O,Principal!R:R,A42,Principal!P:P,"Subiu")</f>
        <v>0</v>
      </c>
    </row>
    <row r="43">
      <c r="A43" s="35" t="str">
        <f>IFERROR(__xludf.DUMMYFUNCTION("""COMPUTED_VALUE"""),"Bolsa de Valores")</f>
        <v>Bolsa de Valores</v>
      </c>
      <c r="B43" s="34">
        <f>SUMIF(Principal!R:R,A43,Principal!O:O)</f>
        <v>-1173785666</v>
      </c>
      <c r="C43" s="34">
        <f>SUMIFS(Principal!O:O,Principal!R:R,A43,Principal!P:P,"Subiu")</f>
        <v>0</v>
      </c>
    </row>
    <row r="44">
      <c r="A44" s="35" t="str">
        <f>IFERROR(__xludf.DUMMYFUNCTION("""COMPUTED_VALUE"""),"Farmacêutico")</f>
        <v>Farmacêutico</v>
      </c>
      <c r="B44" s="34">
        <f>SUMIF(Principal!R:R,A44,Principal!O:O)</f>
        <v>-208257014.2</v>
      </c>
      <c r="C44" s="34">
        <f>SUMIFS(Principal!O:O,Principal!R:R,A44,Principal!P:P,"Subiu")</f>
        <v>0</v>
      </c>
    </row>
    <row r="45">
      <c r="A45" s="35" t="str">
        <f>IFERROR(__xludf.DUMMYFUNCTION("""COMPUTED_VALUE"""),"Agroindústria")</f>
        <v>Agroindústria</v>
      </c>
      <c r="B45" s="34">
        <f>SUMIF(Principal!R:R,A45,Principal!O:O)</f>
        <v>-79432785.74</v>
      </c>
      <c r="C45" s="34">
        <f>SUMIFS(Principal!O:O,Principal!R:R,A45,Principal!P:P,"Subiu")</f>
        <v>0</v>
      </c>
    </row>
    <row r="46">
      <c r="A46" s="35" t="str">
        <f>IFERROR(__xludf.DUMMYFUNCTION("""COMPUTED_VALUE"""),"Aluguel de Carros")</f>
        <v>Aluguel de Carros</v>
      </c>
      <c r="B46" s="34">
        <f>SUMIF(Principal!R:R,A46,Principal!O:O)</f>
        <v>-1807432634</v>
      </c>
      <c r="C46" s="34">
        <f>SUMIFS(Principal!O:O,Principal!R:R,A46,Principal!P:P,"Subiu")</f>
        <v>0</v>
      </c>
    </row>
    <row r="47">
      <c r="A47" s="35" t="str">
        <f>IFERROR(__xludf.DUMMYFUNCTION("""COMPUTED_VALUE"""),"Turismo")</f>
        <v>Turismo</v>
      </c>
      <c r="B47" s="34">
        <f>SUMIF(Principal!R:R,A47,Principal!O:O)</f>
        <v>-73557408.06</v>
      </c>
      <c r="C47" s="34">
        <f>SUMIFS(Principal!O:O,Principal!R:R,A47,Principal!P:P,"Subiu")</f>
        <v>0</v>
      </c>
    </row>
    <row r="51">
      <c r="A51" s="36" t="str">
        <f>IFERROR(__xludf.DUMMYFUNCTION("UNIQUE(Principal!P:P)"),"Resultado dia")</f>
        <v>Resultado dia</v>
      </c>
      <c r="B51" s="33" t="s">
        <v>204</v>
      </c>
    </row>
    <row r="52">
      <c r="A52" s="35" t="str">
        <f>IFERROR(__xludf.DUMMYFUNCTION("""COMPUTED_VALUE"""),"Subiu")</f>
        <v>Subiu</v>
      </c>
      <c r="B52" s="34">
        <f>SUMIF(Principal!P:P,A52,Principal!O:O)</f>
        <v>19719227010</v>
      </c>
    </row>
    <row r="53">
      <c r="A53" s="35" t="str">
        <f>IFERROR(__xludf.DUMMYFUNCTION("""COMPUTED_VALUE"""),"Estável")</f>
        <v>Estável</v>
      </c>
      <c r="B53" s="34">
        <f>SUMIF(Principal!P:P,A53,Principal!O:O)</f>
        <v>0</v>
      </c>
    </row>
    <row r="54">
      <c r="A54" s="35" t="str">
        <f>IFERROR(__xludf.DUMMYFUNCTION("""COMPUTED_VALUE"""),"Desceu")</f>
        <v>Desceu</v>
      </c>
      <c r="B54" s="34">
        <f>SUMIF(Principal!P:P,A54,Principal!O:O)</f>
        <v>-6338819961</v>
      </c>
    </row>
    <row r="55">
      <c r="A55" s="35"/>
      <c r="B55" s="34">
        <f>SUM(B52:B54)</f>
        <v>13380407049</v>
      </c>
    </row>
    <row r="59">
      <c r="A59" s="33" t="s">
        <v>205</v>
      </c>
      <c r="B59" s="33" t="s">
        <v>204</v>
      </c>
      <c r="C59" s="37" t="s">
        <v>206</v>
      </c>
    </row>
    <row r="60">
      <c r="A60" s="35" t="str">
        <f>IFERROR(__xludf.DUMMYFUNCTION("UNIQUE(Principal!T2:T82)"),"Entre 50 e 100")</f>
        <v>Entre 50 e 100</v>
      </c>
      <c r="B60" s="34">
        <f>SUMIF(Principal!T:T,A60,Principal!O:O)</f>
        <v>11622984124</v>
      </c>
      <c r="C60" s="35">
        <f>COUNTIF(Principal!T:T,A60)</f>
        <v>33</v>
      </c>
    </row>
    <row r="61">
      <c r="A61" s="35" t="str">
        <f>IFERROR(__xludf.DUMMYFUNCTION("""COMPUTED_VALUE"""),"Maior que 100")</f>
        <v>Maior que 100</v>
      </c>
      <c r="B61" s="34">
        <f>SUMIF(Principal!T:T,A61,Principal!O:O)</f>
        <v>971377356.5</v>
      </c>
      <c r="C61" s="35">
        <f>COUNTIF(Principal!T:T,A61)</f>
        <v>6</v>
      </c>
    </row>
    <row r="62">
      <c r="A62" s="35" t="str">
        <f>IFERROR(__xludf.DUMMYFUNCTION("""COMPUTED_VALUE"""),"Menor que 50")</f>
        <v>Menor que 50</v>
      </c>
      <c r="B62" s="34">
        <f>SUMIF(Principal!T:T,A62,Principal!O:O)</f>
        <v>786045568.7</v>
      </c>
      <c r="C62" s="35">
        <f>COUNTIF(Principal!T:T,A62)</f>
        <v>42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207</v>
      </c>
      <c r="B1" s="37" t="s">
        <v>17</v>
      </c>
      <c r="C1" s="37" t="s">
        <v>208</v>
      </c>
    </row>
    <row r="2">
      <c r="A2" s="37" t="s">
        <v>209</v>
      </c>
      <c r="B2" s="37" t="s">
        <v>210</v>
      </c>
      <c r="C2" s="37">
        <v>59.0</v>
      </c>
    </row>
    <row r="3">
      <c r="A3" s="37" t="s">
        <v>211</v>
      </c>
      <c r="B3" s="37" t="s">
        <v>212</v>
      </c>
      <c r="C3" s="37">
        <v>77.0</v>
      </c>
    </row>
    <row r="4">
      <c r="A4" s="37" t="s">
        <v>213</v>
      </c>
      <c r="B4" s="37" t="s">
        <v>214</v>
      </c>
      <c r="C4" s="37">
        <v>69.0</v>
      </c>
    </row>
    <row r="5">
      <c r="A5" s="37" t="s">
        <v>215</v>
      </c>
      <c r="B5" s="37" t="s">
        <v>216</v>
      </c>
      <c r="C5" s="37">
        <v>97.0</v>
      </c>
    </row>
    <row r="6">
      <c r="A6" s="37" t="s">
        <v>217</v>
      </c>
      <c r="B6" s="37" t="s">
        <v>218</v>
      </c>
      <c r="C6" s="37">
        <v>109.0</v>
      </c>
    </row>
    <row r="7">
      <c r="A7" s="37" t="s">
        <v>219</v>
      </c>
      <c r="B7" s="37" t="s">
        <v>214</v>
      </c>
      <c r="C7" s="37">
        <v>11.0</v>
      </c>
    </row>
    <row r="8">
      <c r="A8" s="37" t="s">
        <v>220</v>
      </c>
      <c r="B8" s="37" t="s">
        <v>212</v>
      </c>
      <c r="C8" s="37">
        <v>79.0</v>
      </c>
    </row>
    <row r="9">
      <c r="A9" s="37" t="s">
        <v>221</v>
      </c>
      <c r="B9" s="37" t="s">
        <v>222</v>
      </c>
      <c r="C9" s="37">
        <v>47.0</v>
      </c>
    </row>
    <row r="10">
      <c r="A10" s="37" t="s">
        <v>223</v>
      </c>
      <c r="B10" s="37" t="s">
        <v>224</v>
      </c>
      <c r="C10" s="37">
        <v>13.0</v>
      </c>
    </row>
    <row r="11">
      <c r="A11" s="37" t="s">
        <v>225</v>
      </c>
      <c r="B11" s="37" t="s">
        <v>226</v>
      </c>
      <c r="C11" s="37">
        <v>48.0</v>
      </c>
    </row>
    <row r="12">
      <c r="A12" s="37" t="s">
        <v>227</v>
      </c>
      <c r="B12" s="37" t="s">
        <v>228</v>
      </c>
      <c r="C12" s="37">
        <v>21.0</v>
      </c>
    </row>
    <row r="13">
      <c r="A13" s="37" t="s">
        <v>229</v>
      </c>
      <c r="B13" s="37" t="s">
        <v>230</v>
      </c>
      <c r="C13" s="37">
        <v>14.0</v>
      </c>
    </row>
    <row r="14">
      <c r="A14" s="37" t="s">
        <v>231</v>
      </c>
      <c r="B14" s="37" t="s">
        <v>214</v>
      </c>
      <c r="C14" s="37">
        <v>6.0</v>
      </c>
    </row>
    <row r="15">
      <c r="A15" s="37" t="s">
        <v>232</v>
      </c>
      <c r="B15" s="37" t="s">
        <v>218</v>
      </c>
      <c r="C15" s="37">
        <v>25.0</v>
      </c>
    </row>
    <row r="16">
      <c r="A16" s="37" t="s">
        <v>233</v>
      </c>
      <c r="B16" s="37" t="s">
        <v>210</v>
      </c>
      <c r="C16" s="37">
        <v>81.0</v>
      </c>
    </row>
    <row r="17">
      <c r="A17" s="37" t="s">
        <v>234</v>
      </c>
      <c r="B17" s="37" t="s">
        <v>235</v>
      </c>
      <c r="C17" s="37">
        <v>73.0</v>
      </c>
    </row>
    <row r="18">
      <c r="A18" s="37" t="s">
        <v>236</v>
      </c>
      <c r="B18" s="37" t="s">
        <v>237</v>
      </c>
      <c r="C18" s="37">
        <v>84.0</v>
      </c>
    </row>
    <row r="19">
      <c r="A19" s="37" t="s">
        <v>238</v>
      </c>
      <c r="B19" s="37" t="s">
        <v>239</v>
      </c>
      <c r="C19" s="37">
        <v>42.0</v>
      </c>
    </row>
    <row r="20">
      <c r="A20" s="37" t="s">
        <v>240</v>
      </c>
      <c r="B20" s="37" t="s">
        <v>241</v>
      </c>
      <c r="C20" s="37">
        <v>50.0</v>
      </c>
    </row>
    <row r="21">
      <c r="A21" s="37" t="s">
        <v>242</v>
      </c>
      <c r="B21" s="37" t="s">
        <v>224</v>
      </c>
      <c r="C21" s="37">
        <v>79.0</v>
      </c>
    </row>
    <row r="22">
      <c r="A22" s="37" t="s">
        <v>243</v>
      </c>
      <c r="B22" s="37" t="s">
        <v>244</v>
      </c>
      <c r="C22" s="37">
        <v>30.0</v>
      </c>
    </row>
    <row r="23">
      <c r="A23" s="37" t="s">
        <v>245</v>
      </c>
      <c r="B23" s="37" t="s">
        <v>246</v>
      </c>
      <c r="C23" s="37">
        <v>73.0</v>
      </c>
    </row>
    <row r="24">
      <c r="A24" s="37" t="s">
        <v>247</v>
      </c>
      <c r="B24" s="37" t="s">
        <v>244</v>
      </c>
      <c r="C24" s="37">
        <v>82.0</v>
      </c>
    </row>
    <row r="25">
      <c r="A25" s="37" t="s">
        <v>248</v>
      </c>
      <c r="B25" s="37" t="s">
        <v>249</v>
      </c>
      <c r="C25" s="37">
        <v>23.0</v>
      </c>
    </row>
    <row r="26">
      <c r="A26" s="37" t="s">
        <v>250</v>
      </c>
      <c r="B26" s="37" t="s">
        <v>251</v>
      </c>
      <c r="C26" s="37">
        <v>6.0</v>
      </c>
    </row>
    <row r="27">
      <c r="A27" s="37" t="s">
        <v>252</v>
      </c>
      <c r="B27" s="37" t="s">
        <v>224</v>
      </c>
      <c r="C27" s="37">
        <v>25.0</v>
      </c>
    </row>
    <row r="28">
      <c r="A28" s="37" t="s">
        <v>253</v>
      </c>
      <c r="B28" s="37" t="s">
        <v>212</v>
      </c>
      <c r="C28" s="37">
        <v>12.0</v>
      </c>
    </row>
    <row r="29">
      <c r="A29" s="37" t="s">
        <v>254</v>
      </c>
      <c r="B29" s="37" t="s">
        <v>249</v>
      </c>
      <c r="C29" s="37">
        <v>29.0</v>
      </c>
    </row>
    <row r="30">
      <c r="A30" s="37" t="s">
        <v>255</v>
      </c>
      <c r="B30" s="37" t="s">
        <v>256</v>
      </c>
      <c r="C30" s="37">
        <v>20.0</v>
      </c>
    </row>
    <row r="31">
      <c r="A31" s="37" t="s">
        <v>257</v>
      </c>
      <c r="B31" s="37" t="s">
        <v>258</v>
      </c>
      <c r="C31" s="37">
        <v>24.0</v>
      </c>
    </row>
    <row r="32">
      <c r="A32" s="37" t="s">
        <v>259</v>
      </c>
      <c r="B32" s="37" t="s">
        <v>214</v>
      </c>
      <c r="C32" s="37">
        <v>9.0</v>
      </c>
    </row>
    <row r="33">
      <c r="A33" s="37" t="s">
        <v>260</v>
      </c>
      <c r="B33" s="37" t="s">
        <v>261</v>
      </c>
      <c r="C33" s="37">
        <v>56.0</v>
      </c>
    </row>
    <row r="34">
      <c r="A34" s="37" t="s">
        <v>262</v>
      </c>
      <c r="B34" s="37" t="s">
        <v>224</v>
      </c>
      <c r="C34" s="37">
        <v>219.0</v>
      </c>
    </row>
    <row r="35">
      <c r="A35" s="37" t="s">
        <v>263</v>
      </c>
      <c r="B35" s="37" t="s">
        <v>264</v>
      </c>
      <c r="C35" s="37">
        <v>117.0</v>
      </c>
    </row>
    <row r="36">
      <c r="A36" s="37" t="s">
        <v>265</v>
      </c>
      <c r="B36" s="37" t="s">
        <v>210</v>
      </c>
      <c r="C36" s="37">
        <v>121.0</v>
      </c>
    </row>
    <row r="37">
      <c r="A37" s="37" t="s">
        <v>266</v>
      </c>
      <c r="B37" s="37" t="s">
        <v>218</v>
      </c>
      <c r="C37" s="37">
        <v>18.0</v>
      </c>
    </row>
    <row r="38">
      <c r="A38" s="37" t="s">
        <v>267</v>
      </c>
      <c r="B38" s="37" t="s">
        <v>244</v>
      </c>
      <c r="C38" s="37">
        <v>69.0</v>
      </c>
    </row>
    <row r="39">
      <c r="A39" s="37" t="s">
        <v>268</v>
      </c>
      <c r="B39" s="37" t="s">
        <v>269</v>
      </c>
      <c r="C39" s="37">
        <v>66.0</v>
      </c>
    </row>
    <row r="40">
      <c r="A40" s="37" t="s">
        <v>270</v>
      </c>
      <c r="B40" s="37" t="s">
        <v>210</v>
      </c>
      <c r="C40" s="37">
        <v>120.0</v>
      </c>
    </row>
    <row r="41">
      <c r="A41" s="37" t="s">
        <v>271</v>
      </c>
      <c r="B41" s="37" t="s">
        <v>218</v>
      </c>
      <c r="C41" s="37">
        <v>9.0</v>
      </c>
    </row>
    <row r="42">
      <c r="A42" s="37" t="s">
        <v>272</v>
      </c>
      <c r="B42" s="37" t="s">
        <v>218</v>
      </c>
      <c r="C42" s="37">
        <v>67.0</v>
      </c>
    </row>
    <row r="43">
      <c r="A43" s="37" t="s">
        <v>273</v>
      </c>
      <c r="B43" s="37" t="s">
        <v>251</v>
      </c>
      <c r="C43" s="37">
        <v>5.0</v>
      </c>
    </row>
    <row r="44">
      <c r="A44" s="37" t="s">
        <v>274</v>
      </c>
      <c r="B44" s="37" t="s">
        <v>244</v>
      </c>
      <c r="C44" s="37">
        <v>36.0</v>
      </c>
    </row>
    <row r="45">
      <c r="A45" s="37" t="s">
        <v>275</v>
      </c>
      <c r="B45" s="37" t="s">
        <v>276</v>
      </c>
      <c r="C45" s="37">
        <v>32.0</v>
      </c>
    </row>
    <row r="46">
      <c r="A46" s="37" t="s">
        <v>277</v>
      </c>
      <c r="B46" s="37" t="s">
        <v>278</v>
      </c>
      <c r="C46" s="37">
        <v>9.0</v>
      </c>
    </row>
    <row r="47">
      <c r="A47" s="37" t="s">
        <v>279</v>
      </c>
      <c r="B47" s="37" t="s">
        <v>280</v>
      </c>
      <c r="C47" s="37">
        <v>50.0</v>
      </c>
    </row>
    <row r="48">
      <c r="A48" s="37" t="s">
        <v>281</v>
      </c>
      <c r="B48" s="37" t="s">
        <v>258</v>
      </c>
      <c r="C48" s="37">
        <v>58.0</v>
      </c>
    </row>
    <row r="49">
      <c r="A49" s="37" t="s">
        <v>282</v>
      </c>
      <c r="B49" s="37" t="s">
        <v>218</v>
      </c>
      <c r="C49" s="37">
        <v>69.0</v>
      </c>
    </row>
    <row r="50">
      <c r="A50" s="37" t="s">
        <v>283</v>
      </c>
      <c r="B50" s="37" t="s">
        <v>218</v>
      </c>
      <c r="C50" s="37">
        <v>58.0</v>
      </c>
    </row>
    <row r="51">
      <c r="A51" s="37" t="s">
        <v>284</v>
      </c>
      <c r="B51" s="37" t="s">
        <v>218</v>
      </c>
      <c r="C51" s="37">
        <v>10.0</v>
      </c>
    </row>
    <row r="52">
      <c r="A52" s="37" t="s">
        <v>285</v>
      </c>
      <c r="B52" s="37" t="s">
        <v>286</v>
      </c>
      <c r="C52" s="37">
        <v>60.0</v>
      </c>
    </row>
    <row r="53">
      <c r="A53" s="37" t="s">
        <v>287</v>
      </c>
      <c r="B53" s="37" t="s">
        <v>288</v>
      </c>
      <c r="C53" s="37">
        <v>45.0</v>
      </c>
    </row>
    <row r="54">
      <c r="A54" s="37" t="s">
        <v>144</v>
      </c>
      <c r="B54" s="37" t="s">
        <v>261</v>
      </c>
      <c r="C54" s="37">
        <v>9.0</v>
      </c>
    </row>
    <row r="55">
      <c r="A55" s="37" t="s">
        <v>289</v>
      </c>
      <c r="B55" s="37" t="s">
        <v>290</v>
      </c>
      <c r="C55" s="37">
        <v>22.0</v>
      </c>
    </row>
    <row r="56">
      <c r="A56" s="37" t="s">
        <v>291</v>
      </c>
      <c r="B56" s="37" t="s">
        <v>235</v>
      </c>
      <c r="C56" s="37">
        <v>15.0</v>
      </c>
    </row>
    <row r="57">
      <c r="A57" s="37" t="s">
        <v>292</v>
      </c>
      <c r="B57" s="37" t="s">
        <v>218</v>
      </c>
      <c r="C57" s="37">
        <v>22.0</v>
      </c>
    </row>
    <row r="58">
      <c r="A58" s="37" t="s">
        <v>293</v>
      </c>
      <c r="B58" s="37" t="s">
        <v>218</v>
      </c>
      <c r="C58" s="37">
        <v>29.0</v>
      </c>
    </row>
    <row r="59">
      <c r="A59" s="37" t="s">
        <v>294</v>
      </c>
      <c r="B59" s="37" t="s">
        <v>218</v>
      </c>
      <c r="C59" s="37">
        <v>7.0</v>
      </c>
    </row>
    <row r="60">
      <c r="A60" s="37" t="s">
        <v>295</v>
      </c>
      <c r="B60" s="37" t="s">
        <v>278</v>
      </c>
      <c r="C60" s="37">
        <v>84.0</v>
      </c>
    </row>
    <row r="61">
      <c r="A61" s="37" t="s">
        <v>296</v>
      </c>
      <c r="B61" s="37" t="s">
        <v>297</v>
      </c>
      <c r="C61" s="37">
        <v>8.0</v>
      </c>
    </row>
    <row r="62">
      <c r="A62" s="37" t="s">
        <v>298</v>
      </c>
      <c r="B62" s="37" t="s">
        <v>239</v>
      </c>
      <c r="C62" s="37">
        <v>43.0</v>
      </c>
    </row>
    <row r="63">
      <c r="A63" s="37" t="s">
        <v>299</v>
      </c>
      <c r="B63" s="37" t="s">
        <v>226</v>
      </c>
      <c r="C63" s="37">
        <v>94.0</v>
      </c>
    </row>
    <row r="64">
      <c r="A64" s="37" t="s">
        <v>300</v>
      </c>
      <c r="B64" s="37" t="s">
        <v>241</v>
      </c>
      <c r="C64" s="37">
        <v>5.0</v>
      </c>
    </row>
    <row r="65">
      <c r="A65" s="37" t="s">
        <v>301</v>
      </c>
      <c r="B65" s="37" t="s">
        <v>302</v>
      </c>
      <c r="C65" s="37">
        <v>103.0</v>
      </c>
    </row>
    <row r="66">
      <c r="A66" s="37" t="s">
        <v>303</v>
      </c>
      <c r="B66" s="37" t="s">
        <v>239</v>
      </c>
      <c r="C66" s="37">
        <v>57.0</v>
      </c>
    </row>
    <row r="67">
      <c r="A67" s="37" t="s">
        <v>304</v>
      </c>
      <c r="B67" s="37" t="s">
        <v>305</v>
      </c>
      <c r="C67" s="37">
        <v>55.0</v>
      </c>
    </row>
    <row r="68">
      <c r="A68" s="37" t="s">
        <v>306</v>
      </c>
      <c r="B68" s="37" t="s">
        <v>307</v>
      </c>
      <c r="C68" s="37">
        <v>55.0</v>
      </c>
    </row>
    <row r="69">
      <c r="A69" s="37" t="s">
        <v>308</v>
      </c>
      <c r="B69" s="37" t="s">
        <v>269</v>
      </c>
      <c r="C69" s="37">
        <v>11.0</v>
      </c>
    </row>
    <row r="70">
      <c r="A70" s="37" t="s">
        <v>309</v>
      </c>
      <c r="B70" s="37" t="s">
        <v>310</v>
      </c>
      <c r="C70" s="37">
        <v>14.0</v>
      </c>
    </row>
    <row r="71">
      <c r="A71" s="37" t="s">
        <v>311</v>
      </c>
      <c r="B71" s="37" t="s">
        <v>312</v>
      </c>
      <c r="C71" s="37">
        <v>20.0</v>
      </c>
    </row>
    <row r="72">
      <c r="A72" s="37" t="s">
        <v>313</v>
      </c>
      <c r="B72" s="37" t="s">
        <v>314</v>
      </c>
      <c r="C72" s="37">
        <v>86.0</v>
      </c>
    </row>
    <row r="73">
      <c r="A73" s="37" t="s">
        <v>315</v>
      </c>
      <c r="B73" s="37" t="s">
        <v>226</v>
      </c>
      <c r="C73" s="37">
        <v>43.0</v>
      </c>
    </row>
    <row r="74">
      <c r="A74" s="37" t="s">
        <v>316</v>
      </c>
      <c r="B74" s="37" t="s">
        <v>269</v>
      </c>
      <c r="C74" s="37">
        <v>63.0</v>
      </c>
    </row>
    <row r="75">
      <c r="A75" s="37" t="s">
        <v>317</v>
      </c>
      <c r="B75" s="37" t="s">
        <v>269</v>
      </c>
      <c r="C75" s="37">
        <v>51.0</v>
      </c>
    </row>
    <row r="76">
      <c r="A76" s="37" t="s">
        <v>318</v>
      </c>
      <c r="B76" s="37" t="s">
        <v>269</v>
      </c>
      <c r="C76" s="37">
        <v>68.0</v>
      </c>
    </row>
    <row r="77">
      <c r="A77" s="37" t="s">
        <v>319</v>
      </c>
      <c r="B77" s="37" t="s">
        <v>320</v>
      </c>
      <c r="C77" s="37">
        <v>49.0</v>
      </c>
    </row>
    <row r="78">
      <c r="A78" s="37" t="s">
        <v>321</v>
      </c>
      <c r="B78" s="37" t="s">
        <v>322</v>
      </c>
      <c r="C78" s="37">
        <v>49.0</v>
      </c>
    </row>
    <row r="79">
      <c r="A79" s="37" t="s">
        <v>323</v>
      </c>
      <c r="B79" s="37" t="s">
        <v>230</v>
      </c>
      <c r="C79" s="37">
        <v>23.0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8" t="s">
        <v>324</v>
      </c>
      <c r="B1" s="38" t="s">
        <v>325</v>
      </c>
    </row>
    <row r="2">
      <c r="A2" s="39" t="s">
        <v>62</v>
      </c>
      <c r="B2" s="40">
        <v>2.35665566E8</v>
      </c>
    </row>
    <row r="3">
      <c r="A3" s="39" t="s">
        <v>144</v>
      </c>
      <c r="B3" s="40">
        <v>5.32616595E8</v>
      </c>
    </row>
    <row r="4">
      <c r="A4" s="39" t="s">
        <v>167</v>
      </c>
      <c r="B4" s="40">
        <v>1.76733968E8</v>
      </c>
    </row>
    <row r="5">
      <c r="A5" s="39" t="s">
        <v>126</v>
      </c>
      <c r="B5" s="40">
        <v>4.394245879E9</v>
      </c>
    </row>
    <row r="6">
      <c r="A6" s="39" t="s">
        <v>74</v>
      </c>
      <c r="B6" s="40">
        <v>6.2305891E7</v>
      </c>
    </row>
    <row r="7">
      <c r="A7" s="39" t="s">
        <v>175</v>
      </c>
      <c r="B7" s="40">
        <v>1.349217892E9</v>
      </c>
    </row>
    <row r="8">
      <c r="A8" s="39" t="s">
        <v>60</v>
      </c>
      <c r="B8" s="40">
        <v>3.27593725E8</v>
      </c>
    </row>
    <row r="9">
      <c r="A9" s="39" t="s">
        <v>177</v>
      </c>
      <c r="B9" s="40">
        <v>5.60279011E9</v>
      </c>
    </row>
    <row r="10">
      <c r="A10" s="39" t="s">
        <v>128</v>
      </c>
      <c r="B10" s="40">
        <v>6.71750768E8</v>
      </c>
    </row>
    <row r="11">
      <c r="A11" s="39" t="s">
        <v>114</v>
      </c>
      <c r="B11" s="40">
        <v>1.500728902E9</v>
      </c>
    </row>
    <row r="12">
      <c r="A12" s="39" t="s">
        <v>76</v>
      </c>
      <c r="B12" s="40">
        <v>5.146576868E9</v>
      </c>
    </row>
    <row r="13">
      <c r="A13" s="39" t="s">
        <v>94</v>
      </c>
      <c r="B13" s="40">
        <v>2.51003438E8</v>
      </c>
    </row>
    <row r="14">
      <c r="A14" s="39" t="s">
        <v>102</v>
      </c>
      <c r="B14" s="40">
        <v>1.420949112E9</v>
      </c>
    </row>
    <row r="15">
      <c r="A15" s="39" t="s">
        <v>58</v>
      </c>
      <c r="B15" s="40">
        <v>2.65877867E8</v>
      </c>
    </row>
    <row r="16">
      <c r="A16" s="39" t="s">
        <v>82</v>
      </c>
      <c r="B16" s="40">
        <v>1.677525446E9</v>
      </c>
    </row>
    <row r="17">
      <c r="A17" s="39" t="s">
        <v>326</v>
      </c>
      <c r="B17" s="40">
        <v>1.150645866E9</v>
      </c>
    </row>
    <row r="18">
      <c r="A18" s="39" t="s">
        <v>187</v>
      </c>
      <c r="B18" s="40">
        <v>5.33990587E8</v>
      </c>
    </row>
    <row r="19">
      <c r="A19" s="39" t="s">
        <v>189</v>
      </c>
      <c r="B19" s="40">
        <v>9.4843047E7</v>
      </c>
    </row>
    <row r="20">
      <c r="A20" s="39" t="s">
        <v>146</v>
      </c>
      <c r="B20" s="40">
        <v>9.95335937E8</v>
      </c>
    </row>
    <row r="21">
      <c r="A21" s="39" t="s">
        <v>134</v>
      </c>
      <c r="B21" s="40">
        <v>1.437415777E9</v>
      </c>
    </row>
    <row r="22">
      <c r="A22" s="39" t="s">
        <v>88</v>
      </c>
      <c r="B22" s="40">
        <v>1.095462329E9</v>
      </c>
    </row>
    <row r="23">
      <c r="A23" s="39" t="s">
        <v>148</v>
      </c>
      <c r="B23" s="40">
        <v>1.81492098E9</v>
      </c>
    </row>
    <row r="24">
      <c r="A24" s="39" t="s">
        <v>120</v>
      </c>
      <c r="B24" s="40">
        <v>1.67933529E9</v>
      </c>
    </row>
    <row r="25">
      <c r="A25" s="39" t="s">
        <v>108</v>
      </c>
      <c r="B25" s="40">
        <v>1.168097881E9</v>
      </c>
    </row>
    <row r="26">
      <c r="A26" s="39" t="s">
        <v>44</v>
      </c>
      <c r="B26" s="40">
        <v>1.87732538E8</v>
      </c>
    </row>
    <row r="27">
      <c r="A27" s="39" t="s">
        <v>38</v>
      </c>
      <c r="B27" s="40">
        <v>1.110559345E9</v>
      </c>
    </row>
    <row r="28">
      <c r="A28" s="39" t="s">
        <v>193</v>
      </c>
      <c r="B28" s="40">
        <v>5.25582771E8</v>
      </c>
    </row>
    <row r="29">
      <c r="A29" s="39" t="s">
        <v>169</v>
      </c>
      <c r="B29" s="40">
        <v>2.65784616E8</v>
      </c>
    </row>
    <row r="30">
      <c r="A30" s="39" t="s">
        <v>90</v>
      </c>
      <c r="B30" s="40">
        <v>3.0276824E8</v>
      </c>
    </row>
    <row r="31">
      <c r="A31" s="39" t="s">
        <v>158</v>
      </c>
      <c r="B31" s="40">
        <v>1.980568384E9</v>
      </c>
    </row>
    <row r="32">
      <c r="A32" s="39" t="s">
        <v>136</v>
      </c>
      <c r="B32" s="40">
        <v>2.68544014E8</v>
      </c>
    </row>
    <row r="33">
      <c r="A33" s="39" t="s">
        <v>171</v>
      </c>
      <c r="B33" s="40">
        <v>7.34632705E8</v>
      </c>
    </row>
    <row r="34">
      <c r="A34" s="39" t="s">
        <v>327</v>
      </c>
      <c r="B34" s="40">
        <v>2.90386402E8</v>
      </c>
    </row>
    <row r="35">
      <c r="A35" s="39" t="s">
        <v>138</v>
      </c>
      <c r="B35" s="40">
        <v>1.579130168E9</v>
      </c>
    </row>
    <row r="36">
      <c r="A36" s="39" t="s">
        <v>152</v>
      </c>
      <c r="B36" s="40">
        <v>2.55236961E8</v>
      </c>
    </row>
    <row r="37">
      <c r="A37" s="39" t="s">
        <v>64</v>
      </c>
      <c r="B37" s="40">
        <v>1.095587251E9</v>
      </c>
    </row>
    <row r="38">
      <c r="A38" s="39" t="s">
        <v>162</v>
      </c>
      <c r="B38" s="40">
        <v>9.1514307E7</v>
      </c>
    </row>
    <row r="39">
      <c r="A39" s="39" t="s">
        <v>164</v>
      </c>
      <c r="B39" s="40">
        <v>2.40822651E8</v>
      </c>
    </row>
    <row r="40">
      <c r="A40" s="39" t="s">
        <v>116</v>
      </c>
      <c r="B40" s="40">
        <v>1.118525506E9</v>
      </c>
    </row>
    <row r="41">
      <c r="A41" s="39" t="s">
        <v>106</v>
      </c>
      <c r="B41" s="40">
        <v>6.60411219E8</v>
      </c>
    </row>
    <row r="42">
      <c r="A42" s="39" t="s">
        <v>195</v>
      </c>
      <c r="B42" s="40">
        <v>1.98184909E8</v>
      </c>
    </row>
    <row r="43">
      <c r="A43" s="39" t="s">
        <v>173</v>
      </c>
      <c r="B43" s="40">
        <v>8.46244302E8</v>
      </c>
    </row>
    <row r="44">
      <c r="A44" s="39" t="s">
        <v>165</v>
      </c>
      <c r="B44" s="40">
        <v>4.96029967E8</v>
      </c>
    </row>
    <row r="45">
      <c r="A45" s="39" t="s">
        <v>183</v>
      </c>
      <c r="B45" s="40">
        <v>4.394332306E9</v>
      </c>
    </row>
    <row r="46">
      <c r="A46" s="39" t="s">
        <v>179</v>
      </c>
      <c r="B46" s="40">
        <v>4.09490388E8</v>
      </c>
    </row>
    <row r="47">
      <c r="A47" s="39" t="s">
        <v>328</v>
      </c>
      <c r="B47" s="40">
        <v>2.17622138E8</v>
      </c>
    </row>
    <row r="48">
      <c r="A48" s="39" t="s">
        <v>156</v>
      </c>
      <c r="B48" s="40">
        <v>8.1838843E7</v>
      </c>
    </row>
    <row r="49">
      <c r="A49" s="39" t="s">
        <v>100</v>
      </c>
      <c r="B49" s="40">
        <v>5.372783971E9</v>
      </c>
    </row>
    <row r="50">
      <c r="A50" s="39" t="s">
        <v>54</v>
      </c>
      <c r="B50" s="40">
        <v>4.801593832E9</v>
      </c>
    </row>
    <row r="51">
      <c r="A51" s="39" t="s">
        <v>110</v>
      </c>
      <c r="B51" s="40">
        <v>1.134986472E9</v>
      </c>
    </row>
    <row r="52">
      <c r="A52" s="39" t="s">
        <v>329</v>
      </c>
      <c r="B52" s="40">
        <v>7.06747385E8</v>
      </c>
    </row>
    <row r="53">
      <c r="A53" s="39" t="s">
        <v>191</v>
      </c>
      <c r="B53" s="40">
        <v>8.53202347E8</v>
      </c>
    </row>
    <row r="54">
      <c r="A54" s="39" t="s">
        <v>185</v>
      </c>
      <c r="B54" s="40">
        <v>9.5132977E8</v>
      </c>
    </row>
    <row r="55">
      <c r="A55" s="39" t="s">
        <v>96</v>
      </c>
      <c r="B55" s="40">
        <v>3.93173139E8</v>
      </c>
    </row>
    <row r="56">
      <c r="A56" s="39" t="s">
        <v>112</v>
      </c>
      <c r="B56" s="40">
        <v>2.867627068E9</v>
      </c>
    </row>
    <row r="57">
      <c r="A57" s="39" t="s">
        <v>124</v>
      </c>
      <c r="B57" s="40">
        <v>3.31799687E8</v>
      </c>
    </row>
    <row r="58">
      <c r="A58" s="39" t="s">
        <v>78</v>
      </c>
      <c r="B58" s="40">
        <v>2.61036182E8</v>
      </c>
    </row>
    <row r="59">
      <c r="A59" s="39" t="s">
        <v>72</v>
      </c>
      <c r="B59" s="40">
        <v>3.76187582E8</v>
      </c>
    </row>
    <row r="60">
      <c r="A60" s="39" t="s">
        <v>52</v>
      </c>
      <c r="B60" s="40">
        <v>2.68505432E8</v>
      </c>
    </row>
    <row r="61">
      <c r="A61" s="39" t="s">
        <v>80</v>
      </c>
      <c r="B61" s="40">
        <v>1.59430826E8</v>
      </c>
    </row>
    <row r="62">
      <c r="A62" s="39" t="s">
        <v>40</v>
      </c>
      <c r="B62" s="40">
        <v>2.379877655E9</v>
      </c>
    </row>
    <row r="63">
      <c r="A63" s="39" t="s">
        <v>48</v>
      </c>
      <c r="B63" s="40">
        <v>4.566445852E9</v>
      </c>
    </row>
    <row r="64">
      <c r="A64" s="39" t="s">
        <v>98</v>
      </c>
      <c r="B64" s="40">
        <v>2.75005663E8</v>
      </c>
    </row>
    <row r="65">
      <c r="A65" s="39" t="s">
        <v>46</v>
      </c>
      <c r="B65" s="40">
        <v>8.00010734E8</v>
      </c>
    </row>
    <row r="66">
      <c r="A66" s="39" t="s">
        <v>160</v>
      </c>
      <c r="B66" s="40">
        <v>3.09729428E8</v>
      </c>
    </row>
    <row r="67">
      <c r="A67" s="39" t="s">
        <v>104</v>
      </c>
      <c r="B67" s="40">
        <v>1.275798515E9</v>
      </c>
    </row>
    <row r="68">
      <c r="A68" s="39" t="s">
        <v>118</v>
      </c>
      <c r="B68" s="40">
        <v>1.193047233E9</v>
      </c>
    </row>
    <row r="69">
      <c r="A69" s="39" t="s">
        <v>56</v>
      </c>
      <c r="B69" s="40">
        <v>1.168230366E9</v>
      </c>
    </row>
    <row r="70">
      <c r="A70" s="39" t="s">
        <v>86</v>
      </c>
      <c r="B70" s="40">
        <v>1.218352541E9</v>
      </c>
    </row>
    <row r="71">
      <c r="A71" s="39" t="s">
        <v>130</v>
      </c>
      <c r="B71" s="40">
        <v>3.40001799E8</v>
      </c>
    </row>
    <row r="72">
      <c r="A72" s="39" t="s">
        <v>330</v>
      </c>
      <c r="B72" s="40">
        <v>3.42918449E8</v>
      </c>
    </row>
    <row r="73">
      <c r="A73" s="39" t="s">
        <v>181</v>
      </c>
      <c r="B73" s="40">
        <v>1.4237733E8</v>
      </c>
    </row>
    <row r="74">
      <c r="A74" s="39" t="s">
        <v>66</v>
      </c>
      <c r="B74" s="40">
        <v>6.00865451E8</v>
      </c>
    </row>
    <row r="75">
      <c r="A75" s="39" t="s">
        <v>142</v>
      </c>
      <c r="B75" s="40">
        <v>1.9575113E8</v>
      </c>
    </row>
    <row r="76">
      <c r="A76" s="39" t="s">
        <v>42</v>
      </c>
      <c r="B76" s="40">
        <v>6.83452836E8</v>
      </c>
    </row>
    <row r="77">
      <c r="A77" s="39" t="s">
        <v>331</v>
      </c>
      <c r="B77" s="40">
        <v>2.18568234E8</v>
      </c>
    </row>
    <row r="78">
      <c r="A78" s="39" t="s">
        <v>84</v>
      </c>
      <c r="B78" s="40">
        <v>4.23091712E8</v>
      </c>
    </row>
    <row r="79">
      <c r="A79" s="39" t="s">
        <v>92</v>
      </c>
      <c r="B79" s="40">
        <v>8.07896814E8</v>
      </c>
    </row>
    <row r="80">
      <c r="A80" s="39" t="s">
        <v>132</v>
      </c>
      <c r="B80" s="40">
        <v>5.14122351E8</v>
      </c>
    </row>
    <row r="81">
      <c r="A81" s="39" t="s">
        <v>150</v>
      </c>
      <c r="B81" s="40">
        <v>3.95801044E8</v>
      </c>
    </row>
    <row r="82">
      <c r="A82" s="39" t="s">
        <v>70</v>
      </c>
      <c r="B82" s="40">
        <v>1.086411192E9</v>
      </c>
    </row>
    <row r="83">
      <c r="A83" s="39" t="s">
        <v>36</v>
      </c>
      <c r="B83" s="40">
        <v>5.15117391E8</v>
      </c>
    </row>
    <row r="84">
      <c r="A84" s="39" t="s">
        <v>50</v>
      </c>
      <c r="B84" s="40">
        <v>4.196924316E9</v>
      </c>
    </row>
    <row r="85">
      <c r="A85" s="39" t="s">
        <v>122</v>
      </c>
      <c r="B85" s="40">
        <v>4.2138333E8</v>
      </c>
    </row>
    <row r="86">
      <c r="A86" s="39" t="s">
        <v>154</v>
      </c>
      <c r="B86" s="40">
        <v>1.114412532E9</v>
      </c>
    </row>
    <row r="87">
      <c r="A87" s="39" t="s">
        <v>140</v>
      </c>
      <c r="B87" s="40">
        <v>1.481593024E9</v>
      </c>
    </row>
    <row r="88">
      <c r="A88" s="39" t="s">
        <v>68</v>
      </c>
      <c r="B88" s="40">
        <v>2.89347914E8</v>
      </c>
    </row>
    <row r="89">
      <c r="A89" s="39" t="s">
        <v>332</v>
      </c>
      <c r="B89" s="40">
        <v>9.6372098181E10</v>
      </c>
    </row>
    <row r="90">
      <c r="A90" s="39" t="s">
        <v>333</v>
      </c>
      <c r="B90" s="41">
        <v>1.70478507866643E7</v>
      </c>
    </row>
    <row r="91">
      <c r="A91" s="42"/>
      <c r="B91" s="42"/>
    </row>
    <row r="92">
      <c r="A92" s="42"/>
      <c r="B92" s="42"/>
    </row>
    <row r="93">
      <c r="A93" s="42"/>
      <c r="B93" s="42"/>
    </row>
    <row r="94">
      <c r="A94" s="42"/>
      <c r="B94" s="42"/>
    </row>
    <row r="95">
      <c r="A95" s="42"/>
      <c r="B95" s="42"/>
    </row>
    <row r="96">
      <c r="A96" s="42"/>
      <c r="B96" s="42"/>
    </row>
    <row r="97">
      <c r="A97" s="42"/>
      <c r="B97" s="42"/>
    </row>
    <row r="98">
      <c r="A98" s="42"/>
      <c r="B98" s="42"/>
    </row>
    <row r="99">
      <c r="A99" s="42"/>
      <c r="B99" s="42"/>
    </row>
    <row r="100">
      <c r="A100" s="42"/>
      <c r="B100" s="42"/>
    </row>
    <row r="101">
      <c r="A101" s="42"/>
      <c r="B101" s="42"/>
    </row>
    <row r="102">
      <c r="A102" s="42"/>
      <c r="B102" s="42"/>
    </row>
    <row r="103">
      <c r="A103" s="42"/>
      <c r="B103" s="42"/>
    </row>
    <row r="104">
      <c r="A104" s="42"/>
      <c r="B104" s="42"/>
    </row>
    <row r="105">
      <c r="A105" s="42"/>
      <c r="B105" s="42"/>
    </row>
    <row r="106">
      <c r="A106" s="42"/>
      <c r="B106" s="42"/>
    </row>
    <row r="107">
      <c r="A107" s="42"/>
      <c r="B107" s="42"/>
    </row>
    <row r="108">
      <c r="A108" s="42"/>
      <c r="B108" s="42"/>
    </row>
    <row r="109">
      <c r="A109" s="42"/>
      <c r="B109" s="42"/>
    </row>
    <row r="110">
      <c r="A110" s="42"/>
      <c r="B110" s="42"/>
    </row>
    <row r="111">
      <c r="A111" s="42"/>
      <c r="B111" s="42"/>
    </row>
    <row r="112">
      <c r="A112" s="42"/>
      <c r="B112" s="42"/>
    </row>
    <row r="113">
      <c r="A113" s="42"/>
      <c r="B113" s="42"/>
    </row>
    <row r="114">
      <c r="A114" s="42"/>
      <c r="B114" s="42"/>
    </row>
    <row r="115">
      <c r="A115" s="42"/>
      <c r="B115" s="42"/>
    </row>
    <row r="116">
      <c r="A116" s="42"/>
      <c r="B116" s="42"/>
    </row>
    <row r="117">
      <c r="A117" s="42"/>
      <c r="B117" s="42"/>
    </row>
    <row r="118">
      <c r="A118" s="42"/>
      <c r="B118" s="42"/>
    </row>
    <row r="119">
      <c r="A119" s="42"/>
      <c r="B119" s="42"/>
    </row>
    <row r="120">
      <c r="A120" s="42"/>
      <c r="B120" s="42"/>
    </row>
    <row r="121">
      <c r="A121" s="42"/>
      <c r="B121" s="42"/>
    </row>
    <row r="122">
      <c r="A122" s="42"/>
      <c r="B122" s="42"/>
    </row>
    <row r="123">
      <c r="A123" s="42"/>
      <c r="B123" s="42"/>
    </row>
    <row r="124">
      <c r="A124" s="42"/>
      <c r="B124" s="42"/>
    </row>
    <row r="125">
      <c r="A125" s="42"/>
      <c r="B125" s="42"/>
    </row>
    <row r="126">
      <c r="A126" s="42"/>
      <c r="B126" s="42"/>
    </row>
    <row r="127">
      <c r="A127" s="42"/>
      <c r="B127" s="42"/>
    </row>
    <row r="128">
      <c r="A128" s="42"/>
      <c r="B128" s="42"/>
    </row>
    <row r="129">
      <c r="A129" s="42"/>
      <c r="B129" s="42"/>
    </row>
    <row r="130">
      <c r="A130" s="42"/>
      <c r="B130" s="42"/>
    </row>
    <row r="131">
      <c r="A131" s="42"/>
      <c r="B131" s="42"/>
    </row>
    <row r="132">
      <c r="A132" s="42"/>
      <c r="B132" s="42"/>
    </row>
    <row r="133">
      <c r="A133" s="42"/>
      <c r="B133" s="42"/>
    </row>
    <row r="134">
      <c r="A134" s="42"/>
      <c r="B134" s="42"/>
    </row>
    <row r="135">
      <c r="A135" s="42"/>
      <c r="B135" s="42"/>
    </row>
    <row r="136">
      <c r="A136" s="42"/>
      <c r="B136" s="42"/>
    </row>
    <row r="137">
      <c r="A137" s="42"/>
      <c r="B137" s="42"/>
    </row>
    <row r="138">
      <c r="A138" s="42"/>
      <c r="B138" s="42"/>
    </row>
    <row r="139">
      <c r="A139" s="42"/>
      <c r="B139" s="42"/>
    </row>
    <row r="140">
      <c r="A140" s="42"/>
      <c r="B140" s="42"/>
    </row>
    <row r="141">
      <c r="A141" s="42"/>
      <c r="B141" s="42"/>
    </row>
    <row r="142">
      <c r="A142" s="42"/>
      <c r="B142" s="42"/>
    </row>
    <row r="143">
      <c r="A143" s="42"/>
      <c r="B143" s="42"/>
    </row>
    <row r="144">
      <c r="A144" s="42"/>
      <c r="B144" s="42"/>
    </row>
    <row r="145">
      <c r="A145" s="42"/>
      <c r="B145" s="42"/>
    </row>
    <row r="146">
      <c r="A146" s="42"/>
      <c r="B146" s="42"/>
    </row>
    <row r="147">
      <c r="A147" s="42"/>
      <c r="B147" s="42"/>
    </row>
    <row r="148">
      <c r="A148" s="42"/>
      <c r="B148" s="42"/>
    </row>
    <row r="149">
      <c r="A149" s="42"/>
      <c r="B149" s="42"/>
    </row>
    <row r="150">
      <c r="A150" s="42"/>
      <c r="B150" s="42"/>
    </row>
    <row r="151">
      <c r="A151" s="42"/>
      <c r="B151" s="42"/>
    </row>
    <row r="152">
      <c r="A152" s="42"/>
      <c r="B152" s="42"/>
    </row>
    <row r="153">
      <c r="A153" s="42"/>
      <c r="B153" s="42"/>
    </row>
    <row r="154">
      <c r="A154" s="42"/>
      <c r="B154" s="42"/>
    </row>
    <row r="155">
      <c r="A155" s="42"/>
      <c r="B155" s="42"/>
    </row>
    <row r="156">
      <c r="A156" s="42"/>
      <c r="B156" s="42"/>
    </row>
    <row r="157">
      <c r="A157" s="42"/>
      <c r="B157" s="42"/>
    </row>
    <row r="158">
      <c r="A158" s="42"/>
      <c r="B158" s="42"/>
    </row>
    <row r="159">
      <c r="A159" s="42"/>
      <c r="B159" s="42"/>
    </row>
    <row r="160">
      <c r="A160" s="42"/>
      <c r="B160" s="42"/>
    </row>
    <row r="161">
      <c r="A161" s="42"/>
      <c r="B161" s="42"/>
    </row>
    <row r="162">
      <c r="A162" s="42"/>
      <c r="B162" s="42"/>
    </row>
    <row r="163">
      <c r="A163" s="42"/>
      <c r="B163" s="42"/>
    </row>
    <row r="164">
      <c r="A164" s="42"/>
      <c r="B164" s="42"/>
    </row>
    <row r="165">
      <c r="A165" s="42"/>
      <c r="B165" s="42"/>
    </row>
    <row r="166">
      <c r="A166" s="42"/>
      <c r="B166" s="42"/>
    </row>
    <row r="167">
      <c r="A167" s="42"/>
      <c r="B167" s="42"/>
    </row>
    <row r="168">
      <c r="A168" s="42"/>
      <c r="B168" s="42"/>
    </row>
    <row r="169">
      <c r="A169" s="42"/>
      <c r="B169" s="42"/>
    </row>
    <row r="170">
      <c r="A170" s="42"/>
      <c r="B170" s="42"/>
    </row>
    <row r="171">
      <c r="A171" s="42"/>
      <c r="B171" s="42"/>
    </row>
    <row r="172">
      <c r="A172" s="42"/>
      <c r="B172" s="42"/>
    </row>
    <row r="173">
      <c r="A173" s="42"/>
      <c r="B173" s="42"/>
    </row>
    <row r="174">
      <c r="A174" s="42"/>
      <c r="B174" s="42"/>
    </row>
    <row r="175">
      <c r="A175" s="42"/>
      <c r="B175" s="42"/>
    </row>
    <row r="176">
      <c r="A176" s="42"/>
      <c r="B176" s="42"/>
    </row>
    <row r="177">
      <c r="A177" s="42"/>
      <c r="B177" s="42"/>
    </row>
    <row r="178">
      <c r="A178" s="42"/>
      <c r="B178" s="42"/>
    </row>
    <row r="179">
      <c r="A179" s="42"/>
      <c r="B179" s="42"/>
    </row>
    <row r="180">
      <c r="A180" s="42"/>
      <c r="B180" s="42"/>
    </row>
    <row r="181">
      <c r="A181" s="42"/>
      <c r="B181" s="42"/>
    </row>
    <row r="182">
      <c r="A182" s="42"/>
      <c r="B182" s="42"/>
    </row>
    <row r="183">
      <c r="A183" s="42"/>
      <c r="B183" s="42"/>
    </row>
    <row r="184">
      <c r="A184" s="42"/>
      <c r="B184" s="42"/>
    </row>
    <row r="185">
      <c r="A185" s="42"/>
      <c r="B185" s="42"/>
    </row>
    <row r="186">
      <c r="A186" s="42"/>
      <c r="B186" s="42"/>
    </row>
    <row r="187">
      <c r="A187" s="42"/>
      <c r="B187" s="42"/>
    </row>
    <row r="188">
      <c r="A188" s="42"/>
      <c r="B188" s="42"/>
    </row>
    <row r="189">
      <c r="A189" s="42"/>
      <c r="B189" s="42"/>
    </row>
    <row r="190">
      <c r="A190" s="42"/>
      <c r="B190" s="42"/>
    </row>
    <row r="191">
      <c r="A191" s="42"/>
      <c r="B191" s="42"/>
    </row>
    <row r="192">
      <c r="A192" s="42"/>
      <c r="B192" s="42"/>
    </row>
    <row r="193">
      <c r="A193" s="42"/>
      <c r="B193" s="42"/>
    </row>
    <row r="194">
      <c r="A194" s="42"/>
      <c r="B194" s="42"/>
    </row>
    <row r="195">
      <c r="A195" s="42"/>
      <c r="B195" s="42"/>
    </row>
    <row r="196">
      <c r="A196" s="42"/>
      <c r="B196" s="42"/>
    </row>
    <row r="197">
      <c r="A197" s="42"/>
      <c r="B197" s="42"/>
    </row>
    <row r="198">
      <c r="A198" s="42"/>
      <c r="B198" s="42"/>
    </row>
    <row r="199">
      <c r="A199" s="42"/>
      <c r="B199" s="42"/>
    </row>
    <row r="200">
      <c r="A200" s="42"/>
      <c r="B200" s="42"/>
    </row>
    <row r="201">
      <c r="A201" s="42"/>
      <c r="B201" s="42"/>
    </row>
    <row r="202">
      <c r="A202" s="42"/>
      <c r="B202" s="42"/>
    </row>
    <row r="203">
      <c r="A203" s="42"/>
      <c r="B203" s="42"/>
    </row>
    <row r="204">
      <c r="A204" s="42"/>
      <c r="B204" s="42"/>
    </row>
    <row r="205">
      <c r="A205" s="42"/>
      <c r="B205" s="42"/>
    </row>
    <row r="206">
      <c r="A206" s="42"/>
      <c r="B206" s="42"/>
    </row>
    <row r="207">
      <c r="A207" s="42"/>
      <c r="B207" s="42"/>
    </row>
    <row r="208">
      <c r="A208" s="42"/>
      <c r="B208" s="42"/>
    </row>
    <row r="209">
      <c r="A209" s="42"/>
      <c r="B209" s="42"/>
    </row>
    <row r="210">
      <c r="A210" s="42"/>
      <c r="B210" s="42"/>
    </row>
    <row r="211">
      <c r="A211" s="42"/>
      <c r="B211" s="42"/>
    </row>
    <row r="212">
      <c r="A212" s="42"/>
      <c r="B212" s="42"/>
    </row>
    <row r="213">
      <c r="A213" s="42"/>
      <c r="B213" s="42"/>
    </row>
    <row r="214">
      <c r="A214" s="42"/>
      <c r="B214" s="42"/>
    </row>
    <row r="215">
      <c r="A215" s="42"/>
      <c r="B215" s="42"/>
    </row>
    <row r="216">
      <c r="A216" s="42"/>
      <c r="B216" s="42"/>
    </row>
    <row r="217">
      <c r="A217" s="42"/>
      <c r="B217" s="42"/>
    </row>
    <row r="218">
      <c r="A218" s="42"/>
      <c r="B218" s="42"/>
    </row>
    <row r="219">
      <c r="A219" s="42"/>
      <c r="B219" s="42"/>
    </row>
    <row r="220">
      <c r="A220" s="42"/>
      <c r="B220" s="42"/>
    </row>
    <row r="221">
      <c r="A221" s="42"/>
      <c r="B221" s="42"/>
    </row>
    <row r="222">
      <c r="A222" s="42"/>
      <c r="B222" s="42"/>
    </row>
    <row r="223">
      <c r="A223" s="42"/>
      <c r="B223" s="42"/>
    </row>
    <row r="224">
      <c r="A224" s="42"/>
      <c r="B224" s="42"/>
    </row>
    <row r="225">
      <c r="A225" s="42"/>
      <c r="B225" s="42"/>
    </row>
    <row r="226">
      <c r="A226" s="42"/>
      <c r="B226" s="42"/>
    </row>
    <row r="227">
      <c r="A227" s="42"/>
      <c r="B227" s="42"/>
    </row>
    <row r="228">
      <c r="A228" s="42"/>
      <c r="B228" s="42"/>
    </row>
    <row r="229">
      <c r="A229" s="42"/>
      <c r="B229" s="42"/>
    </row>
    <row r="230">
      <c r="A230" s="42"/>
      <c r="B230" s="42"/>
    </row>
    <row r="231">
      <c r="A231" s="42"/>
      <c r="B231" s="42"/>
    </row>
    <row r="232">
      <c r="A232" s="42"/>
      <c r="B232" s="42"/>
    </row>
    <row r="233">
      <c r="A233" s="42"/>
      <c r="B233" s="42"/>
    </row>
    <row r="234">
      <c r="A234" s="42"/>
      <c r="B234" s="42"/>
    </row>
    <row r="235">
      <c r="A235" s="42"/>
      <c r="B235" s="42"/>
    </row>
    <row r="236">
      <c r="A236" s="42"/>
      <c r="B236" s="42"/>
    </row>
    <row r="237">
      <c r="A237" s="42"/>
      <c r="B237" s="42"/>
    </row>
    <row r="238">
      <c r="A238" s="42"/>
      <c r="B238" s="42"/>
    </row>
    <row r="239">
      <c r="A239" s="42"/>
      <c r="B239" s="42"/>
    </row>
    <row r="240">
      <c r="A240" s="42"/>
      <c r="B240" s="42"/>
    </row>
    <row r="241">
      <c r="A241" s="42"/>
      <c r="B241" s="42"/>
    </row>
    <row r="242">
      <c r="A242" s="42"/>
      <c r="B242" s="42"/>
    </row>
    <row r="243">
      <c r="A243" s="42"/>
      <c r="B243" s="42"/>
    </row>
    <row r="244">
      <c r="A244" s="42"/>
      <c r="B244" s="42"/>
    </row>
    <row r="245">
      <c r="A245" s="42"/>
      <c r="B245" s="42"/>
    </row>
    <row r="246">
      <c r="A246" s="42"/>
      <c r="B246" s="42"/>
    </row>
    <row r="247">
      <c r="A247" s="42"/>
      <c r="B247" s="42"/>
    </row>
    <row r="248">
      <c r="A248" s="42"/>
      <c r="B248" s="42"/>
    </row>
    <row r="249">
      <c r="A249" s="42"/>
      <c r="B249" s="42"/>
    </row>
    <row r="250">
      <c r="A250" s="42"/>
      <c r="B250" s="42"/>
    </row>
    <row r="251">
      <c r="A251" s="42"/>
      <c r="B251" s="42"/>
    </row>
    <row r="252">
      <c r="A252" s="42"/>
      <c r="B252" s="42"/>
    </row>
    <row r="253">
      <c r="A253" s="42"/>
      <c r="B253" s="42"/>
    </row>
    <row r="254">
      <c r="A254" s="42"/>
      <c r="B254" s="42"/>
    </row>
    <row r="255">
      <c r="A255" s="42"/>
      <c r="B255" s="42"/>
    </row>
    <row r="256">
      <c r="A256" s="42"/>
      <c r="B256" s="42"/>
    </row>
    <row r="257">
      <c r="A257" s="42"/>
      <c r="B257" s="42"/>
    </row>
    <row r="258">
      <c r="A258" s="42"/>
      <c r="B258" s="42"/>
    </row>
    <row r="259">
      <c r="A259" s="42"/>
      <c r="B259" s="42"/>
    </row>
    <row r="260">
      <c r="A260" s="42"/>
      <c r="B260" s="42"/>
    </row>
    <row r="261">
      <c r="A261" s="42"/>
      <c r="B261" s="42"/>
    </row>
    <row r="262">
      <c r="A262" s="42"/>
      <c r="B262" s="42"/>
    </row>
    <row r="263">
      <c r="A263" s="42"/>
      <c r="B263" s="42"/>
    </row>
    <row r="264">
      <c r="A264" s="42"/>
      <c r="B264" s="42"/>
    </row>
    <row r="265">
      <c r="A265" s="42"/>
      <c r="B265" s="42"/>
    </row>
    <row r="266">
      <c r="A266" s="42"/>
      <c r="B266" s="42"/>
    </row>
    <row r="267">
      <c r="A267" s="42"/>
      <c r="B267" s="42"/>
    </row>
    <row r="268">
      <c r="A268" s="42"/>
      <c r="B268" s="42"/>
    </row>
    <row r="269">
      <c r="A269" s="42"/>
      <c r="B269" s="42"/>
    </row>
    <row r="270">
      <c r="A270" s="42"/>
      <c r="B270" s="42"/>
    </row>
    <row r="271">
      <c r="A271" s="42"/>
      <c r="B271" s="42"/>
    </row>
    <row r="272">
      <c r="A272" s="42"/>
      <c r="B272" s="42"/>
    </row>
    <row r="273">
      <c r="A273" s="42"/>
      <c r="B273" s="42"/>
    </row>
    <row r="274">
      <c r="A274" s="42"/>
      <c r="B274" s="42"/>
    </row>
    <row r="275">
      <c r="A275" s="42"/>
      <c r="B275" s="42"/>
    </row>
    <row r="276">
      <c r="A276" s="42"/>
      <c r="B276" s="42"/>
    </row>
    <row r="277">
      <c r="A277" s="42"/>
      <c r="B277" s="42"/>
    </row>
    <row r="278">
      <c r="A278" s="42"/>
      <c r="B278" s="42"/>
    </row>
    <row r="279">
      <c r="A279" s="42"/>
      <c r="B279" s="42"/>
    </row>
    <row r="280">
      <c r="A280" s="42"/>
      <c r="B280" s="42"/>
    </row>
    <row r="281">
      <c r="A281" s="42"/>
      <c r="B281" s="42"/>
    </row>
    <row r="282">
      <c r="A282" s="42"/>
      <c r="B282" s="42"/>
    </row>
    <row r="283">
      <c r="A283" s="42"/>
      <c r="B283" s="42"/>
    </row>
    <row r="284">
      <c r="A284" s="42"/>
      <c r="B284" s="42"/>
    </row>
    <row r="285">
      <c r="A285" s="42"/>
      <c r="B285" s="42"/>
    </row>
    <row r="286">
      <c r="A286" s="42"/>
      <c r="B286" s="42"/>
    </row>
    <row r="287">
      <c r="A287" s="42"/>
      <c r="B287" s="42"/>
    </row>
    <row r="288">
      <c r="A288" s="42"/>
      <c r="B288" s="42"/>
    </row>
    <row r="289">
      <c r="A289" s="42"/>
      <c r="B289" s="42"/>
    </row>
    <row r="290">
      <c r="A290" s="42"/>
      <c r="B290" s="42"/>
    </row>
    <row r="291">
      <c r="A291" s="42"/>
      <c r="B291" s="42"/>
    </row>
    <row r="292">
      <c r="A292" s="42"/>
      <c r="B292" s="42"/>
    </row>
    <row r="293">
      <c r="A293" s="42"/>
      <c r="B293" s="42"/>
    </row>
    <row r="294">
      <c r="A294" s="42"/>
      <c r="B294" s="42"/>
    </row>
    <row r="295">
      <c r="A295" s="42"/>
      <c r="B295" s="42"/>
    </row>
    <row r="296">
      <c r="A296" s="42"/>
      <c r="B296" s="42"/>
    </row>
    <row r="297">
      <c r="A297" s="42"/>
      <c r="B297" s="42"/>
    </row>
    <row r="298">
      <c r="A298" s="42"/>
      <c r="B298" s="42"/>
    </row>
    <row r="299">
      <c r="A299" s="42"/>
      <c r="B299" s="42"/>
    </row>
    <row r="300">
      <c r="A300" s="42"/>
      <c r="B300" s="42"/>
    </row>
    <row r="301">
      <c r="A301" s="42"/>
      <c r="B301" s="42"/>
    </row>
    <row r="302">
      <c r="A302" s="42"/>
      <c r="B302" s="42"/>
    </row>
    <row r="303">
      <c r="A303" s="42"/>
      <c r="B303" s="42"/>
    </row>
    <row r="304">
      <c r="A304" s="42"/>
      <c r="B304" s="42"/>
    </row>
    <row r="305">
      <c r="A305" s="42"/>
      <c r="B305" s="42"/>
    </row>
    <row r="306">
      <c r="A306" s="42"/>
      <c r="B306" s="42"/>
    </row>
    <row r="307">
      <c r="A307" s="42"/>
      <c r="B307" s="42"/>
    </row>
    <row r="308">
      <c r="A308" s="42"/>
      <c r="B308" s="42"/>
    </row>
    <row r="309">
      <c r="A309" s="42"/>
      <c r="B309" s="42"/>
    </row>
    <row r="310">
      <c r="A310" s="42"/>
      <c r="B310" s="42"/>
    </row>
    <row r="311">
      <c r="A311" s="42"/>
      <c r="B311" s="42"/>
    </row>
    <row r="312">
      <c r="A312" s="42"/>
      <c r="B312" s="42"/>
    </row>
    <row r="313">
      <c r="A313" s="42"/>
      <c r="B313" s="42"/>
    </row>
    <row r="314">
      <c r="A314" s="42"/>
      <c r="B314" s="42"/>
    </row>
    <row r="315">
      <c r="A315" s="42"/>
      <c r="B315" s="42"/>
    </row>
    <row r="316">
      <c r="A316" s="42"/>
      <c r="B316" s="42"/>
    </row>
    <row r="317">
      <c r="A317" s="42"/>
      <c r="B317" s="42"/>
    </row>
    <row r="318">
      <c r="A318" s="42"/>
      <c r="B318" s="42"/>
    </row>
    <row r="319">
      <c r="A319" s="42"/>
      <c r="B319" s="42"/>
    </row>
    <row r="320">
      <c r="A320" s="42"/>
      <c r="B320" s="42"/>
    </row>
    <row r="321">
      <c r="A321" s="42"/>
      <c r="B321" s="42"/>
    </row>
    <row r="322">
      <c r="A322" s="42"/>
      <c r="B322" s="42"/>
    </row>
    <row r="323">
      <c r="A323" s="42"/>
      <c r="B323" s="42"/>
    </row>
    <row r="324">
      <c r="A324" s="42"/>
      <c r="B324" s="42"/>
    </row>
    <row r="325">
      <c r="A325" s="42"/>
      <c r="B325" s="42"/>
    </row>
    <row r="326">
      <c r="A326" s="42"/>
      <c r="B326" s="42"/>
    </row>
    <row r="327">
      <c r="A327" s="42"/>
      <c r="B327" s="42"/>
    </row>
    <row r="328">
      <c r="A328" s="42"/>
      <c r="B328" s="42"/>
    </row>
    <row r="329">
      <c r="A329" s="42"/>
      <c r="B329" s="42"/>
    </row>
    <row r="330">
      <c r="A330" s="42"/>
      <c r="B330" s="42"/>
    </row>
    <row r="331">
      <c r="A331" s="42"/>
      <c r="B331" s="42"/>
    </row>
    <row r="332">
      <c r="A332" s="42"/>
      <c r="B332" s="42"/>
    </row>
    <row r="333">
      <c r="A333" s="42"/>
      <c r="B333" s="42"/>
    </row>
    <row r="334">
      <c r="A334" s="42"/>
      <c r="B334" s="42"/>
    </row>
    <row r="335">
      <c r="A335" s="42"/>
      <c r="B335" s="42"/>
    </row>
    <row r="336">
      <c r="A336" s="42"/>
      <c r="B336" s="42"/>
    </row>
    <row r="337">
      <c r="A337" s="42"/>
      <c r="B337" s="42"/>
    </row>
    <row r="338">
      <c r="A338" s="42"/>
      <c r="B338" s="42"/>
    </row>
    <row r="339">
      <c r="A339" s="42"/>
      <c r="B339" s="42"/>
    </row>
    <row r="340">
      <c r="A340" s="42"/>
      <c r="B340" s="42"/>
    </row>
    <row r="341">
      <c r="A341" s="42"/>
      <c r="B341" s="42"/>
    </row>
    <row r="342">
      <c r="A342" s="42"/>
      <c r="B342" s="42"/>
    </row>
    <row r="343">
      <c r="A343" s="42"/>
      <c r="B343" s="42"/>
    </row>
    <row r="344">
      <c r="A344" s="42"/>
      <c r="B344" s="42"/>
    </row>
    <row r="345">
      <c r="A345" s="42"/>
      <c r="B345" s="42"/>
    </row>
    <row r="346">
      <c r="A346" s="42"/>
      <c r="B346" s="42"/>
    </row>
    <row r="347">
      <c r="A347" s="42"/>
      <c r="B347" s="42"/>
    </row>
    <row r="348">
      <c r="A348" s="42"/>
      <c r="B348" s="42"/>
    </row>
    <row r="349">
      <c r="A349" s="42"/>
      <c r="B349" s="42"/>
    </row>
    <row r="350">
      <c r="A350" s="42"/>
      <c r="B350" s="42"/>
    </row>
    <row r="351">
      <c r="A351" s="42"/>
      <c r="B351" s="42"/>
    </row>
    <row r="352">
      <c r="A352" s="42"/>
      <c r="B352" s="42"/>
    </row>
    <row r="353">
      <c r="A353" s="42"/>
      <c r="B353" s="42"/>
    </row>
    <row r="354">
      <c r="A354" s="42"/>
      <c r="B354" s="42"/>
    </row>
    <row r="355">
      <c r="A355" s="42"/>
      <c r="B355" s="42"/>
    </row>
    <row r="356">
      <c r="A356" s="42"/>
      <c r="B356" s="42"/>
    </row>
    <row r="357">
      <c r="A357" s="42"/>
      <c r="B357" s="42"/>
    </row>
    <row r="358">
      <c r="A358" s="42"/>
      <c r="B358" s="42"/>
    </row>
    <row r="359">
      <c r="A359" s="42"/>
      <c r="B359" s="42"/>
    </row>
    <row r="360">
      <c r="A360" s="42"/>
      <c r="B360" s="42"/>
    </row>
    <row r="361">
      <c r="A361" s="42"/>
      <c r="B361" s="42"/>
    </row>
    <row r="362">
      <c r="A362" s="42"/>
      <c r="B362" s="42"/>
    </row>
    <row r="363">
      <c r="A363" s="42"/>
      <c r="B363" s="42"/>
    </row>
    <row r="364">
      <c r="A364" s="42"/>
      <c r="B364" s="42"/>
    </row>
    <row r="365">
      <c r="A365" s="42"/>
      <c r="B365" s="42"/>
    </row>
    <row r="366">
      <c r="A366" s="42"/>
      <c r="B366" s="42"/>
    </row>
    <row r="367">
      <c r="A367" s="42"/>
      <c r="B367" s="42"/>
    </row>
    <row r="368">
      <c r="A368" s="42"/>
      <c r="B368" s="42"/>
    </row>
    <row r="369">
      <c r="A369" s="42"/>
      <c r="B369" s="42"/>
    </row>
    <row r="370">
      <c r="A370" s="42"/>
      <c r="B370" s="42"/>
    </row>
    <row r="371">
      <c r="A371" s="42"/>
      <c r="B371" s="42"/>
    </row>
    <row r="372">
      <c r="A372" s="42"/>
      <c r="B372" s="42"/>
    </row>
    <row r="373">
      <c r="A373" s="42"/>
      <c r="B373" s="42"/>
    </row>
    <row r="374">
      <c r="A374" s="42"/>
      <c r="B374" s="42"/>
    </row>
    <row r="375">
      <c r="A375" s="42"/>
      <c r="B375" s="42"/>
    </row>
    <row r="376">
      <c r="A376" s="42"/>
      <c r="B376" s="42"/>
    </row>
    <row r="377">
      <c r="A377" s="42"/>
      <c r="B377" s="42"/>
    </row>
    <row r="378">
      <c r="A378" s="42"/>
      <c r="B378" s="42"/>
    </row>
    <row r="379">
      <c r="A379" s="42"/>
      <c r="B379" s="42"/>
    </row>
    <row r="380">
      <c r="A380" s="42"/>
      <c r="B380" s="42"/>
    </row>
    <row r="381">
      <c r="A381" s="42"/>
      <c r="B381" s="42"/>
    </row>
    <row r="382">
      <c r="A382" s="42"/>
      <c r="B382" s="42"/>
    </row>
    <row r="383">
      <c r="A383" s="42"/>
      <c r="B383" s="42"/>
    </row>
    <row r="384">
      <c r="A384" s="42"/>
      <c r="B384" s="42"/>
    </row>
    <row r="385">
      <c r="A385" s="42"/>
      <c r="B385" s="42"/>
    </row>
    <row r="386">
      <c r="A386" s="42"/>
      <c r="B386" s="42"/>
    </row>
    <row r="387">
      <c r="A387" s="42"/>
      <c r="B387" s="42"/>
    </row>
    <row r="388">
      <c r="A388" s="42"/>
      <c r="B388" s="42"/>
    </row>
    <row r="389">
      <c r="A389" s="42"/>
      <c r="B389" s="42"/>
    </row>
    <row r="390">
      <c r="A390" s="42"/>
      <c r="B390" s="42"/>
    </row>
    <row r="391">
      <c r="A391" s="42"/>
      <c r="B391" s="42"/>
    </row>
    <row r="392">
      <c r="A392" s="42"/>
      <c r="B392" s="42"/>
    </row>
    <row r="393">
      <c r="A393" s="42"/>
      <c r="B393" s="42"/>
    </row>
    <row r="394">
      <c r="A394" s="42"/>
      <c r="B394" s="42"/>
    </row>
    <row r="395">
      <c r="A395" s="42"/>
      <c r="B395" s="42"/>
    </row>
    <row r="396">
      <c r="A396" s="42"/>
      <c r="B396" s="42"/>
    </row>
    <row r="397">
      <c r="A397" s="42"/>
      <c r="B397" s="42"/>
    </row>
    <row r="398">
      <c r="A398" s="42"/>
      <c r="B398" s="42"/>
    </row>
    <row r="399">
      <c r="A399" s="42"/>
      <c r="B399" s="42"/>
    </row>
    <row r="400">
      <c r="A400" s="42"/>
      <c r="B400" s="42"/>
    </row>
    <row r="401">
      <c r="A401" s="42"/>
      <c r="B401" s="42"/>
    </row>
    <row r="402">
      <c r="A402" s="42"/>
      <c r="B402" s="42"/>
    </row>
    <row r="403">
      <c r="A403" s="42"/>
      <c r="B403" s="42"/>
    </row>
    <row r="404">
      <c r="A404" s="42"/>
      <c r="B404" s="42"/>
    </row>
    <row r="405">
      <c r="A405" s="42"/>
      <c r="B405" s="42"/>
    </row>
    <row r="406">
      <c r="A406" s="42"/>
      <c r="B406" s="42"/>
    </row>
    <row r="407">
      <c r="A407" s="42"/>
      <c r="B407" s="42"/>
    </row>
    <row r="408">
      <c r="A408" s="42"/>
      <c r="B408" s="42"/>
    </row>
    <row r="409">
      <c r="A409" s="42"/>
      <c r="B409" s="42"/>
    </row>
    <row r="410">
      <c r="A410" s="42"/>
      <c r="B410" s="42"/>
    </row>
    <row r="411">
      <c r="A411" s="42"/>
      <c r="B411" s="42"/>
    </row>
    <row r="412">
      <c r="A412" s="42"/>
      <c r="B412" s="42"/>
    </row>
    <row r="413">
      <c r="A413" s="42"/>
      <c r="B413" s="42"/>
    </row>
    <row r="414">
      <c r="A414" s="42"/>
      <c r="B414" s="42"/>
    </row>
    <row r="415">
      <c r="A415" s="42"/>
      <c r="B415" s="42"/>
    </row>
    <row r="416">
      <c r="A416" s="42"/>
      <c r="B416" s="42"/>
    </row>
    <row r="417">
      <c r="A417" s="42"/>
      <c r="B417" s="42"/>
    </row>
    <row r="418">
      <c r="A418" s="42"/>
      <c r="B418" s="42"/>
    </row>
    <row r="419">
      <c r="A419" s="42"/>
      <c r="B419" s="42"/>
    </row>
    <row r="420">
      <c r="A420" s="42"/>
      <c r="B420" s="42"/>
    </row>
    <row r="421">
      <c r="A421" s="42"/>
      <c r="B421" s="42"/>
    </row>
    <row r="422">
      <c r="A422" s="42"/>
      <c r="B422" s="42"/>
    </row>
    <row r="423">
      <c r="A423" s="42"/>
      <c r="B423" s="42"/>
    </row>
    <row r="424">
      <c r="A424" s="42"/>
      <c r="B424" s="42"/>
    </row>
    <row r="425">
      <c r="A425" s="42"/>
      <c r="B425" s="42"/>
    </row>
    <row r="426">
      <c r="A426" s="42"/>
      <c r="B426" s="42"/>
    </row>
    <row r="427">
      <c r="A427" s="42"/>
      <c r="B427" s="42"/>
    </row>
    <row r="428">
      <c r="A428" s="42"/>
      <c r="B428" s="42"/>
    </row>
    <row r="429">
      <c r="A429" s="42"/>
      <c r="B429" s="42"/>
    </row>
    <row r="430">
      <c r="A430" s="42"/>
      <c r="B430" s="42"/>
    </row>
    <row r="431">
      <c r="A431" s="42"/>
      <c r="B431" s="42"/>
    </row>
    <row r="432">
      <c r="A432" s="42"/>
      <c r="B432" s="42"/>
    </row>
    <row r="433">
      <c r="A433" s="42"/>
      <c r="B433" s="42"/>
    </row>
    <row r="434">
      <c r="A434" s="42"/>
      <c r="B434" s="42"/>
    </row>
    <row r="435">
      <c r="A435" s="42"/>
      <c r="B435" s="42"/>
    </row>
    <row r="436">
      <c r="A436" s="42"/>
      <c r="B436" s="42"/>
    </row>
    <row r="437">
      <c r="A437" s="42"/>
      <c r="B437" s="42"/>
    </row>
    <row r="438">
      <c r="A438" s="42"/>
      <c r="B438" s="42"/>
    </row>
    <row r="439">
      <c r="A439" s="42"/>
      <c r="B439" s="42"/>
    </row>
    <row r="440">
      <c r="A440" s="42"/>
      <c r="B440" s="42"/>
    </row>
    <row r="441">
      <c r="A441" s="42"/>
      <c r="B441" s="42"/>
    </row>
    <row r="442">
      <c r="A442" s="42"/>
      <c r="B442" s="42"/>
    </row>
    <row r="443">
      <c r="A443" s="42"/>
      <c r="B443" s="42"/>
    </row>
    <row r="444">
      <c r="A444" s="42"/>
      <c r="B444" s="42"/>
    </row>
    <row r="445">
      <c r="A445" s="42"/>
      <c r="B445" s="42"/>
    </row>
    <row r="446">
      <c r="A446" s="42"/>
      <c r="B446" s="42"/>
    </row>
    <row r="447">
      <c r="A447" s="42"/>
      <c r="B447" s="42"/>
    </row>
    <row r="448">
      <c r="A448" s="42"/>
      <c r="B448" s="42"/>
    </row>
    <row r="449">
      <c r="A449" s="42"/>
      <c r="B449" s="42"/>
    </row>
    <row r="450">
      <c r="A450" s="42"/>
      <c r="B450" s="42"/>
    </row>
    <row r="451">
      <c r="A451" s="42"/>
      <c r="B451" s="42"/>
    </row>
    <row r="452">
      <c r="A452" s="42"/>
      <c r="B452" s="42"/>
    </row>
    <row r="453">
      <c r="A453" s="42"/>
      <c r="B453" s="42"/>
    </row>
    <row r="454">
      <c r="A454" s="42"/>
      <c r="B454" s="42"/>
    </row>
    <row r="455">
      <c r="A455" s="42"/>
      <c r="B455" s="42"/>
    </row>
    <row r="456">
      <c r="A456" s="42"/>
      <c r="B456" s="42"/>
    </row>
    <row r="457">
      <c r="A457" s="42"/>
      <c r="B457" s="42"/>
    </row>
    <row r="458">
      <c r="A458" s="42"/>
      <c r="B458" s="42"/>
    </row>
    <row r="459">
      <c r="A459" s="42"/>
      <c r="B459" s="42"/>
    </row>
    <row r="460">
      <c r="A460" s="42"/>
      <c r="B460" s="42"/>
    </row>
    <row r="461">
      <c r="A461" s="42"/>
      <c r="B461" s="42"/>
    </row>
    <row r="462">
      <c r="A462" s="42"/>
      <c r="B462" s="42"/>
    </row>
    <row r="463">
      <c r="A463" s="42"/>
      <c r="B463" s="42"/>
    </row>
    <row r="464">
      <c r="A464" s="42"/>
      <c r="B464" s="42"/>
    </row>
    <row r="465">
      <c r="A465" s="42"/>
      <c r="B465" s="42"/>
    </row>
    <row r="466">
      <c r="A466" s="42"/>
      <c r="B466" s="42"/>
    </row>
    <row r="467">
      <c r="A467" s="42"/>
      <c r="B467" s="42"/>
    </row>
    <row r="468">
      <c r="A468" s="42"/>
      <c r="B468" s="42"/>
    </row>
    <row r="469">
      <c r="A469" s="42"/>
      <c r="B469" s="42"/>
    </row>
    <row r="470">
      <c r="A470" s="42"/>
      <c r="B470" s="42"/>
    </row>
    <row r="471">
      <c r="A471" s="42"/>
      <c r="B471" s="42"/>
    </row>
    <row r="472">
      <c r="A472" s="42"/>
      <c r="B472" s="42"/>
    </row>
    <row r="473">
      <c r="A473" s="42"/>
      <c r="B473" s="42"/>
    </row>
    <row r="474">
      <c r="A474" s="42"/>
      <c r="B474" s="42"/>
    </row>
    <row r="475">
      <c r="A475" s="42"/>
      <c r="B475" s="42"/>
    </row>
    <row r="476">
      <c r="A476" s="42"/>
      <c r="B476" s="42"/>
    </row>
    <row r="477">
      <c r="A477" s="42"/>
      <c r="B477" s="42"/>
    </row>
    <row r="478">
      <c r="A478" s="42"/>
      <c r="B478" s="42"/>
    </row>
    <row r="479">
      <c r="A479" s="42"/>
      <c r="B479" s="42"/>
    </row>
    <row r="480">
      <c r="A480" s="42"/>
      <c r="B480" s="42"/>
    </row>
    <row r="481">
      <c r="A481" s="42"/>
      <c r="B481" s="42"/>
    </row>
    <row r="482">
      <c r="A482" s="42"/>
      <c r="B482" s="42"/>
    </row>
    <row r="483">
      <c r="A483" s="42"/>
      <c r="B483" s="42"/>
    </row>
    <row r="484">
      <c r="A484" s="42"/>
      <c r="B484" s="42"/>
    </row>
    <row r="485">
      <c r="A485" s="42"/>
      <c r="B485" s="42"/>
    </row>
    <row r="486">
      <c r="A486" s="42"/>
      <c r="B486" s="42"/>
    </row>
    <row r="487">
      <c r="A487" s="42"/>
      <c r="B487" s="42"/>
    </row>
    <row r="488">
      <c r="A488" s="42"/>
      <c r="B488" s="42"/>
    </row>
    <row r="489">
      <c r="A489" s="42"/>
      <c r="B489" s="42"/>
    </row>
    <row r="490">
      <c r="A490" s="42"/>
      <c r="B490" s="42"/>
    </row>
    <row r="491">
      <c r="A491" s="42"/>
      <c r="B491" s="42"/>
    </row>
    <row r="492">
      <c r="A492" s="42"/>
      <c r="B492" s="42"/>
    </row>
    <row r="493">
      <c r="A493" s="42"/>
      <c r="B493" s="42"/>
    </row>
    <row r="494">
      <c r="A494" s="42"/>
      <c r="B494" s="42"/>
    </row>
    <row r="495">
      <c r="A495" s="42"/>
      <c r="B495" s="42"/>
    </row>
    <row r="496">
      <c r="A496" s="42"/>
      <c r="B496" s="42"/>
    </row>
    <row r="497">
      <c r="A497" s="42"/>
      <c r="B497" s="42"/>
    </row>
    <row r="498">
      <c r="A498" s="42"/>
      <c r="B498" s="42"/>
    </row>
    <row r="499">
      <c r="A499" s="42"/>
      <c r="B499" s="42"/>
    </row>
    <row r="500">
      <c r="A500" s="42"/>
      <c r="B500" s="42"/>
    </row>
    <row r="501">
      <c r="A501" s="42"/>
      <c r="B501" s="42"/>
    </row>
    <row r="502">
      <c r="A502" s="42"/>
      <c r="B502" s="42"/>
    </row>
    <row r="503">
      <c r="A503" s="42"/>
      <c r="B503" s="42"/>
    </row>
    <row r="504">
      <c r="A504" s="42"/>
      <c r="B504" s="42"/>
    </row>
    <row r="505">
      <c r="A505" s="42"/>
      <c r="B505" s="42"/>
    </row>
    <row r="506">
      <c r="A506" s="42"/>
      <c r="B506" s="42"/>
    </row>
    <row r="507">
      <c r="A507" s="42"/>
      <c r="B507" s="42"/>
    </row>
    <row r="508">
      <c r="A508" s="42"/>
      <c r="B508" s="42"/>
    </row>
    <row r="509">
      <c r="A509" s="42"/>
      <c r="B509" s="42"/>
    </row>
    <row r="510">
      <c r="A510" s="42"/>
      <c r="B510" s="42"/>
    </row>
    <row r="511">
      <c r="A511" s="42"/>
      <c r="B511" s="42"/>
    </row>
    <row r="512">
      <c r="A512" s="42"/>
      <c r="B512" s="42"/>
    </row>
    <row r="513">
      <c r="A513" s="42"/>
      <c r="B513" s="42"/>
    </row>
    <row r="514">
      <c r="A514" s="42"/>
      <c r="B514" s="42"/>
    </row>
    <row r="515">
      <c r="A515" s="42"/>
      <c r="B515" s="42"/>
    </row>
    <row r="516">
      <c r="A516" s="42"/>
      <c r="B516" s="42"/>
    </row>
    <row r="517">
      <c r="A517" s="42"/>
      <c r="B517" s="42"/>
    </row>
    <row r="518">
      <c r="A518" s="42"/>
      <c r="B518" s="42"/>
    </row>
    <row r="519">
      <c r="A519" s="42"/>
      <c r="B519" s="42"/>
    </row>
    <row r="520">
      <c r="A520" s="42"/>
      <c r="B520" s="42"/>
    </row>
    <row r="521">
      <c r="A521" s="42"/>
      <c r="B521" s="42"/>
    </row>
    <row r="522">
      <c r="A522" s="42"/>
      <c r="B522" s="42"/>
    </row>
    <row r="523">
      <c r="A523" s="42"/>
      <c r="B523" s="42"/>
    </row>
    <row r="524">
      <c r="A524" s="42"/>
      <c r="B524" s="42"/>
    </row>
    <row r="525">
      <c r="A525" s="42"/>
      <c r="B525" s="42"/>
    </row>
    <row r="526">
      <c r="A526" s="42"/>
      <c r="B526" s="42"/>
    </row>
    <row r="527">
      <c r="A527" s="42"/>
      <c r="B527" s="42"/>
    </row>
    <row r="528">
      <c r="A528" s="42"/>
      <c r="B528" s="42"/>
    </row>
    <row r="529">
      <c r="A529" s="42"/>
      <c r="B529" s="42"/>
    </row>
    <row r="530">
      <c r="A530" s="42"/>
      <c r="B530" s="42"/>
    </row>
    <row r="531">
      <c r="A531" s="42"/>
      <c r="B531" s="42"/>
    </row>
    <row r="532">
      <c r="A532" s="42"/>
      <c r="B532" s="42"/>
    </row>
    <row r="533">
      <c r="A533" s="42"/>
      <c r="B533" s="42"/>
    </row>
    <row r="534">
      <c r="A534" s="42"/>
      <c r="B534" s="42"/>
    </row>
    <row r="535">
      <c r="A535" s="42"/>
      <c r="B535" s="42"/>
    </row>
    <row r="536">
      <c r="A536" s="42"/>
      <c r="B536" s="42"/>
    </row>
    <row r="537">
      <c r="A537" s="42"/>
      <c r="B537" s="42"/>
    </row>
    <row r="538">
      <c r="A538" s="42"/>
      <c r="B538" s="42"/>
    </row>
    <row r="539">
      <c r="A539" s="42"/>
      <c r="B539" s="42"/>
    </row>
    <row r="540">
      <c r="A540" s="42"/>
      <c r="B540" s="42"/>
    </row>
    <row r="541">
      <c r="A541" s="42"/>
      <c r="B541" s="42"/>
    </row>
    <row r="542">
      <c r="A542" s="42"/>
      <c r="B542" s="42"/>
    </row>
    <row r="543">
      <c r="A543" s="42"/>
      <c r="B543" s="42"/>
    </row>
    <row r="544">
      <c r="A544" s="42"/>
      <c r="B544" s="42"/>
    </row>
    <row r="545">
      <c r="A545" s="42"/>
      <c r="B545" s="42"/>
    </row>
    <row r="546">
      <c r="A546" s="42"/>
      <c r="B546" s="42"/>
    </row>
    <row r="547">
      <c r="A547" s="42"/>
      <c r="B547" s="42"/>
    </row>
    <row r="548">
      <c r="A548" s="42"/>
      <c r="B548" s="42"/>
    </row>
    <row r="549">
      <c r="A549" s="42"/>
      <c r="B549" s="42"/>
    </row>
    <row r="550">
      <c r="A550" s="42"/>
      <c r="B550" s="42"/>
    </row>
    <row r="551">
      <c r="A551" s="42"/>
      <c r="B551" s="42"/>
    </row>
    <row r="552">
      <c r="A552" s="42"/>
      <c r="B552" s="42"/>
    </row>
    <row r="553">
      <c r="A553" s="42"/>
      <c r="B553" s="42"/>
    </row>
    <row r="554">
      <c r="A554" s="42"/>
      <c r="B554" s="42"/>
    </row>
    <row r="555">
      <c r="A555" s="42"/>
      <c r="B555" s="42"/>
    </row>
    <row r="556">
      <c r="A556" s="42"/>
      <c r="B556" s="42"/>
    </row>
    <row r="557">
      <c r="A557" s="42"/>
      <c r="B557" s="42"/>
    </row>
    <row r="558">
      <c r="A558" s="42"/>
      <c r="B558" s="42"/>
    </row>
    <row r="559">
      <c r="A559" s="42"/>
      <c r="B559" s="42"/>
    </row>
    <row r="560">
      <c r="A560" s="42"/>
      <c r="B560" s="42"/>
    </row>
    <row r="561">
      <c r="A561" s="42"/>
      <c r="B561" s="42"/>
    </row>
    <row r="562">
      <c r="A562" s="42"/>
      <c r="B562" s="42"/>
    </row>
    <row r="563">
      <c r="A563" s="42"/>
      <c r="B563" s="42"/>
    </row>
    <row r="564">
      <c r="A564" s="42"/>
      <c r="B564" s="42"/>
    </row>
    <row r="565">
      <c r="A565" s="42"/>
      <c r="B565" s="42"/>
    </row>
    <row r="566">
      <c r="A566" s="42"/>
      <c r="B566" s="42"/>
    </row>
    <row r="567">
      <c r="A567" s="42"/>
      <c r="B567" s="42"/>
    </row>
    <row r="568">
      <c r="A568" s="42"/>
      <c r="B568" s="42"/>
    </row>
    <row r="569">
      <c r="A569" s="42"/>
      <c r="B569" s="42"/>
    </row>
    <row r="570">
      <c r="A570" s="42"/>
      <c r="B570" s="42"/>
    </row>
    <row r="571">
      <c r="A571" s="42"/>
      <c r="B571" s="42"/>
    </row>
    <row r="572">
      <c r="A572" s="42"/>
      <c r="B572" s="42"/>
    </row>
    <row r="573">
      <c r="A573" s="42"/>
      <c r="B573" s="42"/>
    </row>
    <row r="574">
      <c r="A574" s="42"/>
      <c r="B574" s="42"/>
    </row>
    <row r="575">
      <c r="A575" s="42"/>
      <c r="B575" s="42"/>
    </row>
    <row r="576">
      <c r="A576" s="42"/>
      <c r="B576" s="42"/>
    </row>
    <row r="577">
      <c r="A577" s="42"/>
      <c r="B577" s="42"/>
    </row>
    <row r="578">
      <c r="A578" s="42"/>
      <c r="B578" s="42"/>
    </row>
    <row r="579">
      <c r="A579" s="42"/>
      <c r="B579" s="42"/>
    </row>
    <row r="580">
      <c r="A580" s="42"/>
      <c r="B580" s="42"/>
    </row>
    <row r="581">
      <c r="A581" s="42"/>
      <c r="B581" s="42"/>
    </row>
    <row r="582">
      <c r="A582" s="42"/>
      <c r="B582" s="42"/>
    </row>
    <row r="583">
      <c r="A583" s="42"/>
      <c r="B583" s="42"/>
    </row>
    <row r="584">
      <c r="A584" s="42"/>
      <c r="B584" s="42"/>
    </row>
    <row r="585">
      <c r="A585" s="42"/>
      <c r="B585" s="42"/>
    </row>
    <row r="586">
      <c r="A586" s="42"/>
      <c r="B586" s="42"/>
    </row>
    <row r="587">
      <c r="A587" s="42"/>
      <c r="B587" s="42"/>
    </row>
    <row r="588">
      <c r="A588" s="42"/>
      <c r="B588" s="42"/>
    </row>
    <row r="589">
      <c r="A589" s="42"/>
      <c r="B589" s="42"/>
    </row>
    <row r="590">
      <c r="A590" s="42"/>
      <c r="B590" s="42"/>
    </row>
    <row r="591">
      <c r="A591" s="42"/>
      <c r="B591" s="42"/>
    </row>
    <row r="592">
      <c r="A592" s="42"/>
      <c r="B592" s="42"/>
    </row>
    <row r="593">
      <c r="A593" s="42"/>
      <c r="B593" s="42"/>
    </row>
    <row r="594">
      <c r="A594" s="42"/>
      <c r="B594" s="42"/>
    </row>
    <row r="595">
      <c r="A595" s="42"/>
      <c r="B595" s="42"/>
    </row>
    <row r="596">
      <c r="A596" s="42"/>
      <c r="B596" s="42"/>
    </row>
    <row r="597">
      <c r="A597" s="42"/>
      <c r="B597" s="42"/>
    </row>
    <row r="598">
      <c r="A598" s="42"/>
      <c r="B598" s="42"/>
    </row>
    <row r="599">
      <c r="A599" s="42"/>
      <c r="B599" s="42"/>
    </row>
    <row r="600">
      <c r="A600" s="42"/>
      <c r="B600" s="42"/>
    </row>
    <row r="601">
      <c r="A601" s="42"/>
      <c r="B601" s="42"/>
    </row>
    <row r="602">
      <c r="A602" s="42"/>
      <c r="B602" s="42"/>
    </row>
    <row r="603">
      <c r="A603" s="42"/>
      <c r="B603" s="42"/>
    </row>
    <row r="604">
      <c r="A604" s="42"/>
      <c r="B604" s="42"/>
    </row>
    <row r="605">
      <c r="A605" s="42"/>
      <c r="B605" s="42"/>
    </row>
    <row r="606">
      <c r="A606" s="42"/>
      <c r="B606" s="42"/>
    </row>
    <row r="607">
      <c r="A607" s="42"/>
      <c r="B607" s="42"/>
    </row>
    <row r="608">
      <c r="A608" s="42"/>
      <c r="B608" s="42"/>
    </row>
    <row r="609">
      <c r="A609" s="42"/>
      <c r="B609" s="42"/>
    </row>
    <row r="610">
      <c r="A610" s="42"/>
      <c r="B610" s="42"/>
    </row>
    <row r="611">
      <c r="A611" s="42"/>
      <c r="B611" s="42"/>
    </row>
    <row r="612">
      <c r="A612" s="42"/>
      <c r="B612" s="42"/>
    </row>
    <row r="613">
      <c r="A613" s="42"/>
      <c r="B613" s="42"/>
    </row>
    <row r="614">
      <c r="A614" s="42"/>
      <c r="B614" s="42"/>
    </row>
    <row r="615">
      <c r="A615" s="42"/>
      <c r="B615" s="42"/>
    </row>
    <row r="616">
      <c r="A616" s="42"/>
      <c r="B616" s="42"/>
    </row>
    <row r="617">
      <c r="A617" s="42"/>
      <c r="B617" s="42"/>
    </row>
    <row r="618">
      <c r="A618" s="42"/>
      <c r="B618" s="42"/>
    </row>
    <row r="619">
      <c r="A619" s="42"/>
      <c r="B619" s="42"/>
    </row>
    <row r="620">
      <c r="A620" s="42"/>
      <c r="B620" s="42"/>
    </row>
    <row r="621">
      <c r="A621" s="42"/>
      <c r="B621" s="42"/>
    </row>
    <row r="622">
      <c r="A622" s="42"/>
      <c r="B622" s="42"/>
    </row>
    <row r="623">
      <c r="A623" s="42"/>
      <c r="B623" s="42"/>
    </row>
    <row r="624">
      <c r="A624" s="42"/>
      <c r="B624" s="42"/>
    </row>
    <row r="625">
      <c r="A625" s="42"/>
      <c r="B625" s="42"/>
    </row>
    <row r="626">
      <c r="A626" s="42"/>
      <c r="B626" s="42"/>
    </row>
    <row r="627">
      <c r="A627" s="42"/>
      <c r="B627" s="42"/>
    </row>
    <row r="628">
      <c r="A628" s="42"/>
      <c r="B628" s="42"/>
    </row>
    <row r="629">
      <c r="A629" s="42"/>
      <c r="B629" s="42"/>
    </row>
    <row r="630">
      <c r="A630" s="42"/>
      <c r="B630" s="42"/>
    </row>
    <row r="631">
      <c r="A631" s="42"/>
      <c r="B631" s="42"/>
    </row>
    <row r="632">
      <c r="A632" s="42"/>
      <c r="B632" s="42"/>
    </row>
    <row r="633">
      <c r="A633" s="42"/>
      <c r="B633" s="42"/>
    </row>
    <row r="634">
      <c r="A634" s="42"/>
      <c r="B634" s="42"/>
    </row>
    <row r="635">
      <c r="A635" s="42"/>
      <c r="B635" s="42"/>
    </row>
    <row r="636">
      <c r="A636" s="42"/>
      <c r="B636" s="42"/>
    </row>
    <row r="637">
      <c r="A637" s="42"/>
      <c r="B637" s="42"/>
    </row>
    <row r="638">
      <c r="A638" s="42"/>
      <c r="B638" s="42"/>
    </row>
    <row r="639">
      <c r="A639" s="42"/>
      <c r="B639" s="42"/>
    </row>
    <row r="640">
      <c r="A640" s="42"/>
      <c r="B640" s="42"/>
    </row>
    <row r="641">
      <c r="A641" s="42"/>
      <c r="B641" s="42"/>
    </row>
    <row r="642">
      <c r="A642" s="42"/>
      <c r="B642" s="42"/>
    </row>
    <row r="643">
      <c r="A643" s="42"/>
      <c r="B643" s="42"/>
    </row>
    <row r="644">
      <c r="A644" s="42"/>
      <c r="B644" s="42"/>
    </row>
    <row r="645">
      <c r="A645" s="42"/>
      <c r="B645" s="42"/>
    </row>
    <row r="646">
      <c r="A646" s="42"/>
      <c r="B646" s="42"/>
    </row>
    <row r="647">
      <c r="A647" s="42"/>
      <c r="B647" s="42"/>
    </row>
    <row r="648">
      <c r="A648" s="42"/>
      <c r="B648" s="42"/>
    </row>
    <row r="649">
      <c r="A649" s="42"/>
      <c r="B649" s="42"/>
    </row>
    <row r="650">
      <c r="A650" s="42"/>
      <c r="B650" s="42"/>
    </row>
    <row r="651">
      <c r="A651" s="42"/>
      <c r="B651" s="42"/>
    </row>
    <row r="652">
      <c r="A652" s="42"/>
      <c r="B652" s="42"/>
    </row>
    <row r="653">
      <c r="A653" s="42"/>
      <c r="B653" s="42"/>
    </row>
    <row r="654">
      <c r="A654" s="42"/>
      <c r="B654" s="42"/>
    </row>
    <row r="655">
      <c r="A655" s="42"/>
      <c r="B655" s="42"/>
    </row>
    <row r="656">
      <c r="A656" s="42"/>
      <c r="B656" s="42"/>
    </row>
    <row r="657">
      <c r="A657" s="42"/>
      <c r="B657" s="42"/>
    </row>
    <row r="658">
      <c r="A658" s="42"/>
      <c r="B658" s="42"/>
    </row>
    <row r="659">
      <c r="A659" s="42"/>
      <c r="B659" s="42"/>
    </row>
    <row r="660">
      <c r="A660" s="42"/>
      <c r="B660" s="42"/>
    </row>
    <row r="661">
      <c r="A661" s="42"/>
      <c r="B661" s="42"/>
    </row>
    <row r="662">
      <c r="A662" s="42"/>
      <c r="B662" s="42"/>
    </row>
    <row r="663">
      <c r="A663" s="42"/>
      <c r="B663" s="42"/>
    </row>
    <row r="664">
      <c r="A664" s="42"/>
      <c r="B664" s="42"/>
    </row>
    <row r="665">
      <c r="A665" s="42"/>
      <c r="B665" s="42"/>
    </row>
    <row r="666">
      <c r="A666" s="42"/>
      <c r="B666" s="42"/>
    </row>
    <row r="667">
      <c r="A667" s="42"/>
      <c r="B667" s="42"/>
    </row>
    <row r="668">
      <c r="A668" s="42"/>
      <c r="B668" s="42"/>
    </row>
    <row r="669">
      <c r="A669" s="42"/>
      <c r="B669" s="42"/>
    </row>
    <row r="670">
      <c r="A670" s="42"/>
      <c r="B670" s="42"/>
    </row>
    <row r="671">
      <c r="A671" s="42"/>
      <c r="B671" s="42"/>
    </row>
    <row r="672">
      <c r="A672" s="42"/>
      <c r="B672" s="42"/>
    </row>
    <row r="673">
      <c r="A673" s="42"/>
      <c r="B673" s="42"/>
    </row>
    <row r="674">
      <c r="A674" s="42"/>
      <c r="B674" s="42"/>
    </row>
    <row r="675">
      <c r="A675" s="42"/>
      <c r="B675" s="42"/>
    </row>
    <row r="676">
      <c r="A676" s="42"/>
      <c r="B676" s="42"/>
    </row>
    <row r="677">
      <c r="A677" s="42"/>
      <c r="B677" s="42"/>
    </row>
    <row r="678">
      <c r="A678" s="42"/>
      <c r="B678" s="42"/>
    </row>
    <row r="679">
      <c r="A679" s="42"/>
      <c r="B679" s="42"/>
    </row>
    <row r="680">
      <c r="A680" s="42"/>
      <c r="B680" s="42"/>
    </row>
    <row r="681">
      <c r="A681" s="42"/>
      <c r="B681" s="42"/>
    </row>
    <row r="682">
      <c r="A682" s="42"/>
      <c r="B682" s="42"/>
    </row>
    <row r="683">
      <c r="A683" s="42"/>
      <c r="B683" s="42"/>
    </row>
    <row r="684">
      <c r="A684" s="42"/>
      <c r="B684" s="42"/>
    </row>
    <row r="685">
      <c r="A685" s="42"/>
      <c r="B685" s="42"/>
    </row>
    <row r="686">
      <c r="A686" s="42"/>
      <c r="B686" s="42"/>
    </row>
    <row r="687">
      <c r="A687" s="42"/>
      <c r="B687" s="42"/>
    </row>
    <row r="688">
      <c r="A688" s="42"/>
      <c r="B688" s="42"/>
    </row>
    <row r="689">
      <c r="A689" s="42"/>
      <c r="B689" s="42"/>
    </row>
    <row r="690">
      <c r="A690" s="42"/>
      <c r="B690" s="42"/>
    </row>
    <row r="691">
      <c r="A691" s="42"/>
      <c r="B691" s="42"/>
    </row>
    <row r="692">
      <c r="A692" s="42"/>
      <c r="B692" s="42"/>
    </row>
    <row r="693">
      <c r="A693" s="42"/>
      <c r="B693" s="42"/>
    </row>
    <row r="694">
      <c r="A694" s="42"/>
      <c r="B694" s="42"/>
    </row>
    <row r="695">
      <c r="A695" s="42"/>
      <c r="B695" s="42"/>
    </row>
    <row r="696">
      <c r="A696" s="42"/>
      <c r="B696" s="42"/>
    </row>
    <row r="697">
      <c r="A697" s="42"/>
      <c r="B697" s="42"/>
    </row>
    <row r="698">
      <c r="A698" s="42"/>
      <c r="B698" s="42"/>
    </row>
    <row r="699">
      <c r="A699" s="42"/>
      <c r="B699" s="42"/>
    </row>
    <row r="700">
      <c r="A700" s="42"/>
      <c r="B700" s="42"/>
    </row>
    <row r="701">
      <c r="A701" s="42"/>
      <c r="B701" s="42"/>
    </row>
    <row r="702">
      <c r="A702" s="42"/>
      <c r="B702" s="42"/>
    </row>
    <row r="703">
      <c r="A703" s="42"/>
      <c r="B703" s="42"/>
    </row>
    <row r="704">
      <c r="A704" s="42"/>
      <c r="B704" s="42"/>
    </row>
    <row r="705">
      <c r="A705" s="42"/>
      <c r="B705" s="42"/>
    </row>
    <row r="706">
      <c r="A706" s="42"/>
      <c r="B706" s="42"/>
    </row>
    <row r="707">
      <c r="A707" s="42"/>
      <c r="B707" s="42"/>
    </row>
    <row r="708">
      <c r="A708" s="42"/>
      <c r="B708" s="42"/>
    </row>
    <row r="709">
      <c r="A709" s="42"/>
      <c r="B709" s="42"/>
    </row>
    <row r="710">
      <c r="A710" s="42"/>
      <c r="B710" s="42"/>
    </row>
    <row r="711">
      <c r="A711" s="42"/>
      <c r="B711" s="42"/>
    </row>
    <row r="712">
      <c r="A712" s="42"/>
      <c r="B712" s="42"/>
    </row>
    <row r="713">
      <c r="A713" s="42"/>
      <c r="B713" s="42"/>
    </row>
    <row r="714">
      <c r="A714" s="42"/>
      <c r="B714" s="42"/>
    </row>
    <row r="715">
      <c r="A715" s="42"/>
      <c r="B715" s="42"/>
    </row>
    <row r="716">
      <c r="A716" s="42"/>
      <c r="B716" s="42"/>
    </row>
    <row r="717">
      <c r="A717" s="42"/>
      <c r="B717" s="42"/>
    </row>
    <row r="718">
      <c r="A718" s="42"/>
      <c r="B718" s="42"/>
    </row>
    <row r="719">
      <c r="A719" s="42"/>
      <c r="B719" s="42"/>
    </row>
    <row r="720">
      <c r="A720" s="42"/>
      <c r="B720" s="42"/>
    </row>
    <row r="721">
      <c r="A721" s="42"/>
      <c r="B721" s="42"/>
    </row>
    <row r="722">
      <c r="A722" s="42"/>
      <c r="B722" s="42"/>
    </row>
    <row r="723">
      <c r="A723" s="42"/>
      <c r="B723" s="42"/>
    </row>
    <row r="724">
      <c r="A724" s="42"/>
      <c r="B724" s="42"/>
    </row>
    <row r="725">
      <c r="A725" s="42"/>
      <c r="B725" s="42"/>
    </row>
    <row r="726">
      <c r="A726" s="42"/>
      <c r="B726" s="42"/>
    </row>
    <row r="727">
      <c r="A727" s="42"/>
      <c r="B727" s="42"/>
    </row>
    <row r="728">
      <c r="A728" s="42"/>
      <c r="B728" s="42"/>
    </row>
    <row r="729">
      <c r="A729" s="42"/>
      <c r="B729" s="42"/>
    </row>
    <row r="730">
      <c r="A730" s="42"/>
      <c r="B730" s="42"/>
    </row>
    <row r="731">
      <c r="A731" s="42"/>
      <c r="B731" s="42"/>
    </row>
    <row r="732">
      <c r="A732" s="42"/>
      <c r="B732" s="42"/>
    </row>
    <row r="733">
      <c r="A733" s="42"/>
      <c r="B733" s="42"/>
    </row>
    <row r="734">
      <c r="A734" s="42"/>
      <c r="B734" s="42"/>
    </row>
    <row r="735">
      <c r="A735" s="42"/>
      <c r="B735" s="42"/>
    </row>
    <row r="736">
      <c r="A736" s="42"/>
      <c r="B736" s="42"/>
    </row>
    <row r="737">
      <c r="A737" s="42"/>
      <c r="B737" s="42"/>
    </row>
    <row r="738">
      <c r="A738" s="42"/>
      <c r="B738" s="42"/>
    </row>
    <row r="739">
      <c r="A739" s="42"/>
      <c r="B739" s="42"/>
    </row>
    <row r="740">
      <c r="A740" s="42"/>
      <c r="B740" s="42"/>
    </row>
    <row r="741">
      <c r="A741" s="42"/>
      <c r="B741" s="42"/>
    </row>
    <row r="742">
      <c r="A742" s="42"/>
      <c r="B742" s="42"/>
    </row>
    <row r="743">
      <c r="A743" s="42"/>
      <c r="B743" s="42"/>
    </row>
    <row r="744">
      <c r="A744" s="42"/>
      <c r="B744" s="42"/>
    </row>
    <row r="745">
      <c r="A745" s="42"/>
      <c r="B745" s="42"/>
    </row>
    <row r="746">
      <c r="A746" s="42"/>
      <c r="B746" s="42"/>
    </row>
    <row r="747">
      <c r="A747" s="42"/>
      <c r="B747" s="42"/>
    </row>
    <row r="748">
      <c r="A748" s="42"/>
      <c r="B748" s="42"/>
    </row>
    <row r="749">
      <c r="A749" s="42"/>
      <c r="B749" s="42"/>
    </row>
    <row r="750">
      <c r="A750" s="42"/>
      <c r="B750" s="42"/>
    </row>
    <row r="751">
      <c r="A751" s="42"/>
      <c r="B751" s="42"/>
    </row>
    <row r="752">
      <c r="A752" s="42"/>
      <c r="B752" s="42"/>
    </row>
    <row r="753">
      <c r="A753" s="42"/>
      <c r="B753" s="42"/>
    </row>
    <row r="754">
      <c r="A754" s="42"/>
      <c r="B754" s="42"/>
    </row>
    <row r="755">
      <c r="A755" s="42"/>
      <c r="B755" s="42"/>
    </row>
    <row r="756">
      <c r="A756" s="42"/>
      <c r="B756" s="42"/>
    </row>
    <row r="757">
      <c r="A757" s="42"/>
      <c r="B757" s="42"/>
    </row>
    <row r="758">
      <c r="A758" s="42"/>
      <c r="B758" s="42"/>
    </row>
    <row r="759">
      <c r="A759" s="42"/>
      <c r="B759" s="42"/>
    </row>
    <row r="760">
      <c r="A760" s="42"/>
      <c r="B760" s="42"/>
    </row>
    <row r="761">
      <c r="A761" s="42"/>
      <c r="B761" s="42"/>
    </row>
    <row r="762">
      <c r="A762" s="42"/>
      <c r="B762" s="42"/>
    </row>
    <row r="763">
      <c r="A763" s="42"/>
      <c r="B763" s="42"/>
    </row>
    <row r="764">
      <c r="A764" s="42"/>
      <c r="B764" s="42"/>
    </row>
    <row r="765">
      <c r="A765" s="42"/>
      <c r="B765" s="42"/>
    </row>
    <row r="766">
      <c r="A766" s="42"/>
      <c r="B766" s="42"/>
    </row>
    <row r="767">
      <c r="A767" s="42"/>
      <c r="B767" s="42"/>
    </row>
    <row r="768">
      <c r="A768" s="42"/>
      <c r="B768" s="42"/>
    </row>
    <row r="769">
      <c r="A769" s="42"/>
      <c r="B769" s="42"/>
    </row>
    <row r="770">
      <c r="A770" s="42"/>
      <c r="B770" s="42"/>
    </row>
    <row r="771">
      <c r="A771" s="42"/>
      <c r="B771" s="42"/>
    </row>
    <row r="772">
      <c r="A772" s="42"/>
      <c r="B772" s="42"/>
    </row>
    <row r="773">
      <c r="A773" s="42"/>
      <c r="B773" s="42"/>
    </row>
    <row r="774">
      <c r="A774" s="42"/>
      <c r="B774" s="42"/>
    </row>
    <row r="775">
      <c r="A775" s="42"/>
      <c r="B775" s="42"/>
    </row>
    <row r="776">
      <c r="A776" s="42"/>
      <c r="B776" s="42"/>
    </row>
    <row r="777">
      <c r="A777" s="42"/>
      <c r="B777" s="42"/>
    </row>
    <row r="778">
      <c r="A778" s="42"/>
      <c r="B778" s="42"/>
    </row>
    <row r="779">
      <c r="A779" s="42"/>
      <c r="B779" s="42"/>
    </row>
    <row r="780">
      <c r="A780" s="42"/>
      <c r="B780" s="42"/>
    </row>
    <row r="781">
      <c r="A781" s="42"/>
      <c r="B781" s="42"/>
    </row>
    <row r="782">
      <c r="A782" s="42"/>
      <c r="B782" s="42"/>
    </row>
    <row r="783">
      <c r="A783" s="42"/>
      <c r="B783" s="42"/>
    </row>
    <row r="784">
      <c r="A784" s="42"/>
      <c r="B784" s="42"/>
    </row>
    <row r="785">
      <c r="A785" s="42"/>
      <c r="B785" s="42"/>
    </row>
    <row r="786">
      <c r="A786" s="42"/>
      <c r="B786" s="42"/>
    </row>
    <row r="787">
      <c r="A787" s="42"/>
      <c r="B787" s="42"/>
    </row>
    <row r="788">
      <c r="A788" s="42"/>
      <c r="B788" s="42"/>
    </row>
    <row r="789">
      <c r="A789" s="42"/>
      <c r="B789" s="42"/>
    </row>
    <row r="790">
      <c r="A790" s="42"/>
      <c r="B790" s="42"/>
    </row>
    <row r="791">
      <c r="A791" s="42"/>
      <c r="B791" s="42"/>
    </row>
    <row r="792">
      <c r="A792" s="42"/>
      <c r="B792" s="42"/>
    </row>
    <row r="793">
      <c r="A793" s="42"/>
      <c r="B793" s="42"/>
    </row>
    <row r="794">
      <c r="A794" s="42"/>
      <c r="B794" s="42"/>
    </row>
    <row r="795">
      <c r="A795" s="42"/>
      <c r="B795" s="42"/>
    </row>
    <row r="796">
      <c r="A796" s="42"/>
      <c r="B796" s="42"/>
    </row>
    <row r="797">
      <c r="A797" s="42"/>
      <c r="B797" s="42"/>
    </row>
    <row r="798">
      <c r="A798" s="42"/>
      <c r="B798" s="42"/>
    </row>
    <row r="799">
      <c r="A799" s="42"/>
      <c r="B799" s="42"/>
    </row>
    <row r="800">
      <c r="A800" s="42"/>
      <c r="B800" s="42"/>
    </row>
    <row r="801">
      <c r="A801" s="42"/>
      <c r="B801" s="42"/>
    </row>
    <row r="802">
      <c r="A802" s="42"/>
      <c r="B802" s="42"/>
    </row>
    <row r="803">
      <c r="A803" s="42"/>
      <c r="B803" s="42"/>
    </row>
    <row r="804">
      <c r="A804" s="42"/>
      <c r="B804" s="42"/>
    </row>
    <row r="805">
      <c r="A805" s="42"/>
      <c r="B805" s="42"/>
    </row>
    <row r="806">
      <c r="A806" s="42"/>
      <c r="B806" s="42"/>
    </row>
    <row r="807">
      <c r="A807" s="42"/>
      <c r="B807" s="42"/>
    </row>
    <row r="808">
      <c r="A808" s="42"/>
      <c r="B808" s="42"/>
    </row>
    <row r="809">
      <c r="A809" s="42"/>
      <c r="B809" s="42"/>
    </row>
    <row r="810">
      <c r="A810" s="42"/>
      <c r="B810" s="42"/>
    </row>
    <row r="811">
      <c r="A811" s="42"/>
      <c r="B811" s="42"/>
    </row>
    <row r="812">
      <c r="A812" s="42"/>
      <c r="B812" s="42"/>
    </row>
    <row r="813">
      <c r="A813" s="42"/>
      <c r="B813" s="42"/>
    </row>
    <row r="814">
      <c r="A814" s="42"/>
      <c r="B814" s="42"/>
    </row>
    <row r="815">
      <c r="A815" s="42"/>
      <c r="B815" s="42"/>
    </row>
    <row r="816">
      <c r="A816" s="42"/>
      <c r="B816" s="42"/>
    </row>
    <row r="817">
      <c r="A817" s="42"/>
      <c r="B817" s="42"/>
    </row>
    <row r="818">
      <c r="A818" s="42"/>
      <c r="B818" s="42"/>
    </row>
    <row r="819">
      <c r="A819" s="42"/>
      <c r="B819" s="42"/>
    </row>
    <row r="820">
      <c r="A820" s="42"/>
      <c r="B820" s="42"/>
    </row>
    <row r="821">
      <c r="A821" s="42"/>
      <c r="B821" s="42"/>
    </row>
    <row r="822">
      <c r="A822" s="42"/>
      <c r="B822" s="42"/>
    </row>
    <row r="823">
      <c r="A823" s="42"/>
      <c r="B823" s="42"/>
    </row>
    <row r="824">
      <c r="A824" s="42"/>
      <c r="B824" s="42"/>
    </row>
    <row r="825">
      <c r="A825" s="42"/>
      <c r="B825" s="42"/>
    </row>
    <row r="826">
      <c r="A826" s="42"/>
      <c r="B826" s="42"/>
    </row>
    <row r="827">
      <c r="A827" s="42"/>
      <c r="B827" s="42"/>
    </row>
    <row r="828">
      <c r="A828" s="42"/>
      <c r="B828" s="42"/>
    </row>
    <row r="829">
      <c r="A829" s="42"/>
      <c r="B829" s="42"/>
    </row>
    <row r="830">
      <c r="A830" s="42"/>
      <c r="B830" s="42"/>
    </row>
    <row r="831">
      <c r="A831" s="42"/>
      <c r="B831" s="42"/>
    </row>
    <row r="832">
      <c r="A832" s="42"/>
      <c r="B832" s="42"/>
    </row>
    <row r="833">
      <c r="A833" s="42"/>
      <c r="B833" s="42"/>
    </row>
    <row r="834">
      <c r="A834" s="42"/>
      <c r="B834" s="42"/>
    </row>
    <row r="835">
      <c r="A835" s="42"/>
      <c r="B835" s="42"/>
    </row>
    <row r="836">
      <c r="A836" s="42"/>
      <c r="B836" s="42"/>
    </row>
    <row r="837">
      <c r="A837" s="42"/>
      <c r="B837" s="42"/>
    </row>
    <row r="838">
      <c r="A838" s="42"/>
      <c r="B838" s="42"/>
    </row>
    <row r="839">
      <c r="A839" s="42"/>
      <c r="B839" s="42"/>
    </row>
    <row r="840">
      <c r="A840" s="42"/>
      <c r="B840" s="42"/>
    </row>
    <row r="841">
      <c r="A841" s="42"/>
      <c r="B841" s="42"/>
    </row>
    <row r="842">
      <c r="A842" s="42"/>
      <c r="B842" s="42"/>
    </row>
    <row r="843">
      <c r="A843" s="42"/>
      <c r="B843" s="42"/>
    </row>
    <row r="844">
      <c r="A844" s="42"/>
      <c r="B844" s="42"/>
    </row>
    <row r="845">
      <c r="A845" s="42"/>
      <c r="B845" s="42"/>
    </row>
    <row r="846">
      <c r="A846" s="42"/>
      <c r="B846" s="42"/>
    </row>
    <row r="847">
      <c r="A847" s="42"/>
      <c r="B847" s="42"/>
    </row>
    <row r="848">
      <c r="A848" s="42"/>
      <c r="B848" s="42"/>
    </row>
    <row r="849">
      <c r="A849" s="42"/>
      <c r="B849" s="42"/>
    </row>
    <row r="850">
      <c r="A850" s="42"/>
      <c r="B850" s="42"/>
    </row>
    <row r="851">
      <c r="A851" s="42"/>
      <c r="B851" s="42"/>
    </row>
    <row r="852">
      <c r="A852" s="42"/>
      <c r="B852" s="42"/>
    </row>
    <row r="853">
      <c r="A853" s="42"/>
      <c r="B853" s="42"/>
    </row>
    <row r="854">
      <c r="A854" s="42"/>
      <c r="B854" s="42"/>
    </row>
    <row r="855">
      <c r="A855" s="42"/>
      <c r="B855" s="42"/>
    </row>
    <row r="856">
      <c r="A856" s="42"/>
      <c r="B856" s="42"/>
    </row>
    <row r="857">
      <c r="A857" s="42"/>
      <c r="B857" s="42"/>
    </row>
    <row r="858">
      <c r="A858" s="42"/>
      <c r="B858" s="42"/>
    </row>
    <row r="859">
      <c r="A859" s="42"/>
      <c r="B859" s="42"/>
    </row>
    <row r="860">
      <c r="A860" s="42"/>
      <c r="B860" s="42"/>
    </row>
    <row r="861">
      <c r="A861" s="42"/>
      <c r="B861" s="42"/>
    </row>
    <row r="862">
      <c r="A862" s="42"/>
      <c r="B862" s="42"/>
    </row>
    <row r="863">
      <c r="A863" s="42"/>
      <c r="B863" s="42"/>
    </row>
    <row r="864">
      <c r="A864" s="42"/>
      <c r="B864" s="42"/>
    </row>
    <row r="865">
      <c r="A865" s="42"/>
      <c r="B865" s="42"/>
    </row>
    <row r="866">
      <c r="A866" s="42"/>
      <c r="B866" s="42"/>
    </row>
    <row r="867">
      <c r="A867" s="42"/>
      <c r="B867" s="42"/>
    </row>
    <row r="868">
      <c r="A868" s="42"/>
      <c r="B868" s="42"/>
    </row>
    <row r="869">
      <c r="A869" s="42"/>
      <c r="B869" s="42"/>
    </row>
    <row r="870">
      <c r="A870" s="42"/>
      <c r="B870" s="42"/>
    </row>
    <row r="871">
      <c r="A871" s="42"/>
      <c r="B871" s="42"/>
    </row>
    <row r="872">
      <c r="A872" s="42"/>
      <c r="B872" s="42"/>
    </row>
    <row r="873">
      <c r="A873" s="42"/>
      <c r="B873" s="42"/>
    </row>
    <row r="874">
      <c r="A874" s="42"/>
      <c r="B874" s="42"/>
    </row>
    <row r="875">
      <c r="A875" s="42"/>
      <c r="B875" s="42"/>
    </row>
    <row r="876">
      <c r="A876" s="42"/>
      <c r="B876" s="42"/>
    </row>
    <row r="877">
      <c r="A877" s="42"/>
      <c r="B877" s="42"/>
    </row>
    <row r="878">
      <c r="A878" s="42"/>
      <c r="B878" s="42"/>
    </row>
    <row r="879">
      <c r="A879" s="42"/>
      <c r="B879" s="42"/>
    </row>
    <row r="880">
      <c r="A880" s="42"/>
      <c r="B880" s="42"/>
    </row>
    <row r="881">
      <c r="A881" s="42"/>
      <c r="B881" s="42"/>
    </row>
    <row r="882">
      <c r="A882" s="42"/>
      <c r="B882" s="42"/>
    </row>
    <row r="883">
      <c r="A883" s="42"/>
      <c r="B883" s="42"/>
    </row>
    <row r="884">
      <c r="A884" s="42"/>
      <c r="B884" s="42"/>
    </row>
    <row r="885">
      <c r="A885" s="42"/>
      <c r="B885" s="42"/>
    </row>
    <row r="886">
      <c r="A886" s="42"/>
      <c r="B886" s="42"/>
    </row>
    <row r="887">
      <c r="A887" s="42"/>
      <c r="B887" s="42"/>
    </row>
    <row r="888">
      <c r="A888" s="42"/>
      <c r="B888" s="42"/>
    </row>
    <row r="889">
      <c r="A889" s="42"/>
      <c r="B889" s="42"/>
    </row>
    <row r="890">
      <c r="A890" s="42"/>
      <c r="B890" s="42"/>
    </row>
    <row r="891">
      <c r="A891" s="42"/>
      <c r="B891" s="42"/>
    </row>
    <row r="892">
      <c r="A892" s="42"/>
      <c r="B892" s="42"/>
    </row>
    <row r="893">
      <c r="A893" s="42"/>
      <c r="B893" s="42"/>
    </row>
    <row r="894">
      <c r="A894" s="42"/>
      <c r="B894" s="42"/>
    </row>
    <row r="895">
      <c r="A895" s="42"/>
      <c r="B895" s="42"/>
    </row>
    <row r="896">
      <c r="A896" s="42"/>
      <c r="B896" s="42"/>
    </row>
    <row r="897">
      <c r="A897" s="42"/>
      <c r="B897" s="42"/>
    </row>
    <row r="898">
      <c r="A898" s="42"/>
      <c r="B898" s="42"/>
    </row>
    <row r="899">
      <c r="A899" s="42"/>
      <c r="B899" s="42"/>
    </row>
    <row r="900">
      <c r="A900" s="42"/>
      <c r="B900" s="42"/>
    </row>
    <row r="901">
      <c r="A901" s="42"/>
      <c r="B901" s="42"/>
    </row>
    <row r="902">
      <c r="A902" s="42"/>
      <c r="B902" s="42"/>
    </row>
    <row r="903">
      <c r="A903" s="42"/>
      <c r="B903" s="42"/>
    </row>
    <row r="904">
      <c r="A904" s="42"/>
      <c r="B904" s="42"/>
    </row>
    <row r="905">
      <c r="A905" s="42"/>
      <c r="B905" s="42"/>
    </row>
    <row r="906">
      <c r="A906" s="42"/>
      <c r="B906" s="42"/>
    </row>
    <row r="907">
      <c r="A907" s="42"/>
      <c r="B907" s="42"/>
    </row>
    <row r="908">
      <c r="A908" s="42"/>
      <c r="B908" s="42"/>
    </row>
    <row r="909">
      <c r="A909" s="42"/>
      <c r="B909" s="42"/>
    </row>
    <row r="910">
      <c r="A910" s="42"/>
      <c r="B910" s="42"/>
    </row>
    <row r="911">
      <c r="A911" s="42"/>
      <c r="B911" s="42"/>
    </row>
    <row r="912">
      <c r="A912" s="42"/>
      <c r="B912" s="42"/>
    </row>
    <row r="913">
      <c r="A913" s="42"/>
      <c r="B913" s="42"/>
    </row>
    <row r="914">
      <c r="A914" s="42"/>
      <c r="B914" s="42"/>
    </row>
    <row r="915">
      <c r="A915" s="42"/>
      <c r="B915" s="42"/>
    </row>
    <row r="916">
      <c r="A916" s="42"/>
      <c r="B916" s="42"/>
    </row>
    <row r="917">
      <c r="A917" s="42"/>
      <c r="B917" s="42"/>
    </row>
    <row r="918">
      <c r="A918" s="42"/>
      <c r="B918" s="42"/>
    </row>
    <row r="919">
      <c r="A919" s="42"/>
      <c r="B919" s="42"/>
    </row>
    <row r="920">
      <c r="A920" s="42"/>
      <c r="B920" s="42"/>
    </row>
    <row r="921">
      <c r="A921" s="42"/>
      <c r="B921" s="42"/>
    </row>
    <row r="922">
      <c r="A922" s="42"/>
      <c r="B922" s="42"/>
    </row>
    <row r="923">
      <c r="A923" s="42"/>
      <c r="B923" s="42"/>
    </row>
    <row r="924">
      <c r="A924" s="42"/>
      <c r="B924" s="42"/>
    </row>
    <row r="925">
      <c r="A925" s="42"/>
      <c r="B925" s="42"/>
    </row>
    <row r="926">
      <c r="A926" s="42"/>
      <c r="B926" s="42"/>
    </row>
    <row r="927">
      <c r="A927" s="42"/>
      <c r="B927" s="42"/>
    </row>
    <row r="928">
      <c r="A928" s="42"/>
      <c r="B928" s="42"/>
    </row>
    <row r="929">
      <c r="A929" s="42"/>
      <c r="B929" s="42"/>
    </row>
    <row r="930">
      <c r="A930" s="42"/>
      <c r="B930" s="42"/>
    </row>
    <row r="931">
      <c r="A931" s="42"/>
      <c r="B931" s="42"/>
    </row>
    <row r="932">
      <c r="A932" s="42"/>
      <c r="B932" s="42"/>
    </row>
    <row r="933">
      <c r="A933" s="42"/>
      <c r="B933" s="42"/>
    </row>
    <row r="934">
      <c r="A934" s="42"/>
      <c r="B934" s="42"/>
    </row>
    <row r="935">
      <c r="A935" s="42"/>
      <c r="B935" s="42"/>
    </row>
    <row r="936">
      <c r="A936" s="42"/>
      <c r="B936" s="42"/>
    </row>
    <row r="937">
      <c r="A937" s="42"/>
      <c r="B937" s="42"/>
    </row>
    <row r="938">
      <c r="A938" s="42"/>
      <c r="B938" s="42"/>
    </row>
    <row r="939">
      <c r="A939" s="42"/>
      <c r="B939" s="42"/>
    </row>
    <row r="940">
      <c r="A940" s="42"/>
      <c r="B940" s="42"/>
    </row>
    <row r="941">
      <c r="A941" s="42"/>
      <c r="B941" s="42"/>
    </row>
    <row r="942">
      <c r="A942" s="42"/>
      <c r="B942" s="42"/>
    </row>
    <row r="943">
      <c r="A943" s="42"/>
      <c r="B943" s="42"/>
    </row>
    <row r="944">
      <c r="A944" s="42"/>
      <c r="B944" s="42"/>
    </row>
    <row r="945">
      <c r="A945" s="42"/>
      <c r="B945" s="42"/>
    </row>
    <row r="946">
      <c r="A946" s="42"/>
      <c r="B946" s="42"/>
    </row>
    <row r="947">
      <c r="A947" s="42"/>
      <c r="B947" s="42"/>
    </row>
    <row r="948">
      <c r="A948" s="42"/>
      <c r="B948" s="42"/>
    </row>
    <row r="949">
      <c r="A949" s="42"/>
      <c r="B949" s="42"/>
    </row>
    <row r="950">
      <c r="A950" s="42"/>
      <c r="B950" s="42"/>
    </row>
    <row r="951">
      <c r="A951" s="42"/>
      <c r="B951" s="42"/>
    </row>
    <row r="952">
      <c r="A952" s="42"/>
      <c r="B952" s="42"/>
    </row>
    <row r="953">
      <c r="A953" s="42"/>
      <c r="B953" s="42"/>
    </row>
    <row r="954">
      <c r="A954" s="42"/>
      <c r="B954" s="42"/>
    </row>
    <row r="955">
      <c r="A955" s="42"/>
      <c r="B955" s="42"/>
    </row>
    <row r="956">
      <c r="A956" s="42"/>
      <c r="B956" s="42"/>
    </row>
    <row r="957">
      <c r="A957" s="42"/>
      <c r="B957" s="42"/>
    </row>
    <row r="958">
      <c r="A958" s="42"/>
      <c r="B958" s="42"/>
    </row>
    <row r="959">
      <c r="A959" s="42"/>
      <c r="B959" s="42"/>
    </row>
    <row r="960">
      <c r="A960" s="42"/>
      <c r="B960" s="42"/>
    </row>
    <row r="961">
      <c r="A961" s="42"/>
      <c r="B961" s="42"/>
    </row>
    <row r="962">
      <c r="A962" s="42"/>
      <c r="B962" s="42"/>
    </row>
    <row r="963">
      <c r="A963" s="42"/>
      <c r="B963" s="42"/>
    </row>
    <row r="964">
      <c r="A964" s="42"/>
      <c r="B964" s="42"/>
    </row>
    <row r="965">
      <c r="A965" s="42"/>
      <c r="B965" s="42"/>
    </row>
    <row r="966">
      <c r="A966" s="42"/>
      <c r="B966" s="42"/>
    </row>
    <row r="967">
      <c r="A967" s="42"/>
      <c r="B967" s="42"/>
    </row>
    <row r="968">
      <c r="A968" s="42"/>
      <c r="B968" s="42"/>
    </row>
    <row r="969">
      <c r="A969" s="42"/>
      <c r="B969" s="42"/>
    </row>
    <row r="970">
      <c r="A970" s="42"/>
      <c r="B970" s="42"/>
    </row>
    <row r="971">
      <c r="A971" s="42"/>
      <c r="B971" s="42"/>
    </row>
    <row r="972">
      <c r="A972" s="42"/>
      <c r="B972" s="42"/>
    </row>
    <row r="973">
      <c r="A973" s="42"/>
      <c r="B973" s="42"/>
    </row>
    <row r="974">
      <c r="A974" s="42"/>
      <c r="B974" s="42"/>
    </row>
    <row r="975">
      <c r="A975" s="42"/>
      <c r="B975" s="42"/>
    </row>
    <row r="976">
      <c r="A976" s="42"/>
      <c r="B976" s="42"/>
    </row>
    <row r="977">
      <c r="A977" s="42"/>
      <c r="B977" s="42"/>
    </row>
    <row r="978">
      <c r="A978" s="42"/>
      <c r="B978" s="42"/>
    </row>
    <row r="979">
      <c r="A979" s="42"/>
      <c r="B979" s="42"/>
    </row>
    <row r="980">
      <c r="A980" s="42"/>
      <c r="B980" s="42"/>
    </row>
    <row r="981">
      <c r="A981" s="42"/>
      <c r="B981" s="42"/>
    </row>
    <row r="982">
      <c r="A982" s="42"/>
      <c r="B982" s="42"/>
    </row>
    <row r="983">
      <c r="A983" s="42"/>
      <c r="B983" s="42"/>
    </row>
    <row r="984">
      <c r="A984" s="42"/>
      <c r="B984" s="42"/>
    </row>
    <row r="985">
      <c r="A985" s="42"/>
      <c r="B985" s="42"/>
    </row>
    <row r="986">
      <c r="A986" s="42"/>
      <c r="B986" s="42"/>
    </row>
    <row r="987">
      <c r="A987" s="42"/>
      <c r="B987" s="42"/>
    </row>
    <row r="988">
      <c r="A988" s="42"/>
      <c r="B988" s="42"/>
    </row>
    <row r="989">
      <c r="A989" s="42"/>
      <c r="B989" s="42"/>
    </row>
    <row r="990">
      <c r="A990" s="42"/>
      <c r="B990" s="42"/>
    </row>
    <row r="991">
      <c r="A991" s="42"/>
      <c r="B991" s="42"/>
    </row>
    <row r="992">
      <c r="A992" s="42"/>
      <c r="B992" s="42"/>
    </row>
    <row r="993">
      <c r="A993" s="42"/>
      <c r="B993" s="42"/>
    </row>
    <row r="994">
      <c r="A994" s="42"/>
      <c r="B994" s="42"/>
    </row>
    <row r="995">
      <c r="A995" s="42"/>
      <c r="B995" s="42"/>
    </row>
    <row r="996">
      <c r="A996" s="42"/>
      <c r="B996" s="42"/>
    </row>
    <row r="997">
      <c r="A997" s="42"/>
      <c r="B997" s="42"/>
    </row>
    <row r="998">
      <c r="A998" s="42"/>
      <c r="B998" s="42"/>
    </row>
    <row r="999">
      <c r="A999" s="42"/>
      <c r="B999" s="42"/>
    </row>
    <row r="1000">
      <c r="A1000" s="42"/>
      <c r="B1000" s="4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3" t="s">
        <v>334</v>
      </c>
      <c r="B1" s="43" t="s">
        <v>335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5" t="s">
        <v>112</v>
      </c>
      <c r="B2" s="45" t="s">
        <v>268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6" t="s">
        <v>183</v>
      </c>
      <c r="B3" s="46" t="s">
        <v>315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5" t="s">
        <v>48</v>
      </c>
      <c r="B4" s="45" t="s">
        <v>213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6" t="s">
        <v>177</v>
      </c>
      <c r="B5" s="46" t="s">
        <v>309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5" t="s">
        <v>36</v>
      </c>
      <c r="B6" s="45" t="s">
        <v>209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6" t="s">
        <v>193</v>
      </c>
      <c r="B7" s="46" t="s">
        <v>321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5" t="s">
        <v>88</v>
      </c>
      <c r="B8" s="45" t="s">
        <v>252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6" t="s">
        <v>50</v>
      </c>
      <c r="B9" s="46" t="s">
        <v>220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5" t="s">
        <v>195</v>
      </c>
      <c r="B10" s="45" t="s">
        <v>323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6" t="s">
        <v>76</v>
      </c>
      <c r="B11" s="46" t="s">
        <v>242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5" t="s">
        <v>60</v>
      </c>
      <c r="B12" s="45" t="s">
        <v>229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6" t="s">
        <v>148</v>
      </c>
      <c r="B13" s="46" t="s">
        <v>291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5" t="s">
        <v>100</v>
      </c>
      <c r="B14" s="45" t="s">
        <v>260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6" t="s">
        <v>54</v>
      </c>
      <c r="B15" s="46" t="s">
        <v>223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5" t="s">
        <v>160</v>
      </c>
      <c r="B16" s="45" t="s">
        <v>296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6" t="s">
        <v>72</v>
      </c>
      <c r="B17" s="46" t="s">
        <v>238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5" t="s">
        <v>173</v>
      </c>
      <c r="B18" s="45" t="s">
        <v>306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6" t="s">
        <v>185</v>
      </c>
      <c r="B19" s="46" t="s">
        <v>316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5" t="s">
        <v>64</v>
      </c>
      <c r="B20" s="45" t="s">
        <v>232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6" t="s">
        <v>191</v>
      </c>
      <c r="B21" s="46" t="s">
        <v>319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5" t="s">
        <v>336</v>
      </c>
      <c r="B22" s="45" t="s">
        <v>337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6" t="s">
        <v>338</v>
      </c>
      <c r="B23" s="46" t="s">
        <v>339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5" t="s">
        <v>40</v>
      </c>
      <c r="B24" s="45" t="s">
        <v>213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6" t="s">
        <v>96</v>
      </c>
      <c r="B25" s="46" t="s">
        <v>257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5" t="s">
        <v>120</v>
      </c>
      <c r="B26" s="45" t="s">
        <v>272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6" t="s">
        <v>340</v>
      </c>
      <c r="B27" s="46" t="s">
        <v>341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5" t="s">
        <v>165</v>
      </c>
      <c r="B28" s="45" t="s">
        <v>300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6" t="s">
        <v>102</v>
      </c>
      <c r="B29" s="46" t="s">
        <v>262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5" t="s">
        <v>342</v>
      </c>
      <c r="B30" s="45" t="s">
        <v>343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6" t="s">
        <v>86</v>
      </c>
      <c r="B31" s="46" t="s">
        <v>250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5" t="s">
        <v>46</v>
      </c>
      <c r="B32" s="45" t="s">
        <v>219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6" t="s">
        <v>344</v>
      </c>
      <c r="B33" s="46" t="s">
        <v>272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5" t="s">
        <v>82</v>
      </c>
      <c r="B34" s="45" t="s">
        <v>247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6" t="s">
        <v>126</v>
      </c>
      <c r="B35" s="46" t="s">
        <v>275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5" t="s">
        <v>345</v>
      </c>
      <c r="B36" s="45" t="s">
        <v>346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6" t="s">
        <v>347</v>
      </c>
      <c r="B37" s="46" t="s">
        <v>348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5" t="s">
        <v>349</v>
      </c>
      <c r="B38" s="45" t="s">
        <v>350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6" t="s">
        <v>66</v>
      </c>
      <c r="B39" s="46" t="s">
        <v>233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5" t="s">
        <v>78</v>
      </c>
      <c r="B40" s="45" t="s">
        <v>243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6" t="s">
        <v>175</v>
      </c>
      <c r="B41" s="46" t="s">
        <v>308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5" t="s">
        <v>134</v>
      </c>
      <c r="B42" s="45" t="s">
        <v>282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6" t="s">
        <v>351</v>
      </c>
      <c r="B43" s="46" t="s">
        <v>352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5" t="s">
        <v>118</v>
      </c>
      <c r="B44" s="45" t="s">
        <v>271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6" t="s">
        <v>80</v>
      </c>
      <c r="B45" s="46" t="s">
        <v>245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5" t="s">
        <v>122</v>
      </c>
      <c r="B46" s="45" t="s">
        <v>273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6" t="s">
        <v>116</v>
      </c>
      <c r="B47" s="46" t="s">
        <v>270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5" t="s">
        <v>353</v>
      </c>
      <c r="B48" s="45" t="s">
        <v>354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6" t="s">
        <v>38</v>
      </c>
      <c r="B49" s="46" t="s">
        <v>211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5" t="s">
        <v>355</v>
      </c>
      <c r="B50" s="45" t="s">
        <v>356</v>
      </c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6" t="s">
        <v>357</v>
      </c>
      <c r="B51" s="46" t="s">
        <v>358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5" t="s">
        <v>169</v>
      </c>
      <c r="B52" s="45" t="s">
        <v>303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6" t="s">
        <v>359</v>
      </c>
      <c r="B53" s="46" t="s">
        <v>360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5" t="s">
        <v>361</v>
      </c>
      <c r="B54" s="45" t="s">
        <v>348</v>
      </c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6" t="s">
        <v>124</v>
      </c>
      <c r="B55" s="46" t="s">
        <v>274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5" t="s">
        <v>362</v>
      </c>
      <c r="B56" s="45" t="s">
        <v>363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6" t="s">
        <v>104</v>
      </c>
      <c r="B57" s="46" t="s">
        <v>263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5" t="s">
        <v>140</v>
      </c>
      <c r="B58" s="45" t="s">
        <v>285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6" t="s">
        <v>70</v>
      </c>
      <c r="B59" s="46" t="s">
        <v>236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5" t="s">
        <v>52</v>
      </c>
      <c r="B60" s="45" t="s">
        <v>221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6" t="s">
        <v>106</v>
      </c>
      <c r="B61" s="46" t="s">
        <v>265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5" t="s">
        <v>92</v>
      </c>
      <c r="B62" s="45" t="s">
        <v>254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6" t="s">
        <v>364</v>
      </c>
      <c r="B63" s="46" t="s">
        <v>365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5" t="s">
        <v>187</v>
      </c>
      <c r="B64" s="45" t="s">
        <v>317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6" t="s">
        <v>74</v>
      </c>
      <c r="B65" s="46" t="s">
        <v>240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5" t="s">
        <v>366</v>
      </c>
      <c r="B66" s="45" t="s">
        <v>367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6" t="s">
        <v>179</v>
      </c>
      <c r="B67" s="46" t="s">
        <v>311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5" t="s">
        <v>368</v>
      </c>
      <c r="B68" s="45" t="s">
        <v>369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6" t="s">
        <v>114</v>
      </c>
      <c r="B69" s="46" t="s">
        <v>242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5" t="s">
        <v>68</v>
      </c>
      <c r="B70" s="45" t="s">
        <v>234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6" t="s">
        <v>370</v>
      </c>
      <c r="B71" s="46" t="s">
        <v>371</v>
      </c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5" t="s">
        <v>189</v>
      </c>
      <c r="B72" s="45" t="s">
        <v>318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6" t="s">
        <v>42</v>
      </c>
      <c r="B73" s="46" t="s">
        <v>215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5" t="s">
        <v>372</v>
      </c>
      <c r="B74" s="45" t="s">
        <v>373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6" t="s">
        <v>94</v>
      </c>
      <c r="B75" s="46" t="s">
        <v>255</v>
      </c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5" t="s">
        <v>374</v>
      </c>
      <c r="B76" s="45" t="s">
        <v>375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6" t="s">
        <v>128</v>
      </c>
      <c r="B77" s="46" t="s">
        <v>277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5" t="s">
        <v>376</v>
      </c>
      <c r="B78" s="45" t="s">
        <v>377</v>
      </c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6" t="s">
        <v>378</v>
      </c>
      <c r="B79" s="46" t="s">
        <v>379</v>
      </c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5" t="s">
        <v>380</v>
      </c>
      <c r="B80" s="47" t="s">
        <v>381</v>
      </c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6" t="s">
        <v>382</v>
      </c>
      <c r="B81" s="46" t="s">
        <v>383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5" t="s">
        <v>90</v>
      </c>
      <c r="B82" s="45" t="s">
        <v>253</v>
      </c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6" t="s">
        <v>62</v>
      </c>
      <c r="B83" s="46" t="s">
        <v>231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5" t="s">
        <v>171</v>
      </c>
      <c r="B84" s="45" t="s">
        <v>304</v>
      </c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6" t="s">
        <v>158</v>
      </c>
      <c r="B85" s="46" t="s">
        <v>283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5" t="s">
        <v>56</v>
      </c>
      <c r="B86" s="45" t="s">
        <v>225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6" t="s">
        <v>181</v>
      </c>
      <c r="B87" s="46" t="s">
        <v>313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5" t="s">
        <v>384</v>
      </c>
      <c r="B88" s="45" t="s">
        <v>385</v>
      </c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6" t="s">
        <v>386</v>
      </c>
      <c r="B89" s="46" t="s">
        <v>387</v>
      </c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5" t="s">
        <v>154</v>
      </c>
      <c r="B90" s="45" t="s">
        <v>294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6" t="s">
        <v>388</v>
      </c>
      <c r="B91" s="46" t="s">
        <v>389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5" t="s">
        <v>138</v>
      </c>
      <c r="B92" s="45" t="s">
        <v>284</v>
      </c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6" t="s">
        <v>98</v>
      </c>
      <c r="B93" s="46" t="s">
        <v>259</v>
      </c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5" t="s">
        <v>390</v>
      </c>
      <c r="B94" s="45" t="s">
        <v>391</v>
      </c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6" t="s">
        <v>146</v>
      </c>
      <c r="B95" s="46" t="s">
        <v>289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5" t="s">
        <v>108</v>
      </c>
      <c r="B96" s="45" t="s">
        <v>266</v>
      </c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6" t="s">
        <v>58</v>
      </c>
      <c r="B97" s="46" t="s">
        <v>227</v>
      </c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5" t="s">
        <v>392</v>
      </c>
      <c r="B98" s="45" t="s">
        <v>393</v>
      </c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6" t="s">
        <v>164</v>
      </c>
      <c r="B99" s="46" t="s">
        <v>299</v>
      </c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5" t="s">
        <v>394</v>
      </c>
      <c r="B100" s="45" t="s">
        <v>395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6" t="s">
        <v>396</v>
      </c>
      <c r="B101" s="46" t="s">
        <v>397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5" t="s">
        <v>44</v>
      </c>
      <c r="B102" s="45" t="s">
        <v>217</v>
      </c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6" t="s">
        <v>398</v>
      </c>
      <c r="B103" s="46" t="s">
        <v>399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5" t="s">
        <v>400</v>
      </c>
      <c r="B104" s="45" t="s">
        <v>209</v>
      </c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6" t="s">
        <v>156</v>
      </c>
      <c r="B105" s="46" t="s">
        <v>295</v>
      </c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5" t="s">
        <v>401</v>
      </c>
      <c r="B106" s="45" t="s">
        <v>402</v>
      </c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6" t="s">
        <v>403</v>
      </c>
      <c r="B107" s="46" t="s">
        <v>404</v>
      </c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5" t="s">
        <v>110</v>
      </c>
      <c r="B108" s="45" t="s">
        <v>267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6" t="s">
        <v>130</v>
      </c>
      <c r="B109" s="46" t="s">
        <v>279</v>
      </c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5" t="s">
        <v>405</v>
      </c>
      <c r="B110" s="45" t="s">
        <v>406</v>
      </c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6" t="s">
        <v>167</v>
      </c>
      <c r="B111" s="46" t="s">
        <v>301</v>
      </c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5" t="s">
        <v>142</v>
      </c>
      <c r="B112" s="45" t="s">
        <v>287</v>
      </c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6" t="s">
        <v>407</v>
      </c>
      <c r="B113" s="46" t="s">
        <v>408</v>
      </c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5" t="s">
        <v>409</v>
      </c>
      <c r="B114" s="45" t="s">
        <v>410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6" t="s">
        <v>144</v>
      </c>
      <c r="B115" s="46" t="s">
        <v>144</v>
      </c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5" t="s">
        <v>162</v>
      </c>
      <c r="B116" s="45" t="s">
        <v>298</v>
      </c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6" t="s">
        <v>132</v>
      </c>
      <c r="B117" s="46" t="s">
        <v>281</v>
      </c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5" t="s">
        <v>411</v>
      </c>
      <c r="B118" s="45" t="s">
        <v>412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6" t="s">
        <v>413</v>
      </c>
      <c r="B119" s="46" t="s">
        <v>414</v>
      </c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5" t="s">
        <v>415</v>
      </c>
      <c r="B120" s="45" t="s">
        <v>416</v>
      </c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6" t="s">
        <v>84</v>
      </c>
      <c r="B121" s="46" t="s">
        <v>248</v>
      </c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5" t="s">
        <v>417</v>
      </c>
      <c r="B122" s="45" t="s">
        <v>418</v>
      </c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6" t="s">
        <v>419</v>
      </c>
      <c r="B123" s="46" t="s">
        <v>420</v>
      </c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5" t="s">
        <v>421</v>
      </c>
      <c r="B124" s="45" t="s">
        <v>422</v>
      </c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6" t="s">
        <v>423</v>
      </c>
      <c r="B125" s="46" t="s">
        <v>424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5" t="s">
        <v>425</v>
      </c>
      <c r="B126" s="45" t="s">
        <v>426</v>
      </c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6" t="s">
        <v>427</v>
      </c>
      <c r="B127" s="46" t="s">
        <v>428</v>
      </c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5" t="s">
        <v>429</v>
      </c>
      <c r="B128" s="45" t="s">
        <v>430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6" t="s">
        <v>431</v>
      </c>
      <c r="B129" s="46" t="s">
        <v>432</v>
      </c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5" t="s">
        <v>150</v>
      </c>
      <c r="B130" s="45" t="s">
        <v>292</v>
      </c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6" t="s">
        <v>152</v>
      </c>
      <c r="B131" s="46" t="s">
        <v>293</v>
      </c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5" t="s">
        <v>433</v>
      </c>
      <c r="B132" s="45" t="s">
        <v>434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6" t="s">
        <v>435</v>
      </c>
      <c r="B133" s="46" t="s">
        <v>436</v>
      </c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5" t="s">
        <v>437</v>
      </c>
      <c r="B134" s="45" t="s">
        <v>438</v>
      </c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6" t="s">
        <v>439</v>
      </c>
      <c r="B135" s="46" t="s">
        <v>440</v>
      </c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5" t="s">
        <v>441</v>
      </c>
      <c r="B136" s="45" t="s">
        <v>442</v>
      </c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6" t="s">
        <v>443</v>
      </c>
      <c r="B137" s="46" t="s">
        <v>444</v>
      </c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5" t="s">
        <v>445</v>
      </c>
      <c r="B138" s="45" t="s">
        <v>446</v>
      </c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6" t="s">
        <v>447</v>
      </c>
      <c r="B139" s="46" t="s">
        <v>448</v>
      </c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5" t="s">
        <v>449</v>
      </c>
      <c r="B140" s="45" t="s">
        <v>450</v>
      </c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6" t="s">
        <v>451</v>
      </c>
      <c r="B141" s="46" t="s">
        <v>452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5" t="s">
        <v>453</v>
      </c>
      <c r="B142" s="45" t="s">
        <v>454</v>
      </c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6" t="s">
        <v>455</v>
      </c>
      <c r="B143" s="46" t="s">
        <v>456</v>
      </c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5" t="s">
        <v>457</v>
      </c>
      <c r="B144" s="45" t="s">
        <v>458</v>
      </c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6" t="s">
        <v>459</v>
      </c>
      <c r="B145" s="46" t="s">
        <v>459</v>
      </c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5" t="s">
        <v>460</v>
      </c>
      <c r="B146" s="45" t="s">
        <v>461</v>
      </c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6" t="s">
        <v>462</v>
      </c>
      <c r="B147" s="46" t="s">
        <v>463</v>
      </c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5" t="s">
        <v>464</v>
      </c>
      <c r="B148" s="45" t="s">
        <v>465</v>
      </c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6" t="s">
        <v>466</v>
      </c>
      <c r="B149" s="46" t="s">
        <v>223</v>
      </c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5" t="s">
        <v>467</v>
      </c>
      <c r="B150" s="45" t="s">
        <v>468</v>
      </c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6" t="s">
        <v>469</v>
      </c>
      <c r="B151" s="46" t="s">
        <v>470</v>
      </c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5" t="s">
        <v>471</v>
      </c>
      <c r="B152" s="45" t="s">
        <v>472</v>
      </c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6" t="s">
        <v>473</v>
      </c>
      <c r="B153" s="46" t="s">
        <v>474</v>
      </c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5" t="s">
        <v>475</v>
      </c>
      <c r="B154" s="45" t="s">
        <v>476</v>
      </c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6" t="s">
        <v>477</v>
      </c>
      <c r="B155" s="46" t="s">
        <v>478</v>
      </c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5" t="s">
        <v>479</v>
      </c>
      <c r="B156" s="45" t="s">
        <v>480</v>
      </c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6" t="s">
        <v>481</v>
      </c>
      <c r="B157" s="46" t="s">
        <v>482</v>
      </c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5" t="s">
        <v>483</v>
      </c>
      <c r="B158" s="45" t="s">
        <v>484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6" t="s">
        <v>485</v>
      </c>
      <c r="B159" s="46" t="s">
        <v>486</v>
      </c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5" t="s">
        <v>487</v>
      </c>
      <c r="B160" s="45" t="s">
        <v>488</v>
      </c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6" t="s">
        <v>489</v>
      </c>
      <c r="B161" s="46" t="s">
        <v>490</v>
      </c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5" t="s">
        <v>491</v>
      </c>
      <c r="B162" s="45" t="s">
        <v>492</v>
      </c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6" t="s">
        <v>493</v>
      </c>
      <c r="B163" s="46" t="s">
        <v>494</v>
      </c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5" t="s">
        <v>495</v>
      </c>
      <c r="B164" s="45" t="s">
        <v>496</v>
      </c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6" t="s">
        <v>497</v>
      </c>
      <c r="B165" s="46" t="s">
        <v>498</v>
      </c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5" t="s">
        <v>499</v>
      </c>
      <c r="B166" s="45" t="s">
        <v>500</v>
      </c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6" t="s">
        <v>501</v>
      </c>
      <c r="B167" s="46" t="s">
        <v>502</v>
      </c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5" t="s">
        <v>503</v>
      </c>
      <c r="B168" s="45" t="s">
        <v>504</v>
      </c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6" t="s">
        <v>505</v>
      </c>
      <c r="B169" s="46" t="s">
        <v>506</v>
      </c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5" t="s">
        <v>507</v>
      </c>
      <c r="B170" s="45" t="s">
        <v>508</v>
      </c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6" t="s">
        <v>509</v>
      </c>
      <c r="B171" s="46" t="s">
        <v>510</v>
      </c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5" t="s">
        <v>511</v>
      </c>
      <c r="B172" s="45" t="s">
        <v>282</v>
      </c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6" t="s">
        <v>136</v>
      </c>
      <c r="B173" s="46" t="s">
        <v>283</v>
      </c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5" t="s">
        <v>512</v>
      </c>
      <c r="B174" s="45" t="s">
        <v>513</v>
      </c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6" t="s">
        <v>514</v>
      </c>
      <c r="B175" s="46" t="s">
        <v>515</v>
      </c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5" t="s">
        <v>516</v>
      </c>
      <c r="B176" s="45" t="s">
        <v>517</v>
      </c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6" t="s">
        <v>518</v>
      </c>
      <c r="B177" s="46" t="s">
        <v>519</v>
      </c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5" t="s">
        <v>520</v>
      </c>
      <c r="B178" s="45" t="s">
        <v>521</v>
      </c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6" t="s">
        <v>522</v>
      </c>
      <c r="B179" s="46" t="s">
        <v>523</v>
      </c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5" t="s">
        <v>524</v>
      </c>
      <c r="B180" s="45" t="s">
        <v>406</v>
      </c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6" t="s">
        <v>525</v>
      </c>
      <c r="B181" s="46" t="s">
        <v>526</v>
      </c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5" t="s">
        <v>527</v>
      </c>
      <c r="B182" s="45" t="s">
        <v>528</v>
      </c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6" t="s">
        <v>529</v>
      </c>
      <c r="B183" s="46" t="s">
        <v>530</v>
      </c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5" t="s">
        <v>531</v>
      </c>
      <c r="B184" s="45" t="s">
        <v>532</v>
      </c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6" t="s">
        <v>533</v>
      </c>
      <c r="B185" s="46" t="s">
        <v>534</v>
      </c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5" t="s">
        <v>535</v>
      </c>
      <c r="B186" s="45" t="s">
        <v>536</v>
      </c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6" t="s">
        <v>537</v>
      </c>
      <c r="B187" s="46" t="s">
        <v>538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5" t="s">
        <v>539</v>
      </c>
      <c r="B188" s="45" t="s">
        <v>540</v>
      </c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6" t="s">
        <v>541</v>
      </c>
      <c r="B189" s="46" t="s">
        <v>542</v>
      </c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5" t="s">
        <v>543</v>
      </c>
      <c r="B190" s="45" t="s">
        <v>544</v>
      </c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6" t="s">
        <v>545</v>
      </c>
      <c r="B191" s="46" t="s">
        <v>424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5" t="s">
        <v>546</v>
      </c>
      <c r="B192" s="45" t="s">
        <v>456</v>
      </c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6" t="s">
        <v>547</v>
      </c>
      <c r="B193" s="46" t="s">
        <v>548</v>
      </c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5" t="s">
        <v>549</v>
      </c>
      <c r="B194" s="45" t="s">
        <v>550</v>
      </c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6" t="s">
        <v>551</v>
      </c>
      <c r="B195" s="46" t="s">
        <v>552</v>
      </c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5" t="s">
        <v>553</v>
      </c>
      <c r="B196" s="45" t="s">
        <v>554</v>
      </c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6" t="s">
        <v>555</v>
      </c>
      <c r="B197" s="46" t="s">
        <v>556</v>
      </c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5" t="s">
        <v>557</v>
      </c>
      <c r="B198" s="45" t="s">
        <v>558</v>
      </c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6" t="s">
        <v>559</v>
      </c>
      <c r="B199" s="46" t="s">
        <v>560</v>
      </c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5" t="s">
        <v>561</v>
      </c>
      <c r="B200" s="45" t="s">
        <v>562</v>
      </c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6" t="s">
        <v>563</v>
      </c>
      <c r="B201" s="46" t="s">
        <v>564</v>
      </c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5" t="s">
        <v>565</v>
      </c>
      <c r="B202" s="45" t="s">
        <v>566</v>
      </c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6" t="s">
        <v>567</v>
      </c>
      <c r="B203" s="46" t="s">
        <v>568</v>
      </c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5" t="s">
        <v>569</v>
      </c>
      <c r="B204" s="45" t="s">
        <v>570</v>
      </c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6" t="s">
        <v>571</v>
      </c>
      <c r="B205" s="46" t="s">
        <v>572</v>
      </c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5" t="s">
        <v>573</v>
      </c>
      <c r="B206" s="45" t="s">
        <v>574</v>
      </c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6" t="s">
        <v>575</v>
      </c>
      <c r="B207" s="46" t="s">
        <v>576</v>
      </c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5" t="s">
        <v>577</v>
      </c>
      <c r="B208" s="45" t="s">
        <v>337</v>
      </c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6" t="s">
        <v>578</v>
      </c>
      <c r="B209" s="46" t="s">
        <v>579</v>
      </c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5" t="s">
        <v>580</v>
      </c>
      <c r="B210" s="45" t="s">
        <v>581</v>
      </c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6" t="s">
        <v>582</v>
      </c>
      <c r="B211" s="46" t="s">
        <v>583</v>
      </c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5" t="s">
        <v>584</v>
      </c>
      <c r="B212" s="45" t="s">
        <v>585</v>
      </c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6" t="s">
        <v>586</v>
      </c>
      <c r="B213" s="46" t="s">
        <v>587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5" t="s">
        <v>588</v>
      </c>
      <c r="B214" s="45" t="s">
        <v>589</v>
      </c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6" t="s">
        <v>590</v>
      </c>
      <c r="B215" s="46" t="s">
        <v>354</v>
      </c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5" t="s">
        <v>591</v>
      </c>
      <c r="B216" s="45" t="s">
        <v>592</v>
      </c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6" t="s">
        <v>593</v>
      </c>
      <c r="B217" s="46" t="s">
        <v>594</v>
      </c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5" t="s">
        <v>595</v>
      </c>
      <c r="B218" s="45" t="s">
        <v>596</v>
      </c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6" t="s">
        <v>597</v>
      </c>
      <c r="B219" s="46" t="s">
        <v>260</v>
      </c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5" t="s">
        <v>598</v>
      </c>
      <c r="B220" s="45" t="s">
        <v>599</v>
      </c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6" t="s">
        <v>600</v>
      </c>
      <c r="B221" s="46" t="s">
        <v>601</v>
      </c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5" t="s">
        <v>600</v>
      </c>
      <c r="B222" s="45" t="s">
        <v>602</v>
      </c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6" t="s">
        <v>603</v>
      </c>
      <c r="B223" s="46" t="s">
        <v>604</v>
      </c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5" t="s">
        <v>605</v>
      </c>
      <c r="B224" s="45" t="s">
        <v>606</v>
      </c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6" t="s">
        <v>607</v>
      </c>
      <c r="B225" s="46" t="s">
        <v>608</v>
      </c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5" t="s">
        <v>609</v>
      </c>
      <c r="B226" s="45" t="s">
        <v>610</v>
      </c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6" t="s">
        <v>611</v>
      </c>
      <c r="B227" s="46" t="s">
        <v>612</v>
      </c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5" t="s">
        <v>613</v>
      </c>
      <c r="B228" s="45" t="s">
        <v>614</v>
      </c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6" t="s">
        <v>615</v>
      </c>
      <c r="B229" s="46" t="s">
        <v>616</v>
      </c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5" t="s">
        <v>617</v>
      </c>
      <c r="B230" s="45" t="s">
        <v>614</v>
      </c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6" t="s">
        <v>618</v>
      </c>
      <c r="B231" s="46" t="s">
        <v>619</v>
      </c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5" t="s">
        <v>620</v>
      </c>
      <c r="B232" s="45" t="s">
        <v>621</v>
      </c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6" t="s">
        <v>622</v>
      </c>
      <c r="B233" s="46" t="s">
        <v>623</v>
      </c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5" t="s">
        <v>624</v>
      </c>
      <c r="B234" s="45" t="s">
        <v>625</v>
      </c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6" t="s">
        <v>626</v>
      </c>
      <c r="B235" s="46" t="s">
        <v>587</v>
      </c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5" t="s">
        <v>627</v>
      </c>
      <c r="B236" s="45" t="s">
        <v>628</v>
      </c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6" t="s">
        <v>629</v>
      </c>
      <c r="B237" s="46" t="s">
        <v>630</v>
      </c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5" t="s">
        <v>631</v>
      </c>
      <c r="B238" s="45" t="s">
        <v>270</v>
      </c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6" t="s">
        <v>632</v>
      </c>
      <c r="B239" s="46" t="s">
        <v>633</v>
      </c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5" t="s">
        <v>634</v>
      </c>
      <c r="B240" s="45" t="s">
        <v>604</v>
      </c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6" t="s">
        <v>635</v>
      </c>
      <c r="B241" s="46" t="s">
        <v>636</v>
      </c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5" t="s">
        <v>637</v>
      </c>
      <c r="B242" s="45" t="s">
        <v>638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6" t="s">
        <v>639</v>
      </c>
      <c r="B243" s="46" t="s">
        <v>640</v>
      </c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5" t="s">
        <v>641</v>
      </c>
      <c r="B244" s="45" t="s">
        <v>265</v>
      </c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6" t="s">
        <v>642</v>
      </c>
      <c r="B245" s="46" t="s">
        <v>643</v>
      </c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5" t="s">
        <v>644</v>
      </c>
      <c r="B246" s="45" t="s">
        <v>558</v>
      </c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6" t="s">
        <v>645</v>
      </c>
      <c r="B247" s="46" t="s">
        <v>646</v>
      </c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5" t="s">
        <v>647</v>
      </c>
      <c r="B248" s="45" t="s">
        <v>648</v>
      </c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6" t="s">
        <v>649</v>
      </c>
      <c r="B249" s="46" t="s">
        <v>650</v>
      </c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5" t="s">
        <v>651</v>
      </c>
      <c r="B250" s="45" t="s">
        <v>652</v>
      </c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6" t="s">
        <v>653</v>
      </c>
      <c r="B251" s="46" t="s">
        <v>654</v>
      </c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5" t="s">
        <v>655</v>
      </c>
      <c r="B252" s="45" t="s">
        <v>410</v>
      </c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6" t="s">
        <v>656</v>
      </c>
      <c r="B253" s="46" t="s">
        <v>657</v>
      </c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5" t="s">
        <v>658</v>
      </c>
      <c r="B254" s="45" t="s">
        <v>659</v>
      </c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6" t="s">
        <v>660</v>
      </c>
      <c r="B255" s="46" t="s">
        <v>661</v>
      </c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5" t="s">
        <v>662</v>
      </c>
      <c r="B256" s="45" t="s">
        <v>255</v>
      </c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6" t="s">
        <v>663</v>
      </c>
      <c r="B257" s="46" t="s">
        <v>227</v>
      </c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5" t="s">
        <v>664</v>
      </c>
      <c r="B258" s="45" t="s">
        <v>665</v>
      </c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6" t="s">
        <v>666</v>
      </c>
      <c r="B259" s="46" t="s">
        <v>667</v>
      </c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5" t="s">
        <v>668</v>
      </c>
      <c r="B260" s="45" t="s">
        <v>659</v>
      </c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6" t="s">
        <v>669</v>
      </c>
      <c r="B261" s="46" t="s">
        <v>670</v>
      </c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5" t="s">
        <v>671</v>
      </c>
      <c r="B262" s="45" t="s">
        <v>672</v>
      </c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6" t="s">
        <v>673</v>
      </c>
      <c r="B263" s="46" t="s">
        <v>674</v>
      </c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5" t="s">
        <v>675</v>
      </c>
      <c r="B264" s="45" t="s">
        <v>676</v>
      </c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6" t="s">
        <v>677</v>
      </c>
      <c r="B265" s="46" t="s">
        <v>678</v>
      </c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5" t="s">
        <v>679</v>
      </c>
      <c r="B266" s="45" t="s">
        <v>680</v>
      </c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6" t="s">
        <v>681</v>
      </c>
      <c r="B267" s="46" t="s">
        <v>682</v>
      </c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5" t="s">
        <v>683</v>
      </c>
      <c r="B268" s="45" t="s">
        <v>583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6" t="s">
        <v>684</v>
      </c>
      <c r="B269" s="46" t="s">
        <v>685</v>
      </c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5" t="s">
        <v>686</v>
      </c>
      <c r="B270" s="45" t="s">
        <v>685</v>
      </c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6" t="s">
        <v>687</v>
      </c>
      <c r="B271" s="46" t="s">
        <v>688</v>
      </c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5" t="s">
        <v>689</v>
      </c>
      <c r="B272" s="45" t="s">
        <v>690</v>
      </c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6" t="s">
        <v>691</v>
      </c>
      <c r="B273" s="46" t="s">
        <v>692</v>
      </c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5" t="s">
        <v>693</v>
      </c>
      <c r="B274" s="45" t="s">
        <v>694</v>
      </c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6" t="s">
        <v>695</v>
      </c>
      <c r="B275" s="46" t="s">
        <v>696</v>
      </c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5" t="s">
        <v>697</v>
      </c>
      <c r="B276" s="45" t="s">
        <v>698</v>
      </c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6" t="s">
        <v>699</v>
      </c>
      <c r="B277" s="46" t="s">
        <v>700</v>
      </c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5" t="s">
        <v>701</v>
      </c>
      <c r="B278" s="45" t="s">
        <v>702</v>
      </c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6" t="s">
        <v>703</v>
      </c>
      <c r="B279" s="46" t="s">
        <v>700</v>
      </c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5" t="s">
        <v>704</v>
      </c>
      <c r="B280" s="45" t="s">
        <v>564</v>
      </c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6" t="s">
        <v>705</v>
      </c>
      <c r="B281" s="46" t="s">
        <v>706</v>
      </c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5" t="s">
        <v>707</v>
      </c>
      <c r="B282" s="45" t="s">
        <v>700</v>
      </c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6" t="s">
        <v>708</v>
      </c>
      <c r="B283" s="46" t="s">
        <v>709</v>
      </c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5" t="s">
        <v>710</v>
      </c>
      <c r="B284" s="45" t="s">
        <v>442</v>
      </c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6" t="s">
        <v>711</v>
      </c>
      <c r="B285" s="46" t="s">
        <v>712</v>
      </c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5" t="s">
        <v>713</v>
      </c>
      <c r="B286" s="45" t="s">
        <v>674</v>
      </c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6" t="s">
        <v>714</v>
      </c>
      <c r="B287" s="46" t="s">
        <v>650</v>
      </c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5" t="s">
        <v>715</v>
      </c>
      <c r="B288" s="45" t="s">
        <v>716</v>
      </c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6" t="s">
        <v>717</v>
      </c>
      <c r="B289" s="46" t="s">
        <v>718</v>
      </c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5" t="s">
        <v>719</v>
      </c>
      <c r="B290" s="45" t="s">
        <v>720</v>
      </c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6" t="s">
        <v>721</v>
      </c>
      <c r="B291" s="46" t="s">
        <v>722</v>
      </c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5" t="s">
        <v>723</v>
      </c>
      <c r="B292" s="45" t="s">
        <v>724</v>
      </c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6" t="s">
        <v>725</v>
      </c>
      <c r="B293" s="46" t="s">
        <v>726</v>
      </c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5" t="s">
        <v>727</v>
      </c>
      <c r="B294" s="45" t="s">
        <v>728</v>
      </c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6" t="s">
        <v>729</v>
      </c>
      <c r="B295" s="46" t="s">
        <v>730</v>
      </c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5" t="s">
        <v>731</v>
      </c>
      <c r="B296" s="45" t="s">
        <v>732</v>
      </c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6" t="s">
        <v>733</v>
      </c>
      <c r="B297" s="46" t="s">
        <v>734</v>
      </c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5" t="s">
        <v>735</v>
      </c>
      <c r="B298" s="45" t="s">
        <v>736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6" t="s">
        <v>737</v>
      </c>
      <c r="B299" s="46" t="s">
        <v>738</v>
      </c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5" t="s">
        <v>739</v>
      </c>
      <c r="B300" s="45" t="s">
        <v>740</v>
      </c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6" t="s">
        <v>741</v>
      </c>
      <c r="B301" s="46" t="s">
        <v>742</v>
      </c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5" t="s">
        <v>743</v>
      </c>
      <c r="B302" s="45" t="s">
        <v>744</v>
      </c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6" t="s">
        <v>745</v>
      </c>
      <c r="B303" s="46" t="s">
        <v>292</v>
      </c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5" t="s">
        <v>746</v>
      </c>
      <c r="B304" s="45" t="s">
        <v>747</v>
      </c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6" t="s">
        <v>748</v>
      </c>
      <c r="B305" s="46" t="s">
        <v>749</v>
      </c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5" t="s">
        <v>750</v>
      </c>
      <c r="B306" s="45" t="s">
        <v>751</v>
      </c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6" t="s">
        <v>752</v>
      </c>
      <c r="B307" s="46" t="s">
        <v>753</v>
      </c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5" t="s">
        <v>754</v>
      </c>
      <c r="B308" s="45" t="s">
        <v>755</v>
      </c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6" t="s">
        <v>756</v>
      </c>
      <c r="B309" s="46" t="s">
        <v>472</v>
      </c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5" t="s">
        <v>757</v>
      </c>
      <c r="B310" s="45" t="s">
        <v>758</v>
      </c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6" t="s">
        <v>759</v>
      </c>
      <c r="B311" s="46" t="s">
        <v>716</v>
      </c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5" t="s">
        <v>760</v>
      </c>
      <c r="B312" s="45" t="s">
        <v>761</v>
      </c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6" t="s">
        <v>762</v>
      </c>
      <c r="B313" s="46" t="s">
        <v>722</v>
      </c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5" t="s">
        <v>763</v>
      </c>
      <c r="B314" s="45" t="s">
        <v>665</v>
      </c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6" t="s">
        <v>764</v>
      </c>
      <c r="B315" s="46" t="s">
        <v>765</v>
      </c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5" t="s">
        <v>766</v>
      </c>
      <c r="B316" s="45" t="s">
        <v>767</v>
      </c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6" t="s">
        <v>768</v>
      </c>
      <c r="B317" s="46" t="s">
        <v>769</v>
      </c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5" t="s">
        <v>770</v>
      </c>
      <c r="B318" s="45" t="s">
        <v>771</v>
      </c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6" t="s">
        <v>772</v>
      </c>
      <c r="B319" s="46" t="s">
        <v>773</v>
      </c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5" t="s">
        <v>774</v>
      </c>
      <c r="B320" s="45" t="s">
        <v>775</v>
      </c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6" t="s">
        <v>776</v>
      </c>
      <c r="B321" s="46" t="s">
        <v>709</v>
      </c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5" t="s">
        <v>777</v>
      </c>
      <c r="B322" s="45" t="s">
        <v>778</v>
      </c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6" t="s">
        <v>779</v>
      </c>
      <c r="B323" s="46" t="s">
        <v>780</v>
      </c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5" t="s">
        <v>781</v>
      </c>
      <c r="B324" s="45" t="s">
        <v>782</v>
      </c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6" t="s">
        <v>783</v>
      </c>
      <c r="B325" s="46" t="s">
        <v>784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5" t="s">
        <v>785</v>
      </c>
      <c r="B326" s="45" t="s">
        <v>730</v>
      </c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6" t="s">
        <v>786</v>
      </c>
      <c r="B327" s="46" t="s">
        <v>488</v>
      </c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5" t="s">
        <v>787</v>
      </c>
      <c r="B328" s="45" t="s">
        <v>788</v>
      </c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6" t="s">
        <v>789</v>
      </c>
      <c r="B329" s="46" t="s">
        <v>690</v>
      </c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5" t="s">
        <v>790</v>
      </c>
      <c r="B330" s="45" t="s">
        <v>791</v>
      </c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6" t="s">
        <v>792</v>
      </c>
      <c r="B331" s="46" t="s">
        <v>793</v>
      </c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5" t="s">
        <v>794</v>
      </c>
      <c r="B332" s="45" t="s">
        <v>795</v>
      </c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6" t="s">
        <v>796</v>
      </c>
      <c r="B333" s="46" t="s">
        <v>797</v>
      </c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5" t="s">
        <v>798</v>
      </c>
      <c r="B334" s="45" t="s">
        <v>799</v>
      </c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6" t="s">
        <v>800</v>
      </c>
      <c r="B335" s="46" t="s">
        <v>692</v>
      </c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5" t="s">
        <v>801</v>
      </c>
      <c r="B336" s="45" t="s">
        <v>802</v>
      </c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6" t="s">
        <v>803</v>
      </c>
      <c r="B337" s="46" t="s">
        <v>718</v>
      </c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5" t="s">
        <v>804</v>
      </c>
      <c r="B338" s="45" t="s">
        <v>805</v>
      </c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6" t="s">
        <v>806</v>
      </c>
      <c r="B339" s="46" t="s">
        <v>807</v>
      </c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5" t="s">
        <v>808</v>
      </c>
      <c r="B340" s="45" t="s">
        <v>809</v>
      </c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6" t="s">
        <v>810</v>
      </c>
      <c r="B341" s="46" t="s">
        <v>778</v>
      </c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5" t="s">
        <v>811</v>
      </c>
      <c r="B342" s="45" t="s">
        <v>646</v>
      </c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6" t="s">
        <v>812</v>
      </c>
      <c r="B343" s="46" t="s">
        <v>749</v>
      </c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5" t="s">
        <v>813</v>
      </c>
      <c r="B344" s="45" t="s">
        <v>805</v>
      </c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6" t="s">
        <v>814</v>
      </c>
      <c r="B345" s="46" t="s">
        <v>815</v>
      </c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5" t="s">
        <v>816</v>
      </c>
      <c r="B346" s="45" t="s">
        <v>817</v>
      </c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6" t="s">
        <v>818</v>
      </c>
      <c r="B347" s="46" t="s">
        <v>819</v>
      </c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5" t="s">
        <v>820</v>
      </c>
      <c r="B348" s="45" t="s">
        <v>694</v>
      </c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6" t="s">
        <v>821</v>
      </c>
      <c r="B349" s="46" t="s">
        <v>765</v>
      </c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5" t="s">
        <v>822</v>
      </c>
      <c r="B350" s="45" t="s">
        <v>799</v>
      </c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6" t="s">
        <v>823</v>
      </c>
      <c r="B351" s="46" t="s">
        <v>824</v>
      </c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5" t="s">
        <v>825</v>
      </c>
      <c r="B352" s="45" t="s">
        <v>826</v>
      </c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6" t="s">
        <v>827</v>
      </c>
      <c r="B353" s="46" t="s">
        <v>272</v>
      </c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5" t="s">
        <v>828</v>
      </c>
      <c r="B354" s="45" t="s">
        <v>791</v>
      </c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6" t="s">
        <v>829</v>
      </c>
      <c r="B355" s="46" t="s">
        <v>623</v>
      </c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5" t="s">
        <v>830</v>
      </c>
      <c r="B356" s="45" t="s">
        <v>596</v>
      </c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6" t="s">
        <v>831</v>
      </c>
      <c r="B357" s="46" t="s">
        <v>301</v>
      </c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5" t="s">
        <v>832</v>
      </c>
      <c r="B358" s="45" t="s">
        <v>833</v>
      </c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6" t="s">
        <v>834</v>
      </c>
      <c r="B359" s="46" t="s">
        <v>835</v>
      </c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5" t="s">
        <v>836</v>
      </c>
      <c r="B360" s="45" t="s">
        <v>837</v>
      </c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6" t="s">
        <v>838</v>
      </c>
      <c r="B361" s="46" t="s">
        <v>839</v>
      </c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5" t="s">
        <v>840</v>
      </c>
      <c r="B362" s="45" t="s">
        <v>784</v>
      </c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6" t="s">
        <v>841</v>
      </c>
      <c r="B363" s="46" t="s">
        <v>751</v>
      </c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5" t="s">
        <v>842</v>
      </c>
      <c r="B364" s="45" t="s">
        <v>734</v>
      </c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6" t="s">
        <v>843</v>
      </c>
      <c r="B365" s="46" t="s">
        <v>844</v>
      </c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5" t="s">
        <v>845</v>
      </c>
      <c r="B366" s="45" t="s">
        <v>819</v>
      </c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6" t="s">
        <v>846</v>
      </c>
      <c r="B367" s="46" t="s">
        <v>847</v>
      </c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5" t="s">
        <v>848</v>
      </c>
      <c r="B368" s="45" t="s">
        <v>849</v>
      </c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6" t="s">
        <v>850</v>
      </c>
      <c r="B369" s="46" t="s">
        <v>851</v>
      </c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5" t="s">
        <v>852</v>
      </c>
      <c r="B370" s="45" t="s">
        <v>853</v>
      </c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6" t="s">
        <v>854</v>
      </c>
      <c r="B371" s="46" t="s">
        <v>847</v>
      </c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5" t="s">
        <v>855</v>
      </c>
      <c r="B372" s="45" t="s">
        <v>856</v>
      </c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6" t="s">
        <v>857</v>
      </c>
      <c r="B373" s="46" t="s">
        <v>755</v>
      </c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5" t="s">
        <v>858</v>
      </c>
      <c r="B374" s="45" t="s">
        <v>859</v>
      </c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6" t="s">
        <v>860</v>
      </c>
      <c r="B375" s="46" t="s">
        <v>861</v>
      </c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5" t="s">
        <v>862</v>
      </c>
      <c r="B376" s="45" t="s">
        <v>863</v>
      </c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6" t="s">
        <v>864</v>
      </c>
      <c r="B377" s="46" t="s">
        <v>861</v>
      </c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5" t="s">
        <v>865</v>
      </c>
      <c r="B378" s="45" t="s">
        <v>866</v>
      </c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6" t="s">
        <v>867</v>
      </c>
      <c r="B379" s="46" t="s">
        <v>583</v>
      </c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5" t="s">
        <v>868</v>
      </c>
      <c r="B380" s="45" t="s">
        <v>758</v>
      </c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6" t="s">
        <v>869</v>
      </c>
      <c r="B381" s="46" t="s">
        <v>870</v>
      </c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5" t="s">
        <v>871</v>
      </c>
      <c r="B382" s="45" t="s">
        <v>872</v>
      </c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6" t="s">
        <v>873</v>
      </c>
      <c r="B383" s="46" t="s">
        <v>819</v>
      </c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5" t="s">
        <v>874</v>
      </c>
      <c r="B384" s="45" t="s">
        <v>602</v>
      </c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6" t="s">
        <v>874</v>
      </c>
      <c r="B385" s="46" t="s">
        <v>601</v>
      </c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5" t="s">
        <v>875</v>
      </c>
      <c r="B386" s="45" t="s">
        <v>876</v>
      </c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6" t="s">
        <v>877</v>
      </c>
      <c r="B387" s="46" t="s">
        <v>826</v>
      </c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5" t="s">
        <v>878</v>
      </c>
      <c r="B388" s="45" t="s">
        <v>734</v>
      </c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6" t="s">
        <v>879</v>
      </c>
      <c r="B389" s="46" t="s">
        <v>880</v>
      </c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5" t="s">
        <v>881</v>
      </c>
      <c r="B390" s="45" t="s">
        <v>882</v>
      </c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6" t="s">
        <v>883</v>
      </c>
      <c r="B391" s="46" t="s">
        <v>732</v>
      </c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5" t="s">
        <v>884</v>
      </c>
      <c r="B392" s="45" t="s">
        <v>853</v>
      </c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6" t="s">
        <v>885</v>
      </c>
      <c r="B393" s="46" t="s">
        <v>732</v>
      </c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5" t="s">
        <v>886</v>
      </c>
      <c r="B394" s="45" t="s">
        <v>887</v>
      </c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6" t="s">
        <v>888</v>
      </c>
      <c r="B395" s="46" t="s">
        <v>815</v>
      </c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5" t="s">
        <v>889</v>
      </c>
      <c r="B396" s="45" t="s">
        <v>890</v>
      </c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6" t="s">
        <v>891</v>
      </c>
      <c r="B397" s="46" t="s">
        <v>892</v>
      </c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5" t="s">
        <v>893</v>
      </c>
      <c r="B398" s="45" t="s">
        <v>853</v>
      </c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6" t="s">
        <v>894</v>
      </c>
      <c r="B399" s="46" t="s">
        <v>882</v>
      </c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5" t="s">
        <v>895</v>
      </c>
      <c r="B400" s="45" t="s">
        <v>732</v>
      </c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6" t="s">
        <v>896</v>
      </c>
      <c r="B401" s="46" t="s">
        <v>863</v>
      </c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5" t="s">
        <v>897</v>
      </c>
      <c r="B402" s="45" t="s">
        <v>898</v>
      </c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6" t="s">
        <v>899</v>
      </c>
      <c r="B403" s="46" t="s">
        <v>788</v>
      </c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5" t="s">
        <v>900</v>
      </c>
      <c r="B404" s="45" t="s">
        <v>876</v>
      </c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6" t="s">
        <v>901</v>
      </c>
      <c r="B405" s="46" t="s">
        <v>902</v>
      </c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5" t="s">
        <v>903</v>
      </c>
      <c r="B406" s="45" t="s">
        <v>904</v>
      </c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6" t="s">
        <v>905</v>
      </c>
      <c r="B407" s="46" t="s">
        <v>283</v>
      </c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5" t="s">
        <v>906</v>
      </c>
      <c r="B408" s="45" t="s">
        <v>819</v>
      </c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6" t="s">
        <v>907</v>
      </c>
      <c r="B409" s="46" t="s">
        <v>902</v>
      </c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5" t="s">
        <v>908</v>
      </c>
      <c r="B410" s="45" t="s">
        <v>902</v>
      </c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6" t="s">
        <v>909</v>
      </c>
      <c r="B411" s="46" t="s">
        <v>227</v>
      </c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5" t="s">
        <v>910</v>
      </c>
      <c r="B412" s="45" t="s">
        <v>209</v>
      </c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6" t="s">
        <v>911</v>
      </c>
      <c r="B413" s="46" t="s">
        <v>912</v>
      </c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5" t="s">
        <v>913</v>
      </c>
      <c r="B414" s="45" t="s">
        <v>914</v>
      </c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6" t="s">
        <v>915</v>
      </c>
      <c r="B415" s="46" t="s">
        <v>782</v>
      </c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5" t="s">
        <v>916</v>
      </c>
      <c r="B416" s="45" t="s">
        <v>744</v>
      </c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6" t="s">
        <v>917</v>
      </c>
      <c r="B417" s="46" t="s">
        <v>795</v>
      </c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5" t="s">
        <v>918</v>
      </c>
      <c r="B418" s="45" t="s">
        <v>914</v>
      </c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6" t="s">
        <v>919</v>
      </c>
      <c r="B419" s="46" t="s">
        <v>920</v>
      </c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5" t="s">
        <v>921</v>
      </c>
      <c r="B420" s="45" t="s">
        <v>442</v>
      </c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6" t="s">
        <v>922</v>
      </c>
      <c r="B421" s="46" t="s">
        <v>904</v>
      </c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5" t="s">
        <v>923</v>
      </c>
      <c r="B422" s="45" t="s">
        <v>819</v>
      </c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6" t="s">
        <v>924</v>
      </c>
      <c r="B423" s="46" t="s">
        <v>925</v>
      </c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5" t="s">
        <v>926</v>
      </c>
      <c r="B424" s="45" t="s">
        <v>927</v>
      </c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6" t="s">
        <v>928</v>
      </c>
      <c r="B425" s="46" t="s">
        <v>927</v>
      </c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5" t="s">
        <v>929</v>
      </c>
      <c r="B426" s="45" t="s">
        <v>880</v>
      </c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6" t="s">
        <v>930</v>
      </c>
      <c r="B427" s="46" t="s">
        <v>718</v>
      </c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5" t="s">
        <v>931</v>
      </c>
      <c r="B428" s="45" t="s">
        <v>932</v>
      </c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6" t="s">
        <v>933</v>
      </c>
      <c r="B429" s="46" t="s">
        <v>934</v>
      </c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5" t="s">
        <v>935</v>
      </c>
      <c r="B430" s="45" t="s">
        <v>819</v>
      </c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6" t="s">
        <v>936</v>
      </c>
      <c r="B431" s="46" t="s">
        <v>937</v>
      </c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5" t="s">
        <v>938</v>
      </c>
      <c r="B432" s="45" t="s">
        <v>939</v>
      </c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6" t="s">
        <v>940</v>
      </c>
      <c r="B433" s="46" t="s">
        <v>819</v>
      </c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5" t="s">
        <v>941</v>
      </c>
      <c r="B434" s="45" t="s">
        <v>942</v>
      </c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6" t="s">
        <v>943</v>
      </c>
      <c r="B435" s="46" t="s">
        <v>944</v>
      </c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5" t="s">
        <v>945</v>
      </c>
      <c r="B436" s="45" t="s">
        <v>769</v>
      </c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6" t="s">
        <v>946</v>
      </c>
      <c r="B437" s="46" t="s">
        <v>947</v>
      </c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5" t="s">
        <v>948</v>
      </c>
      <c r="B438" s="45" t="s">
        <v>947</v>
      </c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6" t="s">
        <v>949</v>
      </c>
      <c r="B439" s="46" t="s">
        <v>880</v>
      </c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5" t="s">
        <v>950</v>
      </c>
      <c r="B440" s="45" t="s">
        <v>950</v>
      </c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6" t="s">
        <v>951</v>
      </c>
      <c r="B441" s="46" t="s">
        <v>892</v>
      </c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5" t="s">
        <v>952</v>
      </c>
      <c r="B442" s="45" t="s">
        <v>797</v>
      </c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6" t="s">
        <v>953</v>
      </c>
      <c r="B443" s="46" t="s">
        <v>954</v>
      </c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5" t="s">
        <v>955</v>
      </c>
      <c r="B444" s="45" t="s">
        <v>956</v>
      </c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6" t="s">
        <v>957</v>
      </c>
      <c r="B445" s="46" t="s">
        <v>726</v>
      </c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5" t="s">
        <v>958</v>
      </c>
      <c r="B446" s="45" t="s">
        <v>856</v>
      </c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6" t="s">
        <v>959</v>
      </c>
      <c r="B447" s="46" t="s">
        <v>960</v>
      </c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5" t="s">
        <v>961</v>
      </c>
      <c r="B448" s="45" t="s">
        <v>712</v>
      </c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6" t="s">
        <v>962</v>
      </c>
      <c r="B449" s="46" t="s">
        <v>963</v>
      </c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5" t="s">
        <v>964</v>
      </c>
      <c r="B450" s="45" t="s">
        <v>964</v>
      </c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6" t="s">
        <v>965</v>
      </c>
      <c r="B451" s="46" t="s">
        <v>966</v>
      </c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5" t="s">
        <v>967</v>
      </c>
      <c r="B452" s="45" t="s">
        <v>968</v>
      </c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6" t="s">
        <v>969</v>
      </c>
      <c r="B453" s="46" t="s">
        <v>970</v>
      </c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5" t="s">
        <v>971</v>
      </c>
      <c r="B454" s="45" t="s">
        <v>972</v>
      </c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6" t="s">
        <v>973</v>
      </c>
      <c r="B455" s="46" t="s">
        <v>974</v>
      </c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5" t="s">
        <v>975</v>
      </c>
      <c r="B456" s="45" t="s">
        <v>975</v>
      </c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6" t="s">
        <v>976</v>
      </c>
      <c r="B457" s="46" t="s">
        <v>976</v>
      </c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5" t="s">
        <v>977</v>
      </c>
      <c r="B458" s="45" t="s">
        <v>968</v>
      </c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6" t="s">
        <v>978</v>
      </c>
      <c r="B459" s="46" t="s">
        <v>979</v>
      </c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5" t="s">
        <v>980</v>
      </c>
      <c r="B460" s="45" t="s">
        <v>981</v>
      </c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6" t="s">
        <v>982</v>
      </c>
      <c r="B461" s="46" t="s">
        <v>983</v>
      </c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5" t="s">
        <v>984</v>
      </c>
      <c r="B462" s="45" t="s">
        <v>983</v>
      </c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6" t="s">
        <v>985</v>
      </c>
      <c r="B463" s="46" t="s">
        <v>986</v>
      </c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5" t="s">
        <v>987</v>
      </c>
      <c r="B464" s="45" t="s">
        <v>986</v>
      </c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6" t="s">
        <v>988</v>
      </c>
      <c r="B465" s="46" t="s">
        <v>989</v>
      </c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5" t="s">
        <v>990</v>
      </c>
      <c r="B466" s="45" t="s">
        <v>991</v>
      </c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6" t="s">
        <v>992</v>
      </c>
      <c r="B467" s="46" t="s">
        <v>991</v>
      </c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5" t="s">
        <v>993</v>
      </c>
      <c r="B468" s="45" t="s">
        <v>989</v>
      </c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6" t="s">
        <v>994</v>
      </c>
      <c r="B469" s="46" t="s">
        <v>994</v>
      </c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5" t="s">
        <v>995</v>
      </c>
      <c r="B470" s="45" t="s">
        <v>996</v>
      </c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6" t="s">
        <v>997</v>
      </c>
      <c r="B471" s="46" t="s">
        <v>998</v>
      </c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5" t="s">
        <v>999</v>
      </c>
      <c r="B472" s="45" t="s">
        <v>998</v>
      </c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6" t="s">
        <v>1000</v>
      </c>
      <c r="B473" s="46" t="s">
        <v>960</v>
      </c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5" t="s">
        <v>1001</v>
      </c>
      <c r="B474" s="45" t="s">
        <v>1001</v>
      </c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6" t="s">
        <v>1002</v>
      </c>
      <c r="B475" s="46" t="s">
        <v>540</v>
      </c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5" t="s">
        <v>1003</v>
      </c>
      <c r="B476" s="45" t="s">
        <v>1004</v>
      </c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6" t="s">
        <v>1005</v>
      </c>
      <c r="B477" s="46" t="s">
        <v>1005</v>
      </c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5" t="s">
        <v>1006</v>
      </c>
      <c r="B478" s="45" t="s">
        <v>824</v>
      </c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6" t="s">
        <v>1007</v>
      </c>
      <c r="B479" s="46" t="s">
        <v>835</v>
      </c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5" t="s">
        <v>1008</v>
      </c>
      <c r="B480" s="45" t="s">
        <v>1009</v>
      </c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6" t="s">
        <v>1010</v>
      </c>
      <c r="B481" s="46" t="s">
        <v>1011</v>
      </c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5" t="s">
        <v>1012</v>
      </c>
      <c r="B482" s="45" t="s">
        <v>1011</v>
      </c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6" t="s">
        <v>1013</v>
      </c>
      <c r="B483" s="46" t="s">
        <v>1014</v>
      </c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5" t="s">
        <v>1015</v>
      </c>
      <c r="B484" s="45" t="s">
        <v>1014</v>
      </c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6" t="s">
        <v>1016</v>
      </c>
      <c r="B485" s="46" t="s">
        <v>1016</v>
      </c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5" t="s">
        <v>1017</v>
      </c>
      <c r="B486" s="45" t="s">
        <v>914</v>
      </c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6" t="s">
        <v>1018</v>
      </c>
      <c r="B487" s="46" t="s">
        <v>1019</v>
      </c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5" t="s">
        <v>1020</v>
      </c>
      <c r="B488" s="45" t="s">
        <v>1019</v>
      </c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6" t="s">
        <v>1021</v>
      </c>
      <c r="B489" s="46" t="s">
        <v>1019</v>
      </c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5" t="s">
        <v>1022</v>
      </c>
      <c r="B490" s="45" t="s">
        <v>1023</v>
      </c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6" t="s">
        <v>1024</v>
      </c>
      <c r="B491" s="46" t="s">
        <v>1025</v>
      </c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5" t="s">
        <v>1026</v>
      </c>
      <c r="B492" s="45" t="s">
        <v>1027</v>
      </c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6" t="s">
        <v>1028</v>
      </c>
      <c r="B493" s="46" t="s">
        <v>1023</v>
      </c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5" t="s">
        <v>1029</v>
      </c>
      <c r="B494" s="45" t="s">
        <v>1030</v>
      </c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6" t="s">
        <v>1031</v>
      </c>
      <c r="B495" s="46" t="s">
        <v>1032</v>
      </c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5" t="s">
        <v>1033</v>
      </c>
      <c r="B496" s="45" t="s">
        <v>1032</v>
      </c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6" t="s">
        <v>1034</v>
      </c>
      <c r="B497" s="46" t="s">
        <v>1035</v>
      </c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5" t="s">
        <v>1036</v>
      </c>
      <c r="B498" s="45" t="s">
        <v>1036</v>
      </c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6" t="s">
        <v>1037</v>
      </c>
      <c r="B499" s="46" t="s">
        <v>1037</v>
      </c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5" t="s">
        <v>1038</v>
      </c>
      <c r="B500" s="45" t="s">
        <v>1038</v>
      </c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6" t="s">
        <v>1039</v>
      </c>
      <c r="B501" s="46" t="s">
        <v>1039</v>
      </c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5" t="s">
        <v>1040</v>
      </c>
      <c r="B502" s="45" t="s">
        <v>1040</v>
      </c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6" t="s">
        <v>1041</v>
      </c>
      <c r="B503" s="46" t="s">
        <v>1042</v>
      </c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5" t="s">
        <v>1043</v>
      </c>
      <c r="B504" s="45" t="s">
        <v>1043</v>
      </c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6" t="s">
        <v>1044</v>
      </c>
      <c r="B505" s="46" t="s">
        <v>1044</v>
      </c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5" t="s">
        <v>1045</v>
      </c>
      <c r="B506" s="45" t="s">
        <v>1045</v>
      </c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6" t="s">
        <v>1046</v>
      </c>
      <c r="B507" s="46" t="s">
        <v>538</v>
      </c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5" t="s">
        <v>1047</v>
      </c>
      <c r="B508" s="45" t="s">
        <v>643</v>
      </c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6" t="s">
        <v>1048</v>
      </c>
      <c r="B509" s="46" t="s">
        <v>1048</v>
      </c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5" t="s">
        <v>1049</v>
      </c>
      <c r="B510" s="45" t="s">
        <v>1050</v>
      </c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6" t="s">
        <v>1051</v>
      </c>
      <c r="B511" s="46" t="s">
        <v>1051</v>
      </c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5" t="s">
        <v>1052</v>
      </c>
      <c r="B512" s="45" t="s">
        <v>1052</v>
      </c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6" t="s">
        <v>1053</v>
      </c>
      <c r="B513" s="46" t="s">
        <v>1053</v>
      </c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5" t="s">
        <v>1054</v>
      </c>
      <c r="B514" s="45" t="s">
        <v>1055</v>
      </c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6" t="s">
        <v>1056</v>
      </c>
      <c r="B515" s="46" t="s">
        <v>1057</v>
      </c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5" t="s">
        <v>1058</v>
      </c>
      <c r="B516" s="45" t="s">
        <v>1059</v>
      </c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6" t="s">
        <v>1060</v>
      </c>
      <c r="B517" s="46" t="s">
        <v>1060</v>
      </c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5" t="s">
        <v>1061</v>
      </c>
      <c r="B518" s="45" t="s">
        <v>1062</v>
      </c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6" t="s">
        <v>1063</v>
      </c>
      <c r="B519" s="46" t="s">
        <v>1062</v>
      </c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5" t="s">
        <v>1064</v>
      </c>
      <c r="B520" s="45" t="s">
        <v>1065</v>
      </c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6" t="s">
        <v>1066</v>
      </c>
      <c r="B521" s="46" t="s">
        <v>989</v>
      </c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5" t="s">
        <v>1067</v>
      </c>
      <c r="B522" s="45" t="s">
        <v>898</v>
      </c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6" t="s">
        <v>1068</v>
      </c>
      <c r="B523" s="46" t="s">
        <v>659</v>
      </c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5" t="s">
        <v>1069</v>
      </c>
      <c r="B524" s="45" t="s">
        <v>974</v>
      </c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6" t="s">
        <v>1070</v>
      </c>
      <c r="B525" s="46" t="s">
        <v>767</v>
      </c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5" t="s">
        <v>1071</v>
      </c>
      <c r="B526" s="45" t="s">
        <v>1072</v>
      </c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6" t="s">
        <v>1073</v>
      </c>
      <c r="B527" s="46" t="s">
        <v>1074</v>
      </c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5" t="s">
        <v>1075</v>
      </c>
      <c r="B528" s="45" t="s">
        <v>1076</v>
      </c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6" t="s">
        <v>1077</v>
      </c>
      <c r="B529" s="46" t="s">
        <v>996</v>
      </c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5" t="s">
        <v>1078</v>
      </c>
      <c r="B530" s="45" t="s">
        <v>1004</v>
      </c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6" t="s">
        <v>1079</v>
      </c>
      <c r="B531" s="46" t="s">
        <v>887</v>
      </c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5" t="s">
        <v>1080</v>
      </c>
      <c r="B532" s="45" t="s">
        <v>849</v>
      </c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6" t="s">
        <v>1081</v>
      </c>
      <c r="B533" s="46" t="s">
        <v>726</v>
      </c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5" t="s">
        <v>1082</v>
      </c>
      <c r="B534" s="45" t="s">
        <v>817</v>
      </c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6" t="s">
        <v>1083</v>
      </c>
      <c r="B535" s="46" t="s">
        <v>650</v>
      </c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5" t="s">
        <v>1084</v>
      </c>
      <c r="B536" s="45" t="s">
        <v>1085</v>
      </c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39"/>
      <c r="B537" s="39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39"/>
      <c r="B538" s="39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39"/>
      <c r="B539" s="39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39"/>
      <c r="B540" s="39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39"/>
      <c r="B541" s="39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39"/>
      <c r="B542" s="39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39"/>
      <c r="B543" s="39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39"/>
      <c r="B544" s="39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39"/>
      <c r="B545" s="39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39"/>
      <c r="B546" s="39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39"/>
      <c r="B547" s="39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39"/>
      <c r="B548" s="39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39"/>
      <c r="B549" s="39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39"/>
      <c r="B550" s="39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39"/>
      <c r="B551" s="39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39"/>
      <c r="B552" s="39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39"/>
      <c r="B553" s="39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39"/>
      <c r="B554" s="39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39"/>
      <c r="B555" s="39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39"/>
      <c r="B556" s="39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39"/>
      <c r="B557" s="39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39"/>
      <c r="B558" s="39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39"/>
      <c r="B559" s="39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39"/>
      <c r="B560" s="39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39"/>
      <c r="B561" s="39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39"/>
      <c r="B562" s="39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39"/>
      <c r="B563" s="39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39"/>
      <c r="B564" s="39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39"/>
      <c r="B565" s="39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39"/>
      <c r="B566" s="39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39"/>
      <c r="B567" s="39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39"/>
      <c r="B568" s="39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39"/>
      <c r="B569" s="39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39"/>
      <c r="B570" s="39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39"/>
      <c r="B571" s="39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39"/>
      <c r="B572" s="39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39"/>
      <c r="B573" s="39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39"/>
      <c r="B574" s="39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39"/>
      <c r="B575" s="39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39"/>
      <c r="B576" s="39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39"/>
      <c r="B577" s="39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39"/>
      <c r="B578" s="39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39"/>
      <c r="B579" s="39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39"/>
      <c r="B580" s="39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39"/>
      <c r="B581" s="39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39"/>
      <c r="B582" s="39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39"/>
      <c r="B583" s="39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39"/>
      <c r="B584" s="39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39"/>
      <c r="B585" s="39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39"/>
      <c r="B586" s="39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39"/>
      <c r="B587" s="39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39"/>
      <c r="B588" s="39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39"/>
      <c r="B589" s="39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39"/>
      <c r="B590" s="39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39"/>
      <c r="B591" s="39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39"/>
      <c r="B592" s="39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39"/>
      <c r="B593" s="39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39"/>
      <c r="B594" s="39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39"/>
      <c r="B595" s="39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39"/>
      <c r="B596" s="39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39"/>
      <c r="B597" s="39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39"/>
      <c r="B598" s="39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39"/>
      <c r="B599" s="39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39"/>
      <c r="B600" s="39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39"/>
      <c r="B601" s="39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39"/>
      <c r="B602" s="39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39"/>
      <c r="B603" s="39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39"/>
      <c r="B604" s="39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39"/>
      <c r="B605" s="39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39"/>
      <c r="B606" s="39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39"/>
      <c r="B607" s="39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39"/>
      <c r="B608" s="39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39"/>
      <c r="B609" s="39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39"/>
      <c r="B610" s="39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39"/>
      <c r="B611" s="39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39"/>
      <c r="B612" s="39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39"/>
      <c r="B613" s="39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39"/>
      <c r="B614" s="39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39"/>
      <c r="B615" s="39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39"/>
      <c r="B616" s="39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39"/>
      <c r="B617" s="39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39"/>
      <c r="B618" s="39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39"/>
      <c r="B619" s="39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39"/>
      <c r="B620" s="39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39"/>
      <c r="B621" s="39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39"/>
      <c r="B622" s="39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39"/>
      <c r="B623" s="39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39"/>
      <c r="B624" s="39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39"/>
      <c r="B625" s="39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39"/>
      <c r="B626" s="39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39"/>
      <c r="B627" s="39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39"/>
      <c r="B628" s="39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39"/>
      <c r="B629" s="39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39"/>
      <c r="B630" s="39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39"/>
      <c r="B631" s="39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39"/>
      <c r="B632" s="39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39"/>
      <c r="B633" s="39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39"/>
      <c r="B634" s="39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39"/>
      <c r="B635" s="39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39"/>
      <c r="B636" s="39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39"/>
      <c r="B637" s="39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39"/>
      <c r="B638" s="39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39"/>
      <c r="B639" s="39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39"/>
      <c r="B640" s="39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39"/>
      <c r="B641" s="39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39"/>
      <c r="B642" s="39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39"/>
      <c r="B643" s="39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39"/>
      <c r="B644" s="39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39"/>
      <c r="B645" s="39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39"/>
      <c r="B646" s="39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39"/>
      <c r="B647" s="39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39"/>
      <c r="B648" s="39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39"/>
      <c r="B649" s="39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39"/>
      <c r="B650" s="39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39"/>
      <c r="B651" s="39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39"/>
      <c r="B652" s="39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39"/>
      <c r="B653" s="39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39"/>
      <c r="B654" s="39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39"/>
      <c r="B655" s="39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39"/>
      <c r="B656" s="39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39"/>
      <c r="B657" s="39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39"/>
      <c r="B658" s="39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39"/>
      <c r="B659" s="39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39"/>
      <c r="B660" s="39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39"/>
      <c r="B661" s="39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39"/>
      <c r="B662" s="39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39"/>
      <c r="B663" s="39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39"/>
      <c r="B664" s="39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39"/>
      <c r="B665" s="39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39"/>
      <c r="B666" s="39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39"/>
      <c r="B667" s="39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39"/>
      <c r="B668" s="39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39"/>
      <c r="B669" s="39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39"/>
      <c r="B670" s="39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39"/>
      <c r="B671" s="39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39"/>
      <c r="B672" s="39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39"/>
      <c r="B673" s="39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39"/>
      <c r="B674" s="39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39"/>
      <c r="B675" s="39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39"/>
      <c r="B676" s="39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39"/>
      <c r="B677" s="39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39"/>
      <c r="B678" s="39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39"/>
      <c r="B679" s="39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39"/>
      <c r="B680" s="39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39"/>
      <c r="B681" s="39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39"/>
      <c r="B682" s="39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39"/>
      <c r="B683" s="39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39"/>
      <c r="B684" s="39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39"/>
      <c r="B685" s="39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39"/>
      <c r="B686" s="39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39"/>
      <c r="B687" s="39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39"/>
      <c r="B688" s="39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39"/>
      <c r="B689" s="39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39"/>
      <c r="B690" s="39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39"/>
      <c r="B691" s="39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39"/>
      <c r="B692" s="39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39"/>
      <c r="B693" s="39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39"/>
      <c r="B694" s="39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39"/>
      <c r="B695" s="39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39"/>
      <c r="B696" s="39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39"/>
      <c r="B697" s="39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39"/>
      <c r="B698" s="39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39"/>
      <c r="B699" s="39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39"/>
      <c r="B700" s="39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39"/>
      <c r="B701" s="39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39"/>
      <c r="B702" s="39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39"/>
      <c r="B703" s="39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39"/>
      <c r="B704" s="39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39"/>
      <c r="B705" s="39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39"/>
      <c r="B706" s="39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39"/>
      <c r="B707" s="39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39"/>
      <c r="B708" s="39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39"/>
      <c r="B709" s="39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39"/>
      <c r="B710" s="39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39"/>
      <c r="B711" s="39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39"/>
      <c r="B712" s="39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39"/>
      <c r="B713" s="39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39"/>
      <c r="B714" s="39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39"/>
      <c r="B715" s="39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39"/>
      <c r="B716" s="39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39"/>
      <c r="B717" s="39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39"/>
      <c r="B718" s="39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39"/>
      <c r="B719" s="39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39"/>
      <c r="B720" s="39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39"/>
      <c r="B721" s="39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39"/>
      <c r="B722" s="39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39"/>
      <c r="B723" s="39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39"/>
      <c r="B724" s="39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39"/>
      <c r="B725" s="39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39"/>
      <c r="B726" s="39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39"/>
      <c r="B727" s="39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39"/>
      <c r="B728" s="39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39"/>
      <c r="B729" s="39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39"/>
      <c r="B730" s="39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39"/>
      <c r="B731" s="39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39"/>
      <c r="B732" s="39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39"/>
      <c r="B733" s="39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39"/>
      <c r="B734" s="39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39"/>
      <c r="B735" s="39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39"/>
      <c r="B736" s="39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39"/>
      <c r="B737" s="39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39"/>
      <c r="B738" s="39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39"/>
      <c r="B739" s="39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39"/>
      <c r="B740" s="39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39"/>
      <c r="B741" s="39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39"/>
      <c r="B742" s="39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39"/>
      <c r="B743" s="39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39"/>
      <c r="B744" s="39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39"/>
      <c r="B745" s="39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39"/>
      <c r="B746" s="39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39"/>
      <c r="B747" s="39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39"/>
      <c r="B748" s="39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39"/>
      <c r="B749" s="39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39"/>
      <c r="B750" s="39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39"/>
      <c r="B751" s="39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39"/>
      <c r="B752" s="39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39"/>
      <c r="B753" s="39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39"/>
      <c r="B754" s="39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39"/>
      <c r="B755" s="39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39"/>
      <c r="B756" s="39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39"/>
      <c r="B757" s="39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39"/>
      <c r="B758" s="39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39"/>
      <c r="B759" s="39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39"/>
      <c r="B760" s="39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39"/>
      <c r="B761" s="39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39"/>
      <c r="B762" s="39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39"/>
      <c r="B763" s="39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39"/>
      <c r="B764" s="39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39"/>
      <c r="B765" s="39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39"/>
      <c r="B766" s="39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39"/>
      <c r="B767" s="39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39"/>
      <c r="B768" s="39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39"/>
      <c r="B769" s="39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39"/>
      <c r="B770" s="39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39"/>
      <c r="B771" s="39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39"/>
      <c r="B772" s="39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39"/>
      <c r="B773" s="39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39"/>
      <c r="B774" s="39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39"/>
      <c r="B775" s="39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39"/>
      <c r="B776" s="39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39"/>
      <c r="B777" s="39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39"/>
      <c r="B778" s="39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39"/>
      <c r="B779" s="39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39"/>
      <c r="B780" s="39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39"/>
      <c r="B781" s="39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39"/>
      <c r="B782" s="39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39"/>
      <c r="B783" s="39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39"/>
      <c r="B784" s="39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39"/>
      <c r="B785" s="39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39"/>
      <c r="B786" s="39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39"/>
      <c r="B787" s="39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39"/>
      <c r="B788" s="39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39"/>
      <c r="B789" s="39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39"/>
      <c r="B790" s="39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39"/>
      <c r="B791" s="39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39"/>
      <c r="B792" s="39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39"/>
      <c r="B793" s="39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39"/>
      <c r="B794" s="39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39"/>
      <c r="B795" s="39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39"/>
      <c r="B796" s="39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39"/>
      <c r="B797" s="39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39"/>
      <c r="B798" s="39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39"/>
      <c r="B799" s="39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39"/>
      <c r="B800" s="39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39"/>
      <c r="B801" s="39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39"/>
      <c r="B802" s="39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39"/>
      <c r="B803" s="39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39"/>
      <c r="B804" s="39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39"/>
      <c r="B805" s="39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39"/>
      <c r="B806" s="39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39"/>
      <c r="B807" s="39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39"/>
      <c r="B808" s="39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39"/>
      <c r="B809" s="39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39"/>
      <c r="B810" s="39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39"/>
      <c r="B811" s="39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39"/>
      <c r="B812" s="39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39"/>
      <c r="B813" s="39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39"/>
      <c r="B814" s="39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39"/>
      <c r="B815" s="39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39"/>
      <c r="B816" s="39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39"/>
      <c r="B817" s="39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39"/>
      <c r="B818" s="39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39"/>
      <c r="B819" s="39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39"/>
      <c r="B820" s="39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39"/>
      <c r="B821" s="39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39"/>
      <c r="B822" s="39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39"/>
      <c r="B823" s="39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39"/>
      <c r="B824" s="39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39"/>
      <c r="B825" s="39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39"/>
      <c r="B826" s="39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39"/>
      <c r="B827" s="39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39"/>
      <c r="B828" s="39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39"/>
      <c r="B829" s="39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39"/>
      <c r="B830" s="39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39"/>
      <c r="B831" s="39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39"/>
      <c r="B832" s="39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39"/>
      <c r="B833" s="39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39"/>
      <c r="B834" s="39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39"/>
      <c r="B835" s="39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39"/>
      <c r="B836" s="39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39"/>
      <c r="B837" s="39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39"/>
      <c r="B838" s="39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39"/>
      <c r="B839" s="39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39"/>
      <c r="B840" s="39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39"/>
      <c r="B841" s="39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39"/>
      <c r="B842" s="39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39"/>
      <c r="B843" s="39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39"/>
      <c r="B844" s="39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39"/>
      <c r="B845" s="39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39"/>
      <c r="B846" s="39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39"/>
      <c r="B847" s="39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39"/>
      <c r="B848" s="39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39"/>
      <c r="B849" s="39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39"/>
      <c r="B850" s="39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39"/>
      <c r="B851" s="39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39"/>
      <c r="B852" s="39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39"/>
      <c r="B853" s="39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39"/>
      <c r="B854" s="39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39"/>
      <c r="B855" s="39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39"/>
      <c r="B856" s="39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39"/>
      <c r="B857" s="39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39"/>
      <c r="B858" s="39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39"/>
      <c r="B859" s="39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39"/>
      <c r="B860" s="39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39"/>
      <c r="B861" s="39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39"/>
      <c r="B862" s="39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39"/>
      <c r="B863" s="39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39"/>
      <c r="B864" s="39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39"/>
      <c r="B865" s="39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39"/>
      <c r="B866" s="39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39"/>
      <c r="B867" s="39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39"/>
      <c r="B868" s="39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39"/>
      <c r="B869" s="39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39"/>
      <c r="B870" s="39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39"/>
      <c r="B871" s="39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39"/>
      <c r="B872" s="39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39"/>
      <c r="B873" s="39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39"/>
      <c r="B874" s="39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39"/>
      <c r="B875" s="39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39"/>
      <c r="B876" s="39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39"/>
      <c r="B877" s="39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39"/>
      <c r="B878" s="39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39"/>
      <c r="B879" s="39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39"/>
      <c r="B880" s="39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39"/>
      <c r="B881" s="39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39"/>
      <c r="B882" s="39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39"/>
      <c r="B883" s="39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39"/>
      <c r="B884" s="39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39"/>
      <c r="B885" s="39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39"/>
      <c r="B886" s="39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39"/>
      <c r="B887" s="39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39"/>
      <c r="B888" s="39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39"/>
      <c r="B889" s="39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39"/>
      <c r="B890" s="39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39"/>
      <c r="B891" s="39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39"/>
      <c r="B892" s="39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39"/>
      <c r="B893" s="39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39"/>
      <c r="B894" s="39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39"/>
      <c r="B895" s="39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39"/>
      <c r="B896" s="39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39"/>
      <c r="B897" s="39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39"/>
      <c r="B898" s="39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39"/>
      <c r="B899" s="39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39"/>
      <c r="B900" s="39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39"/>
      <c r="B901" s="39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39"/>
      <c r="B902" s="39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39"/>
      <c r="B903" s="39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39"/>
      <c r="B904" s="39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39"/>
      <c r="B905" s="39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39"/>
      <c r="B906" s="39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39"/>
      <c r="B907" s="39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39"/>
      <c r="B908" s="39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39"/>
      <c r="B909" s="39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39"/>
      <c r="B910" s="39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39"/>
      <c r="B911" s="39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39"/>
      <c r="B912" s="39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39"/>
      <c r="B913" s="39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39"/>
      <c r="B914" s="39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39"/>
      <c r="B915" s="39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39"/>
      <c r="B916" s="39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39"/>
      <c r="B917" s="39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39"/>
      <c r="B918" s="39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39"/>
      <c r="B919" s="39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39"/>
      <c r="B920" s="39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39"/>
      <c r="B921" s="39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39"/>
      <c r="B922" s="39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39"/>
      <c r="B923" s="39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39"/>
      <c r="B924" s="39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39"/>
      <c r="B925" s="39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39"/>
      <c r="B926" s="39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39"/>
      <c r="B927" s="39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39"/>
      <c r="B928" s="39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39"/>
      <c r="B929" s="39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39"/>
      <c r="B930" s="39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39"/>
      <c r="B931" s="39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39"/>
      <c r="B932" s="39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39"/>
      <c r="B933" s="39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39"/>
      <c r="B934" s="39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39"/>
      <c r="B935" s="39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39"/>
      <c r="B936" s="39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39"/>
      <c r="B937" s="39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39"/>
      <c r="B938" s="39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39"/>
      <c r="B939" s="39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39"/>
      <c r="B940" s="39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39"/>
      <c r="B941" s="39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39"/>
      <c r="B942" s="39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39"/>
      <c r="B943" s="39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39"/>
      <c r="B944" s="39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39"/>
      <c r="B945" s="39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39"/>
      <c r="B946" s="39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39"/>
      <c r="B947" s="39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39"/>
      <c r="B948" s="39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39"/>
      <c r="B949" s="39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39"/>
      <c r="B950" s="39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39"/>
      <c r="B951" s="39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39"/>
      <c r="B952" s="39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39"/>
      <c r="B953" s="39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39"/>
      <c r="B954" s="39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39"/>
      <c r="B955" s="39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39"/>
      <c r="B956" s="39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39"/>
      <c r="B957" s="39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39"/>
      <c r="B958" s="39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39"/>
      <c r="B959" s="39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39"/>
      <c r="B960" s="39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39"/>
      <c r="B961" s="39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39"/>
      <c r="B962" s="39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39"/>
      <c r="B963" s="39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39"/>
      <c r="B964" s="39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39"/>
      <c r="B965" s="39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39"/>
      <c r="B966" s="39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39"/>
      <c r="B967" s="39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39"/>
      <c r="B968" s="39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39"/>
      <c r="B969" s="39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39"/>
      <c r="B970" s="39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39"/>
      <c r="B971" s="39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39"/>
      <c r="B972" s="39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39"/>
      <c r="B973" s="39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39"/>
      <c r="B974" s="39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39"/>
      <c r="B975" s="39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39"/>
      <c r="B976" s="39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39"/>
      <c r="B977" s="39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39"/>
      <c r="B978" s="39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39"/>
      <c r="B979" s="39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39"/>
      <c r="B980" s="39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39"/>
      <c r="B981" s="39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39"/>
      <c r="B982" s="39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39"/>
      <c r="B983" s="39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39"/>
      <c r="B984" s="39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39"/>
      <c r="B985" s="39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39"/>
      <c r="B986" s="39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39"/>
      <c r="B987" s="39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39"/>
      <c r="B988" s="39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39"/>
      <c r="B989" s="39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39"/>
      <c r="B990" s="39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39"/>
      <c r="B991" s="39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39"/>
      <c r="B992" s="39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39"/>
      <c r="B993" s="39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39"/>
      <c r="B994" s="39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39"/>
      <c r="B995" s="39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39"/>
      <c r="B996" s="39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39"/>
      <c r="B997" s="39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39"/>
      <c r="B998" s="39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39"/>
      <c r="B999" s="39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39"/>
      <c r="B1000" s="39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rawing r:id="rId1"/>
</worksheet>
</file>