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nab_jkqr6az\Desktop\Banni Miller\Class Folder\Crowdfunding Analysis\"/>
    </mc:Choice>
  </mc:AlternateContent>
  <xr:revisionPtr revIDLastSave="0" documentId="13_ncr:1_{69A4A742-4E8E-4CF1-ABE5-F15C47525E36}" xr6:coauthVersionLast="47" xr6:coauthVersionMax="47" xr10:uidLastSave="{00000000-0000-0000-0000-000000000000}"/>
  <bookViews>
    <workbookView xWindow="5355" yWindow="150" windowWidth="23385" windowHeight="15330" firstSheet="4" activeTab="5" xr2:uid="{00000000-000D-0000-FFFF-FFFF00000000}"/>
  </bookViews>
  <sheets>
    <sheet name="Crowdfunding" sheetId="1" r:id="rId1"/>
    <sheet name="Category stats" sheetId="3" r:id="rId2"/>
    <sheet name="Sub Category stats" sheetId="4" r:id="rId3"/>
    <sheet name="Launch Date Outcomes" sheetId="8" r:id="rId4"/>
    <sheet name="Goal Outcomes" sheetId="10" r:id="rId5"/>
    <sheet name="Backers" sheetId="11" r:id="rId6"/>
  </sheets>
  <definedNames>
    <definedName name="_xlnm._FilterDatabase" localSheetId="5" hidden="1">Backers!$A$1:$B$1001</definedName>
    <definedName name="_xlnm._FilterDatabase" localSheetId="0" hidden="1">Crowdfunding!$A$1:$T$1</definedName>
    <definedName name="Crowdfunding">Crowdfunding!$1:$1048576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1" l="1"/>
  <c r="I4" i="11"/>
  <c r="H8" i="11"/>
  <c r="I6" i="11"/>
  <c r="I7" i="11" s="1"/>
  <c r="H6" i="11"/>
  <c r="H7" i="11" s="1"/>
  <c r="I3" i="11"/>
  <c r="H3" i="11"/>
  <c r="I5" i="11"/>
  <c r="I2" i="11"/>
  <c r="H2" i="11"/>
  <c r="H5" i="11"/>
  <c r="H4" i="11"/>
  <c r="I2" i="1"/>
  <c r="H3" i="10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D4" i="10"/>
  <c r="E4" i="10" s="1"/>
  <c r="E3" i="10"/>
  <c r="E5" i="10"/>
  <c r="E6" i="10"/>
  <c r="E7" i="10"/>
  <c r="E8" i="10"/>
  <c r="E9" i="10"/>
  <c r="E10" i="10"/>
  <c r="E11" i="10"/>
  <c r="E12" i="10"/>
  <c r="E13" i="10"/>
  <c r="E2" i="10"/>
  <c r="D13" i="10"/>
  <c r="C13" i="10"/>
  <c r="B13" i="10"/>
  <c r="D12" i="10"/>
  <c r="D11" i="10"/>
  <c r="D10" i="10"/>
  <c r="D9" i="10"/>
  <c r="D8" i="10"/>
  <c r="D7" i="10"/>
  <c r="D6" i="10"/>
  <c r="D5" i="10"/>
  <c r="D3" i="10"/>
  <c r="D2" i="10"/>
  <c r="C12" i="10"/>
  <c r="C11" i="10"/>
  <c r="C10" i="10"/>
  <c r="C5" i="10"/>
  <c r="C9" i="10"/>
  <c r="C8" i="10"/>
  <c r="C7" i="10"/>
  <c r="C6" i="10"/>
  <c r="C4" i="10"/>
  <c r="C3" i="10"/>
  <c r="C2" i="10"/>
  <c r="B12" i="10"/>
  <c r="B11" i="10"/>
  <c r="B10" i="10"/>
  <c r="B9" i="10"/>
  <c r="B8" i="10"/>
  <c r="B7" i="10"/>
  <c r="B6" i="10"/>
  <c r="B5" i="10"/>
  <c r="B4" i="10"/>
  <c r="B3" i="10"/>
  <c r="B2" i="10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<sst xmlns="http://schemas.openxmlformats.org/spreadsheetml/2006/main" count="7064" uniqueCount="2116">
  <si>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</si>
  <si>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</si>
  <si>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</si>
  <si>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</si>
  <si>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</si>
  <si>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</si>
  <si>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</si>
  <si>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</si>
  <si>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</si>
  <si>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</si>
  <si>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</si>
  <si>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</si>
  <si>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</si>
  <si>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</si>
  <si>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</si>
  <si>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</si>
  <si>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</si>
  <si>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</si>
  <si>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</si>
  <si>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</si>
  <si>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</si>
  <si>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</si>
  <si>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</si>
  <si>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</si>
  <si>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</si>
  <si>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</si>
  <si>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</si>
  <si>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</si>
  <si>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</si>
  <si>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</si>
  <si>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</si>
  <si>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</si>
  <si>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</si>
  <si>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</si>
  <si>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</si>
  <si>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</si>
  <si>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</si>
  <si>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</si>
  <si>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</si>
  <si>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</si>
  <si>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</si>
  <si>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</si>
  <si>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</si>
  <si>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</si>
  <si>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</si>
  <si>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</si>
  <si>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</si>
  <si>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</si>
  <si>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</si>
  <si>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</si>
  <si>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</si>
  <si>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</si>
  <si>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</si>
  <si>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</si>
  <si>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</si>
  <si>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</si>
  <si>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</si>
  <si>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</si>
  <si>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</si>
  <si>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</si>
  <si>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</si>
  <si>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</si>
  <si>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</si>
  <si>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</si>
  <si>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</si>
  <si>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</si>
  <si>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</si>
  <si>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</si>
  <si>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</si>
  <si>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</si>
  <si>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</si>
  <si>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</si>
  <si>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</si>
  <si>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</si>
  <si>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</si>
  <si>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</si>
  <si>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</si>
  <si>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</si>
  <si>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</si>
  <si>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</si>
  <si>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</si>
  <si>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</si>
  <si>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</si>
  <si>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</si>
  <si>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</si>
  <si>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</si>
  <si>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</si>
  <si>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</si>
  <si>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</si>
  <si>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</si>
  <si>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</si>
  <si>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</si>
  <si>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</si>
  <si>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</si>
  <si>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</si>
  <si>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</si>
  <si>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</si>
  <si>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</si>
  <si>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</si>
  <si>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</si>
  <si>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</si>
  <si>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</si>
  <si>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</si>
  <si>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</si>
  <si>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</si>
  <si>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</si>
  <si>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</si>
  <si>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</si>
  <si>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</si>
  <si>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</si>
  <si>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</si>
  <si>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</si>
  <si>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</si>
  <si>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</si>
  <si>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</si>
  <si>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</si>
  <si>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</si>
  <si>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</si>
  <si>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</si>
  <si>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</si>
  <si>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</si>
  <si>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</si>
  <si>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</si>
  <si>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</si>
  <si>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</si>
  <si>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</si>
  <si>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</si>
  <si>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</si>
  <si>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</si>
  <si>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</si>
  <si>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</si>
  <si>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</si>
  <si>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</si>
  <si>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</si>
  <si>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</si>
  <si>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</si>
  <si>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</si>
  <si>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</si>
  <si>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</si>
  <si>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</si>
  <si>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</si>
  <si>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</si>
  <si>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</si>
  <si>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</si>
  <si>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</si>
  <si>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</si>
  <si>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</si>
  <si>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</si>
  <si>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</si>
  <si>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</si>
  <si>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</si>
  <si>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</si>
  <si>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</si>
  <si>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</si>
  <si>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</si>
  <si>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</si>
  <si>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</si>
  <si>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</si>
  <si>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</si>
  <si>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</si>
  <si>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</si>
  <si>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</si>
  <si>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</si>
  <si>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</si>
  <si>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</si>
  <si>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</si>
  <si>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</si>
  <si>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</si>
  <si>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</si>
  <si>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</si>
  <si>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</si>
  <si>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</si>
  <si>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</si>
  <si>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</si>
  <si>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</si>
  <si>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</si>
  <si>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</si>
  <si>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</si>
  <si>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</si>
  <si>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</si>
  <si>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</si>
  <si>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</si>
  <si>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</si>
  <si>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</si>
  <si>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</si>
  <si>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</si>
  <si>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</si>
  <si>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</si>
  <si>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</si>
  <si>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</si>
  <si>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</si>
  <si>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</si>
  <si>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</si>
  <si>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</si>
  <si>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</si>
  <si>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</si>
  <si>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</si>
  <si>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</si>
  <si>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</si>
  <si>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</si>
  <si>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</si>
  <si>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</si>
  <si>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</si>
  <si>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</si>
  <si>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</si>
  <si>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</si>
  <si>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</si>
  <si>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</si>
  <si>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</si>
  <si>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</si>
  <si>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</si>
  <si>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</si>
  <si>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</si>
  <si>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</si>
  <si>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</si>
  <si>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</si>
  <si>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</si>
  <si>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</si>
  <si>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</si>
  <si>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</si>
  <si>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</si>
  <si>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</si>
  <si>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</si>
  <si>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</si>
  <si>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</si>
  <si>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</si>
  <si>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</si>
  <si>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</si>
  <si>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</si>
  <si>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</si>
  <si>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</si>
  <si>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</si>
  <si>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</si>
  <si>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</si>
  <si>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</si>
  <si>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</si>
  <si>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</si>
  <si>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</si>
  <si>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</si>
  <si>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</si>
  <si>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</si>
  <si>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</si>
  <si>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</si>
  <si>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</si>
  <si>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</si>
  <si>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</si>
  <si>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</si>
  <si>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</si>
  <si>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</si>
  <si>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</si>
  <si>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</si>
  <si>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</si>
  <si>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</si>
  <si>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</si>
  <si>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</si>
  <si>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</si>
  <si>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</si>
  <si>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</si>
  <si>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</si>
  <si>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</si>
  <si>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</si>
  <si>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</si>
  <si>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</si>
  <si>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</si>
  <si>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</si>
  <si>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</si>
  <si>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</si>
  <si>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</si>
  <si>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</si>
  <si>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</si>
  <si>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</si>
  <si>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</si>
  <si>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</si>
  <si>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</si>
  <si>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</si>
  <si>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</si>
  <si>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</si>
  <si>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</si>
  <si>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</si>
  <si>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</si>
  <si>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</si>
  <si>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</si>
  <si>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</si>
  <si>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</si>
  <si>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</si>
  <si>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</si>
  <si>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</si>
  <si>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</si>
  <si>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</si>
  <si>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</si>
  <si>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</si>
  <si>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</si>
  <si>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</si>
  <si>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</si>
  <si>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</si>
  <si>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</si>
  <si>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</si>
  <si>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</si>
  <si>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</si>
  <si>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</si>
  <si>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</si>
  <si>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</si>
  <si>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</si>
  <si>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</si>
  <si>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</si>
  <si>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</si>
  <si>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</si>
  <si>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</si>
  <si>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</si>
  <si>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</si>
  <si>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</si>
  <si>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</si>
  <si>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</si>
  <si>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</si>
  <si>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</si>
  <si>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</si>
  <si>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</si>
  <si>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</si>
  <si>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</si>
  <si>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</si>
  <si>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</si>
  <si>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</si>
  <si>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</si>
  <si>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</si>
  <si>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</si>
  <si>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</si>
  <si>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</si>
  <si>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</si>
  <si>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</si>
  <si>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</si>
  <si>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</si>
  <si>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</si>
  <si>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</si>
  <si>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</si>
  <si>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</si>
  <si>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</si>
  <si>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</si>
  <si>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</si>
  <si>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</si>
  <si>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</si>
  <si>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</si>
  <si>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</si>
  <si>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</si>
  <si>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</si>
  <si>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</si>
  <si>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</si>
  <si>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</si>
  <si>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</si>
  <si>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</si>
  <si>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</si>
  <si>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</si>
  <si>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</si>
  <si>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</si>
  <si>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</si>
  <si>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</si>
  <si>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</si>
  <si>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</si>
  <si>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</si>
  <si>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</si>
  <si>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</si>
  <si>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</si>
  <si>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</si>
  <si>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</si>
  <si>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</si>
  <si>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</si>
  <si>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</si>
  <si>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</si>
  <si>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</si>
  <si>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</si>
  <si>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</si>
  <si>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</si>
  <si>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</si>
  <si>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</si>
  <si>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</si>
  <si>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</si>
  <si>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</si>
  <si>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</si>
  <si>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</si>
  <si>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</si>
  <si>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</si>
  <si>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</si>
  <si>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</si>
  <si>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</si>
  <si>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</si>
  <si>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</si>
  <si>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</si>
  <si>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</si>
  <si>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</si>
  <si>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</si>
  <si>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</si>
  <si>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</si>
  <si>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</si>
  <si>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</si>
  <si>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</si>
  <si>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</si>
  <si>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</si>
  <si>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</si>
  <si>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</si>
  <si>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</si>
  <si>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</si>
  <si>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</si>
  <si>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</si>
  <si>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</si>
  <si>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</si>
  <si>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</si>
  <si>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</si>
  <si>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</si>
  <si>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</si>
  <si>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</si>
  <si>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</si>
  <si>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</si>
  <si>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</si>
  <si>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</si>
  <si>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</si>
  <si>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</si>
  <si>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</si>
  <si>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</si>
  <si>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</si>
  <si>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</si>
  <si>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</si>
  <si>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</si>
  <si>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</si>
  <si>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</si>
  <si>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</si>
  <si>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</si>
  <si>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</si>
  <si>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</si>
  <si>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</si>
  <si>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</si>
  <si>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</si>
  <si>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</si>
  <si>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</si>
  <si>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</si>
  <si>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</si>
  <si>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</si>
  <si>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</si>
  <si>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</si>
  <si>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</si>
  <si>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</si>
  <si>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</si>
  <si>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</si>
  <si>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</si>
  <si>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</si>
  <si>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</si>
  <si>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</si>
  <si>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</si>
  <si>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</si>
  <si>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</si>
  <si>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</si>
  <si>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</si>
  <si>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</si>
  <si>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</si>
  <si>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</si>
  <si>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</si>
  <si>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</si>
  <si>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</si>
  <si>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</si>
  <si>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</si>
  <si>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</si>
  <si>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</si>
  <si>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</si>
  <si>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</si>
  <si>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</si>
  <si>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</si>
  <si>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</si>
  <si>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</si>
  <si>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</si>
  <si>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</si>
  <si>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</si>
  <si>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</si>
  <si>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</si>
  <si>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</si>
  <si>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</si>
  <si>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</si>
  <si>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</si>
  <si>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</si>
  <si>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</si>
  <si>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</si>
  <si>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</si>
  <si>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</si>
  <si>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</si>
  <si>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</si>
  <si>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</si>
  <si>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</si>
  <si>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</si>
  <si>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</si>
  <si>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</si>
  <si>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</si>
  <si>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</si>
  <si>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</si>
  <si>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</si>
  <si>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</si>
  <si>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</si>
  <si>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</si>
  <si>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</si>
  <si>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</si>
  <si>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</si>
  <si>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</si>
  <si>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</si>
  <si>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</si>
  <si>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</si>
  <si>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</si>
  <si>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</si>
  <si>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</si>
  <si>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</si>
  <si>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</si>
  <si>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</si>
  <si>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</si>
  <si>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</si>
  <si>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</si>
  <si>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</si>
  <si>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</si>
  <si>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</si>
  <si>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</si>
  <si>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</si>
  <si>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</si>
  <si>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</si>
  <si>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</si>
  <si>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</si>
  <si>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</si>
  <si>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</si>
  <si>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</si>
  <si>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</si>
  <si>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</si>
  <si>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</si>
  <si>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</si>
  <si>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</si>
  <si>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</si>
  <si>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</si>
  <si>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</si>
  <si>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</si>
  <si>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</si>
  <si>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</si>
  <si>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</si>
  <si>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</si>
  <si>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</si>
  <si>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</si>
  <si>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</si>
  <si>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</si>
  <si>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</si>
  <si>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</si>
  <si>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</si>
  <si>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</si>
  <si>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</si>
  <si>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</si>
  <si>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</si>
  <si>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</si>
  <si>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</si>
  <si>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</si>
  <si>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</si>
  <si>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</si>
  <si>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</si>
  <si>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</si>
  <si>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</si>
  <si>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</si>
  <si>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</si>
  <si>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</si>
  <si>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</si>
  <si>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</si>
  <si>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</si>
  <si>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</si>
  <si>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</si>
  <si>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</si>
  <si>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</si>
  <si>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</si>
  <si>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</si>
  <si>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</si>
  <si>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</si>
  <si>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</si>
  <si>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</si>
  <si>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</si>
  <si>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</si>
  <si>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</si>
  <si>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</si>
  <si>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</si>
  <si>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</si>
  <si>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</si>
  <si>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</si>
  <si>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</si>
  <si>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</si>
  <si>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</si>
  <si>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</si>
  <si>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</si>
  <si>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</si>
  <si>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</si>
  <si>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</si>
  <si>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</si>
  <si>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</si>
  <si>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</si>
  <si>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</si>
  <si>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</si>
  <si>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</si>
  <si>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</si>
  <si>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</si>
  <si>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</si>
  <si>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</si>
  <si>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</si>
  <si>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</si>
  <si>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</si>
  <si>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</si>
  <si>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</si>
  <si>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</si>
  <si>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</si>
  <si>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</si>
  <si>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</si>
  <si>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</si>
  <si>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</si>
  <si>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</si>
  <si>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</si>
  <si>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</si>
  <si>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</si>
  <si>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</si>
  <si>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</si>
  <si>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</si>
  <si>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</si>
  <si>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</si>
  <si>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</si>
  <si>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</si>
  <si>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</si>
  <si>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</si>
  <si>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</si>
  <si>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</si>
  <si>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</si>
  <si>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</si>
  <si>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</si>
  <si>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</si>
  <si>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</si>
  <si>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</si>
  <si>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</si>
  <si>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</si>
  <si>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</si>
  <si>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</si>
  <si>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</si>
  <si>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</si>
  <si>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</si>
  <si>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</si>
  <si>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</si>
  <si>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</si>
  <si>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</si>
  <si>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</si>
  <si>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</si>
  <si>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</si>
  <si>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</si>
  <si>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</si>
  <si>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</si>
  <si>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</si>
  <si>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</si>
  <si>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</si>
  <si>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</si>
  <si>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</si>
  <si>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</si>
  <si>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</si>
  <si>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</si>
  <si>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</si>
  <si>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</si>
  <si>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</si>
  <si>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</si>
  <si>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</si>
  <si>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</si>
  <si>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</si>
  <si>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</si>
  <si>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</si>
  <si>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</si>
  <si>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</si>
  <si>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</si>
  <si>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</si>
  <si>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</si>
  <si>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</si>
  <si>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</si>
  <si>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</si>
  <si>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</si>
  <si>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</si>
  <si>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</si>
  <si>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</si>
  <si>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</si>
  <si>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</si>
  <si>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</si>
  <si>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</si>
  <si>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</si>
  <si>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</si>
  <si>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</si>
  <si>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</si>
  <si>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</si>
  <si>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</si>
  <si>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</si>
  <si>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</si>
  <si>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</si>
  <si>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</si>
  <si>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</si>
  <si>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</si>
  <si>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</si>
  <si>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</si>
  <si>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</si>
  <si>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</si>
  <si>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</si>
  <si>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</si>
  <si>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</si>
  <si>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</si>
  <si>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</si>
  <si>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</si>
  <si>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</si>
  <si>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</si>
  <si>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</si>
  <si>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</si>
  <si>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</si>
  <si>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</si>
  <si>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</si>
  <si>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</si>
  <si>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</si>
  <si>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</si>
  <si>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</si>
  <si>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</si>
  <si>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</si>
  <si>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</si>
  <si>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</si>
  <si>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</si>
  <si>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</si>
  <si>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</si>
  <si>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</si>
  <si>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</si>
  <si>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</si>
  <si>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</si>
  <si>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</si>
  <si>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</si>
  <si>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</si>
  <si>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</si>
  <si>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</si>
  <si>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</si>
  <si>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</si>
  <si>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</si>
  <si>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</si>
  <si>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</si>
  <si>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</si>
  <si>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</si>
  <si>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</si>
  <si>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</si>
  <si>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</si>
  <si>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</si>
  <si>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</si>
  <si>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</si>
  <si>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</si>
  <si>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</si>
  <si>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</si>
  <si>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</si>
  <si>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</si>
  <si>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</si>
  <si>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</si>
  <si>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</si>
  <si>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</si>
  <si>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</si>
  <si>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</si>
  <si>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</si>
  <si>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</si>
  <si>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</si>
  <si>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</si>
  <si>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</si>
  <si>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</si>
  <si>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</si>
  <si>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</si>
  <si>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</si>
  <si>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</si>
  <si>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</si>
  <si>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</si>
  <si>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</si>
  <si>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</si>
  <si>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</si>
  <si>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</si>
  <si>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</si>
  <si>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</si>
  <si>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</si>
  <si>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</si>
  <si>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</si>
  <si>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</si>
  <si>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</si>
  <si>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</si>
  <si>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</si>
  <si>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</si>
  <si>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</si>
  <si>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</si>
  <si>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</si>
  <si>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</si>
  <si>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</si>
  <si>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</si>
  <si>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</si>
  <si>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</si>
  <si>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</si>
  <si>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</si>
  <si>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</si>
  <si>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</si>
  <si>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</si>
  <si>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</si>
  <si>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</si>
  <si>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</si>
  <si>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</si>
  <si>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</si>
  <si>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</si>
  <si>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</si>
  <si>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</si>
  <si>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</si>
  <si>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</si>
  <si>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</si>
  <si>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</si>
  <si>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</si>
  <si>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</si>
  <si>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</si>
  <si>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</si>
  <si>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</si>
  <si>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</si>
  <si>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</si>
  <si>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</si>
  <si>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</si>
  <si>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</si>
  <si>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</si>
  <si>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</si>
  <si>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</si>
  <si>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</si>
  <si>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</si>
  <si>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</si>
  <si>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</si>
  <si>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</si>
  <si>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</si>
  <si>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</si>
  <si>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</si>
  <si>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</si>
  <si>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</si>
  <si>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</si>
  <si>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</si>
  <si>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</si>
  <si>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</si>
  <si>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</si>
  <si>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</si>
  <si>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</si>
  <si>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</si>
  <si>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</si>
  <si>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</si>
  <si>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</si>
  <si>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</si>
  <si>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</si>
  <si>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</si>
  <si>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</si>
  <si>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</si>
  <si>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</si>
  <si>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</si>
  <si>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</si>
  <si>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</si>
  <si>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</si>
  <si>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</si>
  <si>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</si>
  <si>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</si>
  <si>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</si>
  <si>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</si>
  <si>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</si>
  <si>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</si>
  <si>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</si>
  <si>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</si>
  <si>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</si>
  <si>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</si>
  <si>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</si>
  <si>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</si>
  <si>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</si>
  <si>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</si>
  <si>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</si>
  <si>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</si>
  <si>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</si>
  <si>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</si>
  <si>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</si>
  <si>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</si>
  <si>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</si>
  <si>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</si>
  <si>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</si>
  <si>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</si>
  <si>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</si>
  <si>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</si>
  <si>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</si>
  <si>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</si>
  <si>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</si>
  <si>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</si>
  <si>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</si>
  <si>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</si>
  <si>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</si>
  <si>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</si>
  <si>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</si>
  <si>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</si>
  <si>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</si>
  <si>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</si>
  <si>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</si>
  <si>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</si>
  <si>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</si>
  <si>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</si>
  <si>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</si>
  <si>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</si>
  <si>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</si>
  <si>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</si>
  <si>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</si>
  <si>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</si>
  <si>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</si>
  <si>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</si>
  <si>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</si>
  <si>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</si>
  <si>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</si>
  <si>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</si>
  <si>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</si>
  <si>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</si>
  <si>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</si>
  <si>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</si>
  <si>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</si>
  <si>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</si>
  <si>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</si>
  <si>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</si>
  <si>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</si>
  <si>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</si>
  <si>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</si>
  <si>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</si>
  <si>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</si>
  <si>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</si>
  <si>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</si>
  <si>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</si>
  <si>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</si>
  <si>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</si>
  <si>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</si>
  <si>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</si>
  <si>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</si>
  <si>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</si>
  <si>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</si>
  <si>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</si>
  <si>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</si>
  <si>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</si>
  <si>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</si>
  <si>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</si>
  <si>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</si>
  <si>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</si>
  <si>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</si>
  <si>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</si>
  <si>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</si>
  <si>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</si>
  <si>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</si>
  <si>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</si>
  <si>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</si>
  <si>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</si>
  <si>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</si>
  <si>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</si>
  <si>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</si>
  <si>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</si>
  <si>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</si>
  <si>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</si>
  <si>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</si>
  <si>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</si>
  <si>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</si>
  <si>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</si>
  <si>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</si>
  <si>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</si>
  <si>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</si>
  <si>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</si>
  <si>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</si>
  <si>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</si>
  <si>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</si>
  <si>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</si>
  <si>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</si>
  <si>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</si>
  <si>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</si>
  <si>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</si>
  <si>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</si>
  <si>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</si>
  <si>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</si>
  <si>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</si>
  <si>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</si>
  <si>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</si>
  <si>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</si>
  <si>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</si>
  <si>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</si>
  <si>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</si>
  <si>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</si>
  <si>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</si>
  <si>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</si>
  <si>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</si>
  <si>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</si>
  <si>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</si>
  <si>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</si>
  <si>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</si>
  <si>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</si>
  <si>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</si>
  <si>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</si>
  <si>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</si>
  <si>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</si>
  <si>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</si>
  <si>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</si>
  <si>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</si>
  <si>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</si>
  <si>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</si>
  <si>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</si>
  <si>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</si>
  <si>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</si>
  <si>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</si>
  <si>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</si>
  <si>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</si>
  <si>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</si>
  <si>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</si>
  <si>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</si>
  <si>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</si>
  <si>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</si>
  <si>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</si>
  <si>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</si>
  <si>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</si>
  <si>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</si>
  <si>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</si>
  <si>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</si>
  <si>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</si>
  <si>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</si>
  <si>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</si>
  <si>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</si>
  <si>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</si>
  <si>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</si>
  <si>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</si>
  <si>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</si>
  <si>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</si>
  <si>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</si>
  <si>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</si>
  <si>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</si>
  <si>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</si>
  <si>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</si>
  <si>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</si>
  <si>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</si>
  <si>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</si>
  <si>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</si>
  <si>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</si>
  <si>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</si>
  <si>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</si>
  <si>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</si>
  <si>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</si>
  <si>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</si>
  <si>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</si>
  <si>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</si>
  <si>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</si>
  <si>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</si>
  <si>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</si>
  <si>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</si>
  <si>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</si>
  <si>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</si>
  <si>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</si>
  <si>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</si>
  <si>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</si>
  <si>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</si>
  <si>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</si>
  <si>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</si>
  <si>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</si>
  <si>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</si>
  <si>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</si>
  <si>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</si>
  <si>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</si>
  <si>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</si>
  <si>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</si>
  <si>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</si>
  <si>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</si>
  <si>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</si>
  <si>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</si>
  <si>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</si>
  <si>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</si>
  <si>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</si>
  <si>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</si>
  <si>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</si>
  <si>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</si>
  <si>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</si>
  <si>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</si>
  <si>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</si>
  <si>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</si>
  <si>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</si>
  <si>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</si>
  <si>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</si>
  <si>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</si>
  <si>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</si>
  <si>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</si>
  <si>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</si>
  <si>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</si>
  <si>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</si>
  <si>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</si>
  <si>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</si>
  <si>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</si>
  <si>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</si>
  <si>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</si>
  <si>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</si>
  <si>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</si>
  <si>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</si>
  <si>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</si>
  <si>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</si>
  <si>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</si>
  <si>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</si>
  <si>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</si>
  <si>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</si>
  <si>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</si>
  <si>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</si>
  <si>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</si>
  <si>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</si>
  <si>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</si>
  <si>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</si>
  <si>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</si>
  <si>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</si>
  <si>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</si>
  <si>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</si>
  <si>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</si>
  <si>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</si>
  <si>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</si>
  <si>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</si>
  <si>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</si>
  <si>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</si>
  <si>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</si>
  <si>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</si>
  <si>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</si>
  <si>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</si>
  <si>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</si>
  <si>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</si>
  <si>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</si>
  <si>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</si>
  <si>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</si>
  <si>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</si>
  <si>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</si>
  <si>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</si>
  <si>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</si>
  <si>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</si>
  <si>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</si>
  <si>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</si>
  <si>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</si>
  <si>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</si>
  <si>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</si>
  <si>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</si>
  <si>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</si>
  <si>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</si>
  <si>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</si>
  <si>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</si>
  <si>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</si>
  <si>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</si>
  <si>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</si>
  <si>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</si>
  <si>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</si>
  <si>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</si>
  <si>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</si>
  <si>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</si>
  <si>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</si>
  <si>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</si>
  <si>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</si>
  <si>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</si>
  <si>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</si>
  <si>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</si>
  <si>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</si>
  <si>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</si>
  <si>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</si>
  <si>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</si>
  <si>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</si>
  <si>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</si>
  <si>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</si>
  <si>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</si>
  <si>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</si>
  <si>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</si>
  <si>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</si>
  <si>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</si>
  <si>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</si>
  <si>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</si>
  <si>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</si>
  <si>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</si>
  <si>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</si>
  <si>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</si>
  <si>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</si>
  <si>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</si>
  <si>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</si>
  <si>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</si>
  <si>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</si>
  <si>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</si>
  <si>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</si>
  <si>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</si>
  <si>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</si>
  <si>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</si>
  <si>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</si>
  <si>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</si>
  <si>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</si>
  <si>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</si>
  <si>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</si>
  <si>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</si>
  <si>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</si>
  <si>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</si>
  <si>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</si>
  <si>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</si>
  <si>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</si>
  <si>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</si>
  <si>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</si>
  <si>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</si>
  <si>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</si>
  <si>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</si>
  <si>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</si>
  <si>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</si>
  <si>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</si>
  <si>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</si>
  <si>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</si>
  <si>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</si>
  <si>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</si>
  <si>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</si>
  <si>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</si>
  <si>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</si>
  <si>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</si>
  <si>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</si>
  <si>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</si>
  <si>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</si>
  <si>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</si>
  <si>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</si>
  <si>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</si>
  <si>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</si>
  <si>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</si>
  <si>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</si>
  <si>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</si>
  <si>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</si>
  <si>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</si>
  <si>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</si>
  <si>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</si>
  <si>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</si>
  <si>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</si>
  <si>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</si>
  <si>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</si>
  <si>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</si>
  <si>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</si>
  <si>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</si>
  <si>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</si>
  <si>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</si>
  <si>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</si>
  <si>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</si>
  <si>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</si>
  <si>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</si>
  <si>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</si>
  <si>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</si>
  <si>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</si>
  <si>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</si>
  <si>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</si>
  <si>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</si>
  <si>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</si>
  <si>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</si>
  <si>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</si>
  <si>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</si>
  <si>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</si>
  <si>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</si>
  <si>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</si>
  <si>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</si>
  <si>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</si>
  <si>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</si>
  <si>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</si>
  <si>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</si>
  <si>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</si>
  <si>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</si>
  <si>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</si>
  <si>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</si>
  <si>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</si>
  <si>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</si>
  <si>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</si>
  <si>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</si>
  <si>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</si>
  <si>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</si>
  <si>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</si>
  <si>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</si>
  <si>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</si>
  <si>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</si>
  <si>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</si>
  <si>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</si>
  <si>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</si>
  <si>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</si>
  <si>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</si>
  <si>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</si>
  <si>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</si>
  <si>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</si>
  <si>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</si>
  <si>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</si>
  <si>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</si>
  <si>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</si>
  <si>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</si>
  <si>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</si>
  <si>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</si>
  <si>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</si>
  <si>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</si>
  <si>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</si>
  <si>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</si>
  <si>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</si>
  <si>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</si>
  <si>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</si>
  <si>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</si>
  <si>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</si>
  <si>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</si>
  <si>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</si>
  <si>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</si>
  <si>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</si>
  <si>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</si>
  <si>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</si>
  <si>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</si>
  <si>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</si>
  <si>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</si>
  <si>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</si>
  <si>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</si>
  <si>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</si>
  <si>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</si>
  <si>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</si>
  <si>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</si>
  <si>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</si>
  <si>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</si>
  <si>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</si>
  <si>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</si>
  <si>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</si>
  <si>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</si>
  <si>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</si>
  <si>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</si>
  <si>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</si>
  <si>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</si>
  <si>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</si>
  <si>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</si>
  <si>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</si>
  <si>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</si>
  <si>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</si>
  <si>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</si>
  <si>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</si>
  <si>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</si>
  <si>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</si>
  <si>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</si>
  <si>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</si>
  <si>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</si>
  <si>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</si>
  <si>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</si>
  <si>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</si>
  <si>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</si>
  <si>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</si>
  <si>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</si>
  <si>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</si>
  <si>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</si>
  <si>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</si>
  <si>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</si>
  <si>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</si>
  <si>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</si>
  <si>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</si>
  <si>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</si>
  <si>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</si>
  <si>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</si>
  <si>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</si>
  <si>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</si>
  <si>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</si>
  <si>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</si>
  <si>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</si>
  <si>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</si>
  <si>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</si>
  <si>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</si>
  <si>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</si>
  <si>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</si>
  <si>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</si>
  <si>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</si>
  <si>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</si>
  <si>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</si>
  <si>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</si>
  <si>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</si>
  <si>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</si>
  <si>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</si>
  <si>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</si>
  <si>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</si>
  <si>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</si>
  <si>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</si>
  <si>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</si>
  <si>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</si>
  <si>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</si>
  <si>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</si>
  <si>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</si>
  <si>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</si>
  <si>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</si>
  <si>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</si>
  <si>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</si>
  <si>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</si>
  <si>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</si>
  <si>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</si>
  <si>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</si>
  <si>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</si>
  <si>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</si>
  <si>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</si>
  <si>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</si>
  <si>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</si>
  <si>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</si>
  <si>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</si>
  <si>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</si>
  <si>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</si>
  <si>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</si>
  <si>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</si>
  <si>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</si>
  <si>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</si>
  <si>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</si>
  <si>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</si>
  <si>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</si>
  <si>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</si>
  <si>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</si>
  <si>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</si>
  <si>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</si>
  <si>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</si>
  <si>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</si>
  <si>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</si>
  <si>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</si>
  <si>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</si>
  <si>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</si>
  <si>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</si>
  <si>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</si>
  <si>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</si>
  <si>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</si>
  <si>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</si>
  <si>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</si>
  <si>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</si>
  <si>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</si>
  <si>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</si>
  <si>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</si>
  <si>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</si>
  <si>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</si>
  <si>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</si>
  <si>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</si>
  <si>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</si>
  <si>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</si>
  <si>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</si>
  <si>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</si>
  <si>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</si>
  <si>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</si>
  <si>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</si>
  <si>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</si>
  <si>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</si>
  <si>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</si>
  <si>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</si>
  <si>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</si>
  <si>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</si>
  <si>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</si>
  <si>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</si>
  <si>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</si>
  <si>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</si>
  <si>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</si>
  <si>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</si>
  <si>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</si>
  <si>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</si>
  <si>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</si>
  <si>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</si>
  <si>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</si>
  <si>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</si>
  <si>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</si>
  <si>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</si>
  <si>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</si>
  <si>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</si>
  <si>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</si>
  <si>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</si>
  <si>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</si>
  <si>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</si>
  <si>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</si>
  <si>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</si>
  <si>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</si>
  <si>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</si>
  <si>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</si>
  <si>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</si>
  <si>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</si>
  <si>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</si>
  <si>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</si>
  <si>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</si>
  <si>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</si>
  <si>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</si>
  <si>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</si>
  <si>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</si>
  <si>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</si>
  <si>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</si>
  <si>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</si>
  <si>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</si>
  <si>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</si>
  <si>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</si>
  <si>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</si>
  <si>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</si>
  <si>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</si>
  <si>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</si>
  <si>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</si>
  <si>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</si>
  <si>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</si>
  <si>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</si>
  <si>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</si>
  <si>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</si>
  <si>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</si>
  <si>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</si>
  <si>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</si>
  <si>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</si>
  <si>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</si>
  <si>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</si>
  <si>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</si>
  <si>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</si>
  <si>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</si>
  <si>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</si>
  <si>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</si>
  <si>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</si>
  <si>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</si>
  <si>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</si>
  <si>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</si>
  <si>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</si>
  <si>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</si>
  <si>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</si>
  <si>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</si>
  <si>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</si>
  <si>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</si>
  <si>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</si>
  <si>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</si>
  <si>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</si>
  <si>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</si>
  <si>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</si>
  <si>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</si>
  <si>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</si>
  <si>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</si>
  <si>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</si>
  <si>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</si>
  <si>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</si>
  <si>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</si>
  <si>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</si>
  <si>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</si>
  <si>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</si>
  <si>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</si>
  <si>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</si>
  <si>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</si>
  <si>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</si>
  <si>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</si>
  <si>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</si>
  <si>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</si>
  <si>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</si>
  <si>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</si>
  <si>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</si>
  <si>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</si>
  <si>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</si>
  <si>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</si>
  <si>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</si>
  <si>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</si>
  <si>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</si>
  <si>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</si>
  <si>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</si>
  <si>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</si>
  <si>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</si>
  <si>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</si>
  <si>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</si>
  <si>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</si>
  <si>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</si>
  <si>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</si>
  <si>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</si>
  <si>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</si>
  <si>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</si>
  <si>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</si>
  <si>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</si>
  <si>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</si>
  <si>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</si>
  <si>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</si>
  <si>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</si>
  <si>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</si>
  <si>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</si>
  <si>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</si>
  <si>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</si>
  <si>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</si>
  <si>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</si>
  <si>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</si>
  <si>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</si>
  <si>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</si>
  <si>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</si>
  <si>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</si>
  <si>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</si>
  <si>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</si>
  <si>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</si>
  <si>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</si>
  <si>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</si>
  <si>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</si>
  <si>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</si>
  <si>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</si>
  <si>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</si>
  <si>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</si>
  <si>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</si>
  <si>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</si>
  <si>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</si>
  <si>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</si>
  <si>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</si>
  <si>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</si>
  <si>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</si>
  <si>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</si>
  <si>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</si>
  <si>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</si>
  <si>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</si>
  <si>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</si>
  <si>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</si>
  <si>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</si>
  <si>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</si>
  <si>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</si>
  <si>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</si>
  <si>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</si>
  <si>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</si>
  <si>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</si>
  <si>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</si>
  <si>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</si>
  <si>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</si>
  <si>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</si>
  <si>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</si>
  <si>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</si>
  <si>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</si>
  <si>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</si>
  <si>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</si>
  <si>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</si>
  <si>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</si>
  <si>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</si>
  <si>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</si>
  <si>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</si>
  <si>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</si>
  <si>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</si>
  <si>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</si>
  <si>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</si>
  <si>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</si>
  <si>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</si>
  <si>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</si>
  <si>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</si>
  <si>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</si>
  <si>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</si>
  <si>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</si>
  <si>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</si>
  <si>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</si>
  <si>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</si>
  <si>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</si>
  <si>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</si>
  <si>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</si>
  <si>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</si>
  <si>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</si>
  <si>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</si>
  <si>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</si>
  <si>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</si>
  <si>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</si>
  <si>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</si>
  <si>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</si>
  <si>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</si>
  <si>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</si>
  <si>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</si>
  <si>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</si>
  <si>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</si>
  <si>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</si>
  <si>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</si>
  <si>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</si>
  <si>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</si>
  <si>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</si>
  <si>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</si>
  <si>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</si>
  <si>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</si>
  <si>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</si>
  <si>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</si>
  <si>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</si>
  <si>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</si>
  <si>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</si>
  <si>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</si>
  <si>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</si>
  <si>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</si>
  <si>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</si>
  <si>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</si>
  <si>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</si>
  <si>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</si>
  <si>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</si>
  <si>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</si>
  <si>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</si>
  <si>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</si>
  <si>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</si>
  <si>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</si>
  <si>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</si>
  <si>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</si>
  <si>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</si>
  <si>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</si>
  <si>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</si>
  <si>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</si>
  <si>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</si>
  <si>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</si>
  <si>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</si>
  <si>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</si>
  <si>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</si>
  <si>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</si>
  <si>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</si>
  <si>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</si>
  <si>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</si>
  <si>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</si>
  <si>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</si>
  <si>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</si>
  <si>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</si>
  <si>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</si>
  <si>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</si>
  <si>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</si>
  <si>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</si>
  <si>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</si>
  <si>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</si>
  <si>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</si>
  <si>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</si>
  <si>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</si>
  <si>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</si>
  <si>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</si>
  <si>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</si>
  <si>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</si>
  <si>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</si>
  <si>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</si>
  <si>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</si>
  <si>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</si>
  <si>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</si>
  <si>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</si>
  <si>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</si>
  <si>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</si>
  <si>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</si>
  <si>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</si>
  <si>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</si>
  <si>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</si>
  <si>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</si>
  <si>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</si>
  <si>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</si>
  <si>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</si>
  <si>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</si>
  <si>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</si>
  <si>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</si>
  <si>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</si>
  <si>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</si>
  <si>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</si>
  <si>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</si>
  <si>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</si>
  <si>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</si>
  <si>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</si>
  <si>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</si>
  <si>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</si>
  <si>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</si>
  <si>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</si>
  <si>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</si>
  <si>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</si>
  <si>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</si>
  <si>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</si>
  <si>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</si>
  <si>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</si>
  <si>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</si>
  <si>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</si>
  <si>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</si>
  <si>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</si>
  <si>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</si>
  <si>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</si>
  <si>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</si>
  <si>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</si>
  <si>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</si>
  <si>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</si>
  <si>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</si>
  <si>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</si>
  <si>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</si>
  <si>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</si>
  <si>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</si>
  <si>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</si>
  <si>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</si>
  <si>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</si>
  <si>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</si>
  <si>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</si>
  <si>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</si>
  <si>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</si>
  <si>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</si>
  <si>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</si>
  <si>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</si>
  <si>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</si>
  <si>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</si>
  <si>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</si>
  <si>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</si>
  <si>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</si>
  <si>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</si>
  <si>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</si>
  <si>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</si>
  <si>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</si>
  <si>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</si>
  <si>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</si>
  <si>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</si>
  <si>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</si>
  <si>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</si>
  <si>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</si>
  <si>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</si>
  <si>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</si>
  <si>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</si>
  <si>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</si>
  <si>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</si>
  <si>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</si>
  <si>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</si>
  <si>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</si>
  <si>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</si>
  <si>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</si>
  <si>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</si>
  <si>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</si>
  <si>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</si>
  <si>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</si>
  <si>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</si>
  <si>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</si>
  <si>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</si>
  <si>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</si>
  <si>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</si>
  <si>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</si>
  <si>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</si>
  <si>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</si>
  <si>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</si>
  <si>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</si>
  <si>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</si>
  <si>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</si>
  <si>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</si>
  <si>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</si>
  <si>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</si>
  <si>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</si>
  <si>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</si>
  <si>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</si>
  <si>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</si>
  <si>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</si>
  <si>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</si>
  <si>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</si>
  <si>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</si>
  <si>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</si>
  <si>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</si>
  <si>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</si>
  <si>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</si>
  <si>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</si>
  <si>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</si>
  <si>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</si>
  <si>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</si>
  <si>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</si>
  <si>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</si>
  <si>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</si>
  <si>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</si>
  <si>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</si>
  <si>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</si>
  <si>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</si>
  <si>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</si>
  <si>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</si>
  <si>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</si>
  <si>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</si>
  <si>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</si>
  <si>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</si>
  <si>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</si>
  <si>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</si>
  <si>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</si>
  <si>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</si>
  <si>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</si>
  <si>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</si>
  <si>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</si>
  <si>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</si>
  <si>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</si>
  <si>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</si>
  <si>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</si>
  <si>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</si>
  <si>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</si>
  <si>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</si>
  <si>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</si>
  <si>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</si>
  <si>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</si>
  <si>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</si>
  <si>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</si>
  <si>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</si>
  <si>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</si>
  <si>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</si>
  <si>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</si>
  <si>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</si>
  <si>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</si>
  <si>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</si>
  <si>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</si>
  <si>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</si>
  <si>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</si>
  <si>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</si>
  <si>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</si>
  <si>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</si>
  <si>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</si>
  <si>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</si>
  <si>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</si>
  <si>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</si>
  <si>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</si>
  <si>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</si>
  <si>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</si>
  <si>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</si>
  <si>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</si>
  <si>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</si>
  <si>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</si>
  <si>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</si>
  <si>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</si>
  <si>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</si>
  <si>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</si>
  <si>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</si>
  <si>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</si>
  <si>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</si>
  <si>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</si>
  <si>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</si>
  <si>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</si>
  <si>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</si>
  <si>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</si>
  <si>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</si>
  <si>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</si>
  <si>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</si>
  <si>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</si>
  <si>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</si>
  <si>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</si>
  <si>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</si>
  <si>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</si>
  <si>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</si>
  <si>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</si>
  <si>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</si>
  <si>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</si>
  <si>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</si>
  <si>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</si>
  <si>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</si>
  <si>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</si>
  <si>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</si>
  <si>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</si>
  <si>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</si>
  <si>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</si>
  <si>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</si>
  <si>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</si>
  <si>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</si>
  <si>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</si>
  <si>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</si>
  <si>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</si>
  <si>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</si>
  <si>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</si>
  <si>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</si>
  <si>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</si>
  <si>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</si>
  <si>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</si>
  <si>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</si>
  <si>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</si>
  <si>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</si>
  <si>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</si>
  <si>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</si>
  <si>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</si>
  <si>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</si>
  <si>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</si>
  <si>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</si>
  <si>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</si>
  <si>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</si>
  <si>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</si>
  <si>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</si>
  <si>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</si>
  <si>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</si>
  <si>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</si>
  <si>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</si>
  <si>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</si>
  <si>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</si>
  <si>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</si>
  <si>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</si>
  <si>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</si>
  <si>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</si>
  <si>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</si>
  <si>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</si>
  <si>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</si>
  <si>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</si>
  <si>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</si>
  <si>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</si>
  <si>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</si>
  <si>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</si>
  <si>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</si>
  <si>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</si>
  <si>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</si>
  <si>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</si>
  <si>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</si>
  <si>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</si>
  <si>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</si>
  <si>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</si>
  <si>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</si>
  <si>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</si>
  <si>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</si>
  <si>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</si>
  <si>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</si>
  <si>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</si>
  <si>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</si>
  <si>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</si>
  <si>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</si>
  <si>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</si>
  <si>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</si>
  <si>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</si>
  <si>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</si>
  <si>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</si>
  <si>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</si>
  <si>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</si>
  <si>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</si>
  <si>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</si>
  <si>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</si>
  <si>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</si>
  <si>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</si>
  <si>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</si>
  <si>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</si>
  <si>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</si>
  <si>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</si>
  <si>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</si>
  <si>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</si>
  <si>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</si>
  <si>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</si>
  <si>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</si>
  <si>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</si>
  <si>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</si>
  <si>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</si>
  <si>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</si>
  <si>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</si>
  <si>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</si>
  <si>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</si>
  <si>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</si>
  <si>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</si>
  <si>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</si>
  <si>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</si>
  <si>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</si>
  <si>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</si>
  <si>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</si>
  <si>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</si>
  <si>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</si>
  <si>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</si>
  <si>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</si>
  <si>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</si>
  <si>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</si>
  <si>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</si>
  <si>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</si>
  <si>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</si>
  <si>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</si>
  <si>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</si>
  <si>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</si>
  <si>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</si>
  <si>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</si>
  <si>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</si>
  <si>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</si>
  <si>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</si>
  <si>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</si>
  <si>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</si>
  <si>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</si>
  <si>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</si>
  <si>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</si>
  <si>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</si>
  <si>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</si>
  <si>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</si>
  <si>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</si>
  <si>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</si>
  <si>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</si>
  <si>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</si>
  <si>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</si>
  <si>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</si>
  <si>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</si>
  <si>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</si>
  <si>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</si>
  <si>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</si>
  <si>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</si>
  <si>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</si>
  <si>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</si>
  <si>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</si>
  <si>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</si>
  <si>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</si>
  <si>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</si>
  <si>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</si>
  <si>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</si>
  <si>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</si>
  <si>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</si>
  <si>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</si>
  <si>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</si>
  <si>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</si>
  <si>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</si>
  <si>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</si>
  <si>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</si>
  <si>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</si>
  <si>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</si>
  <si>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</si>
  <si>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</si>
  <si>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</si>
  <si>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</si>
  <si>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</si>
  <si>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</si>
  <si>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</si>
  <si>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</si>
  <si>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</si>
  <si>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</si>
  <si>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</si>
  <si>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</si>
  <si>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</si>
  <si>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</si>
  <si>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</si>
  <si>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</si>
  <si>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</si>
  <si>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</si>
  <si>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</si>
  <si>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</si>
  <si>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</si>
  <si>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</si>
  <si>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</si>
  <si>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</si>
  <si>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</si>
  <si>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</si>
  <si>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</si>
  <si>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</si>
  <si>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</si>
  <si>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Date Created Conversion </t>
  </si>
  <si>
    <t xml:space="preserve">Date Ended Convesion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</si>
  <si>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</si>
  <si>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</si>
  <si>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</si>
  <si>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</si>
  <si>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</si>
  <si>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</si>
  <si>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</si>
  <si>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</si>
  <si>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</si>
  <si>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</si>
  <si>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</si>
  <si>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</si>
  <si>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 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</si>
  <si>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</si>
  <si>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</si>
  <si>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</si>
  <si>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</si>
  <si>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</si>
  <si>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</si>
  <si>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</si>
  <si>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</si>
  <si>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</si>
  <si>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</si>
  <si>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</si>
  <si>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</si>
  <si>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</si>
  <si>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</si>
  <si>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</si>
  <si>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</si>
  <si>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</si>
  <si>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</si>
  <si>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</si>
  <si>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</si>
  <si>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Successful</t>
  </si>
  <si>
    <t>Failed</t>
  </si>
  <si>
    <t>Mean:</t>
  </si>
  <si>
    <t>Median:</t>
  </si>
  <si>
    <t>Minimum:</t>
  </si>
  <si>
    <t>Maximum:</t>
  </si>
  <si>
    <t>Variance:</t>
  </si>
  <si>
    <t>STDEV:</t>
  </si>
  <si>
    <t>STDEV: (manual)</t>
  </si>
  <si>
    <t xml:space="preserve">The median is a better measure for both successful and failed campaigns as it is less affected by outliers. If this data was not so heavily skewed, the mean would be the better measure.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</si>
</sst>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42" applyFont="1"/>
    <xf numFmtId="9" fontId="0" fillId="0" borderId="0" xfId="0" applyNumberFormat="1"/>
    <xf numFmtId="0" fontId="16" fillId="0" borderId="0" xfId="0" applyFont="1"/>
    <xf numFmtId="0" fontId="16" fillId="33" borderId="0" xfId="0" applyFont="1" applyFill="1"/>
    <xf numFmtId="2" fontId="0" fillId="33" borderId="0" xfId="0" applyNumberForma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fgColor rgb="FFFF0000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7" tint="0.39994506668294322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88060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V1.xlsx]Category stats!PivotTable1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6-4106-BA18-62BD373D0E18}"/>
            </c:ext>
          </c:extLst>
        </c:ser>
        <c:ser>
          <c:idx val="1"/>
          <c:order val="1"/>
          <c:tx>
            <c:strRef>
              <c:f>'Category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6-4106-BA18-62BD373D0E18}"/>
            </c:ext>
          </c:extLst>
        </c:ser>
        <c:ser>
          <c:idx val="2"/>
          <c:order val="2"/>
          <c:tx>
            <c:strRef>
              <c:f>'Category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96-4106-BA18-62BD373D0E18}"/>
            </c:ext>
          </c:extLst>
        </c:ser>
        <c:ser>
          <c:idx val="3"/>
          <c:order val="3"/>
          <c:tx>
            <c:strRef>
              <c:f>'Category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96-4106-BA18-62BD373D0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250159"/>
        <c:axId val="446825151"/>
      </c:barChart>
      <c:catAx>
        <c:axId val="38525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25151"/>
        <c:crosses val="autoZero"/>
        <c:auto val="1"/>
        <c:lblAlgn val="ctr"/>
        <c:lblOffset val="100"/>
        <c:noMultiLvlLbl val="0"/>
      </c:catAx>
      <c:valAx>
        <c:axId val="4468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5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V1.xlsx]Sub Category stats!PivotTable2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9-4B6F-A1FF-5E22DFDC037F}"/>
            </c:ext>
          </c:extLst>
        </c:ser>
        <c:ser>
          <c:idx val="1"/>
          <c:order val="1"/>
          <c:tx>
            <c:strRef>
              <c:f>'Sub 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9-4B6F-A1FF-5E22DFDC037F}"/>
            </c:ext>
          </c:extLst>
        </c:ser>
        <c:ser>
          <c:idx val="2"/>
          <c:order val="2"/>
          <c:tx>
            <c:strRef>
              <c:f>'Sub 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A9-4B6F-A1FF-5E22DFDC037F}"/>
            </c:ext>
          </c:extLst>
        </c:ser>
        <c:ser>
          <c:idx val="3"/>
          <c:order val="3"/>
          <c:tx>
            <c:strRef>
              <c:f>'Sub 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A9-4B6F-A1FF-5E22DFDC0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133263"/>
        <c:axId val="435830815"/>
      </c:barChart>
      <c:catAx>
        <c:axId val="26713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30815"/>
        <c:crosses val="autoZero"/>
        <c:auto val="1"/>
        <c:lblAlgn val="ctr"/>
        <c:lblOffset val="100"/>
        <c:noMultiLvlLbl val="0"/>
      </c:catAx>
      <c:valAx>
        <c:axId val="43583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3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V1.xlsx]Launch Date Outcomes!PivotTable5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B-42E5-B458-FFDF60F31427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B-42E5-B458-FFDF60F31427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B-42E5-B458-FFDF60F3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981023"/>
        <c:axId val="495014847"/>
      </c:lineChart>
      <c:catAx>
        <c:axId val="48598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14847"/>
        <c:crosses val="autoZero"/>
        <c:auto val="1"/>
        <c:lblAlgn val="ctr"/>
        <c:lblOffset val="100"/>
        <c:noMultiLvlLbl val="0"/>
      </c:catAx>
      <c:valAx>
        <c:axId val="49501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8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82-4C42-83CD-B11B5A63DD5C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2-4C42-83CD-B11B5A63DD5C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82-4C42-83CD-B11B5A63D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411744"/>
        <c:axId val="1335738576"/>
      </c:lineChart>
      <c:catAx>
        <c:axId val="13244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738576"/>
        <c:crosses val="autoZero"/>
        <c:auto val="1"/>
        <c:lblAlgn val="ctr"/>
        <c:lblOffset val="100"/>
        <c:noMultiLvlLbl val="0"/>
      </c:catAx>
      <c:valAx>
        <c:axId val="13357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4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</xdr:row>
      <xdr:rowOff>47625</xdr:rowOff>
    </xdr:from>
    <xdr:to>
      <xdr:col>12</xdr:col>
      <xdr:colOff>485775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46774D-5B2F-EC9C-8ECE-3EAD82FFC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530679</xdr:colOff>
      <xdr:row>0</xdr:row>
      <xdr:rowOff>0</xdr:rowOff>
    </xdr:from>
    <xdr:to>
      <xdr:col>17</xdr:col>
      <xdr:colOff>0</xdr:colOff>
      <xdr:row>29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F1749-E3F6-5FE5-5848-B87F3F84A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0</xdr:row>
      <xdr:rowOff>107156</xdr:rowOff>
    </xdr:from>
    <xdr:to>
      <xdr:col>13</xdr:col>
      <xdr:colOff>380999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36D72-4368-314B-1397-99897DB37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269873</xdr:colOff>
      <xdr:row>14</xdr:row>
      <xdr:rowOff>104773</xdr:rowOff>
    </xdr:from>
    <xdr:to>
      <xdr:col>7</xdr:col>
      <xdr:colOff>1079499</xdr:colOff>
      <xdr:row>28</xdr:row>
      <xdr:rowOff>179916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5E906B-9190-BE00-1458-CCD7C68D8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ni Miller" refreshedDate="45279.934291319441" createdVersion="8" refreshedVersion="8" minRefreshableVersion="3" recordCount="1001" xr:uid="{1DD0FFB3-94B4-412C-BD49-90B4BC5011F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 Funded" numFmtId="0">
      <sharedItems containsString="0" containsBlank="1" containsNumber="1" minValue="0" maxValue="2338.833333333333" count="987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 count="985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ni Miller" refreshedDate="45280.033100925924" createdVersion="8" refreshedVersion="8" minRefreshableVersion="3" recordCount="1000" xr:uid="{98937C51-0853-41D6-BDA2-A52A758FA7F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sion 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 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x v="0"/>
    <x v="0"/>
    <x v="0"/>
    <x v="0"/>
    <n v="0"/>
    <x v="0"/>
    <x v="0"/>
    <s v="CAD"/>
    <n v="1448690400"/>
    <x v="0"/>
    <x v="0"/>
    <x v="0"/>
    <s v="food/food trucks"/>
    <x v="0"/>
    <x v="0"/>
  </r>
  <r>
    <n v="1"/>
    <x v="1"/>
    <x v="1"/>
    <x v="1"/>
    <x v="1"/>
    <x v="1"/>
    <x v="1"/>
    <n v="158"/>
    <x v="1"/>
    <x v="1"/>
    <s v="USD"/>
    <n v="1408424400"/>
    <x v="1"/>
    <x v="0"/>
    <x v="1"/>
    <s v="music/rock"/>
    <x v="1"/>
    <x v="1"/>
  </r>
  <r>
    <n v="2"/>
    <x v="2"/>
    <x v="2"/>
    <x v="2"/>
    <x v="2"/>
    <x v="2"/>
    <x v="1"/>
    <n v="1425"/>
    <x v="2"/>
    <x v="2"/>
    <s v="AUD"/>
    <n v="1384668000"/>
    <x v="2"/>
    <x v="0"/>
    <x v="0"/>
    <s v="technology/web"/>
    <x v="2"/>
    <x v="2"/>
  </r>
  <r>
    <n v="3"/>
    <x v="3"/>
    <x v="3"/>
    <x v="3"/>
    <x v="3"/>
    <x v="3"/>
    <x v="0"/>
    <n v="24"/>
    <x v="3"/>
    <x v="1"/>
    <s v="USD"/>
    <n v="1565499600"/>
    <x v="3"/>
    <x v="0"/>
    <x v="0"/>
    <s v="music/rock"/>
    <x v="1"/>
    <x v="1"/>
  </r>
  <r>
    <n v="4"/>
    <x v="4"/>
    <x v="4"/>
    <x v="4"/>
    <x v="4"/>
    <x v="4"/>
    <x v="0"/>
    <n v="53"/>
    <x v="4"/>
    <x v="1"/>
    <s v="USD"/>
    <n v="1547964000"/>
    <x v="4"/>
    <x v="0"/>
    <x v="0"/>
    <s v="theater/plays"/>
    <x v="3"/>
    <x v="3"/>
  </r>
  <r>
    <n v="5"/>
    <x v="5"/>
    <x v="5"/>
    <x v="4"/>
    <x v="5"/>
    <x v="5"/>
    <x v="1"/>
    <n v="174"/>
    <x v="5"/>
    <x v="3"/>
    <s v="DKK"/>
    <n v="1346130000"/>
    <x v="5"/>
    <x v="0"/>
    <x v="0"/>
    <s v="theater/plays"/>
    <x v="3"/>
    <x v="3"/>
  </r>
  <r>
    <n v="6"/>
    <x v="6"/>
    <x v="6"/>
    <x v="5"/>
    <x v="6"/>
    <x v="6"/>
    <x v="0"/>
    <n v="18"/>
    <x v="6"/>
    <x v="4"/>
    <s v="GBP"/>
    <n v="1505278800"/>
    <x v="6"/>
    <x v="0"/>
    <x v="0"/>
    <s v="film &amp; video/documentary"/>
    <x v="4"/>
    <x v="4"/>
  </r>
  <r>
    <n v="7"/>
    <x v="7"/>
    <x v="7"/>
    <x v="6"/>
    <x v="7"/>
    <x v="7"/>
    <x v="1"/>
    <n v="227"/>
    <x v="7"/>
    <x v="3"/>
    <s v="DKK"/>
    <n v="1439442000"/>
    <x v="7"/>
    <x v="0"/>
    <x v="0"/>
    <s v="theater/plays"/>
    <x v="3"/>
    <x v="3"/>
  </r>
  <r>
    <n v="8"/>
    <x v="8"/>
    <x v="8"/>
    <x v="7"/>
    <x v="8"/>
    <x v="8"/>
    <x v="2"/>
    <n v="708"/>
    <x v="8"/>
    <x v="3"/>
    <s v="DKK"/>
    <n v="1281330000"/>
    <x v="8"/>
    <x v="0"/>
    <x v="0"/>
    <s v="theater/plays"/>
    <x v="3"/>
    <x v="3"/>
  </r>
  <r>
    <n v="9"/>
    <x v="9"/>
    <x v="9"/>
    <x v="8"/>
    <x v="9"/>
    <x v="9"/>
    <x v="0"/>
    <n v="44"/>
    <x v="9"/>
    <x v="1"/>
    <s v="USD"/>
    <n v="1379566800"/>
    <x v="9"/>
    <x v="0"/>
    <x v="0"/>
    <s v="music/electric music"/>
    <x v="1"/>
    <x v="5"/>
  </r>
  <r>
    <n v="10"/>
    <x v="10"/>
    <x v="10"/>
    <x v="5"/>
    <x v="10"/>
    <x v="10"/>
    <x v="1"/>
    <n v="220"/>
    <x v="10"/>
    <x v="1"/>
    <s v="USD"/>
    <n v="1281762000"/>
    <x v="10"/>
    <x v="0"/>
    <x v="0"/>
    <s v="film &amp; video/drama"/>
    <x v="4"/>
    <x v="6"/>
  </r>
  <r>
    <n v="11"/>
    <x v="11"/>
    <x v="11"/>
    <x v="9"/>
    <x v="11"/>
    <x v="11"/>
    <x v="0"/>
    <n v="27"/>
    <x v="11"/>
    <x v="1"/>
    <s v="USD"/>
    <n v="1285045200"/>
    <x v="11"/>
    <x v="0"/>
    <x v="1"/>
    <s v="theater/plays"/>
    <x v="3"/>
    <x v="3"/>
  </r>
  <r>
    <n v="12"/>
    <x v="12"/>
    <x v="12"/>
    <x v="9"/>
    <x v="12"/>
    <x v="12"/>
    <x v="0"/>
    <n v="55"/>
    <x v="12"/>
    <x v="1"/>
    <s v="USD"/>
    <n v="1571720400"/>
    <x v="12"/>
    <x v="0"/>
    <x v="0"/>
    <s v="film &amp; video/drama"/>
    <x v="4"/>
    <x v="6"/>
  </r>
  <r>
    <n v="13"/>
    <x v="13"/>
    <x v="13"/>
    <x v="3"/>
    <x v="13"/>
    <x v="13"/>
    <x v="1"/>
    <n v="98"/>
    <x v="13"/>
    <x v="1"/>
    <s v="USD"/>
    <n v="1465621200"/>
    <x v="13"/>
    <x v="0"/>
    <x v="0"/>
    <s v="music/indie rock"/>
    <x v="1"/>
    <x v="7"/>
  </r>
  <r>
    <n v="14"/>
    <x v="14"/>
    <x v="14"/>
    <x v="10"/>
    <x v="14"/>
    <x v="14"/>
    <x v="0"/>
    <n v="200"/>
    <x v="14"/>
    <x v="1"/>
    <s v="USD"/>
    <n v="1331013600"/>
    <x v="14"/>
    <x v="0"/>
    <x v="0"/>
    <s v="music/indie rock"/>
    <x v="1"/>
    <x v="7"/>
  </r>
  <r>
    <n v="15"/>
    <x v="15"/>
    <x v="15"/>
    <x v="11"/>
    <x v="15"/>
    <x v="15"/>
    <x v="0"/>
    <n v="452"/>
    <x v="15"/>
    <x v="1"/>
    <s v="USD"/>
    <n v="1575957600"/>
    <x v="15"/>
    <x v="0"/>
    <x v="0"/>
    <s v="technology/wearables"/>
    <x v="2"/>
    <x v="8"/>
  </r>
  <r>
    <n v="16"/>
    <x v="16"/>
    <x v="16"/>
    <x v="12"/>
    <x v="16"/>
    <x v="16"/>
    <x v="1"/>
    <n v="100"/>
    <x v="16"/>
    <x v="1"/>
    <s v="USD"/>
    <n v="1390370400"/>
    <x v="16"/>
    <x v="0"/>
    <x v="0"/>
    <s v="publishing/nonfiction"/>
    <x v="5"/>
    <x v="9"/>
  </r>
  <r>
    <n v="17"/>
    <x v="17"/>
    <x v="17"/>
    <x v="13"/>
    <x v="17"/>
    <x v="17"/>
    <x v="1"/>
    <n v="1249"/>
    <x v="17"/>
    <x v="1"/>
    <s v="USD"/>
    <n v="1294812000"/>
    <x v="17"/>
    <x v="0"/>
    <x v="0"/>
    <s v="film &amp; video/animation"/>
    <x v="4"/>
    <x v="10"/>
  </r>
  <r>
    <n v="18"/>
    <x v="18"/>
    <x v="18"/>
    <x v="14"/>
    <x v="18"/>
    <x v="18"/>
    <x v="3"/>
    <n v="135"/>
    <x v="18"/>
    <x v="1"/>
    <s v="USD"/>
    <n v="1536382800"/>
    <x v="18"/>
    <x v="0"/>
    <x v="0"/>
    <s v="theater/plays"/>
    <x v="3"/>
    <x v="3"/>
  </r>
  <r>
    <n v="19"/>
    <x v="19"/>
    <x v="19"/>
    <x v="15"/>
    <x v="19"/>
    <x v="19"/>
    <x v="0"/>
    <n v="674"/>
    <x v="19"/>
    <x v="1"/>
    <s v="USD"/>
    <n v="1551679200"/>
    <x v="19"/>
    <x v="0"/>
    <x v="1"/>
    <s v="theater/plays"/>
    <x v="3"/>
    <x v="3"/>
  </r>
  <r>
    <n v="20"/>
    <x v="20"/>
    <x v="20"/>
    <x v="16"/>
    <x v="20"/>
    <x v="20"/>
    <x v="1"/>
    <n v="1396"/>
    <x v="20"/>
    <x v="1"/>
    <s v="USD"/>
    <n v="1406523600"/>
    <x v="20"/>
    <x v="0"/>
    <x v="0"/>
    <s v="film &amp; video/drama"/>
    <x v="4"/>
    <x v="6"/>
  </r>
  <r>
    <n v="21"/>
    <x v="21"/>
    <x v="21"/>
    <x v="17"/>
    <x v="21"/>
    <x v="21"/>
    <x v="0"/>
    <n v="558"/>
    <x v="21"/>
    <x v="1"/>
    <s v="USD"/>
    <n v="1313384400"/>
    <x v="21"/>
    <x v="0"/>
    <x v="0"/>
    <s v="theater/plays"/>
    <x v="3"/>
    <x v="3"/>
  </r>
  <r>
    <n v="22"/>
    <x v="22"/>
    <x v="22"/>
    <x v="18"/>
    <x v="22"/>
    <x v="22"/>
    <x v="1"/>
    <n v="890"/>
    <x v="22"/>
    <x v="1"/>
    <s v="USD"/>
    <n v="1522731600"/>
    <x v="22"/>
    <x v="0"/>
    <x v="0"/>
    <s v="theater/plays"/>
    <x v="3"/>
    <x v="3"/>
  </r>
  <r>
    <n v="23"/>
    <x v="23"/>
    <x v="23"/>
    <x v="6"/>
    <x v="23"/>
    <x v="23"/>
    <x v="1"/>
    <n v="142"/>
    <x v="23"/>
    <x v="4"/>
    <s v="GBP"/>
    <n v="1550124000"/>
    <x v="23"/>
    <x v="0"/>
    <x v="0"/>
    <s v="film &amp; video/documentary"/>
    <x v="4"/>
    <x v="4"/>
  </r>
  <r>
    <n v="24"/>
    <x v="24"/>
    <x v="24"/>
    <x v="19"/>
    <x v="24"/>
    <x v="24"/>
    <x v="1"/>
    <n v="2673"/>
    <x v="24"/>
    <x v="1"/>
    <s v="USD"/>
    <n v="1403326800"/>
    <x v="24"/>
    <x v="0"/>
    <x v="0"/>
    <s v="technology/wearables"/>
    <x v="2"/>
    <x v="8"/>
  </r>
  <r>
    <n v="25"/>
    <x v="25"/>
    <x v="25"/>
    <x v="20"/>
    <x v="25"/>
    <x v="25"/>
    <x v="1"/>
    <n v="163"/>
    <x v="25"/>
    <x v="1"/>
    <s v="USD"/>
    <n v="1305694800"/>
    <x v="25"/>
    <x v="0"/>
    <x v="1"/>
    <s v="games/video games"/>
    <x v="6"/>
    <x v="11"/>
  </r>
  <r>
    <n v="26"/>
    <x v="26"/>
    <x v="26"/>
    <x v="21"/>
    <x v="26"/>
    <x v="26"/>
    <x v="3"/>
    <n v="1480"/>
    <x v="26"/>
    <x v="1"/>
    <s v="USD"/>
    <n v="1533013200"/>
    <x v="26"/>
    <x v="0"/>
    <x v="0"/>
    <s v="theater/plays"/>
    <x v="3"/>
    <x v="3"/>
  </r>
  <r>
    <n v="27"/>
    <x v="27"/>
    <x v="27"/>
    <x v="22"/>
    <x v="27"/>
    <x v="27"/>
    <x v="0"/>
    <n v="15"/>
    <x v="27"/>
    <x v="1"/>
    <s v="USD"/>
    <n v="1443848400"/>
    <x v="27"/>
    <x v="0"/>
    <x v="0"/>
    <s v="music/rock"/>
    <x v="1"/>
    <x v="1"/>
  </r>
  <r>
    <n v="28"/>
    <x v="28"/>
    <x v="28"/>
    <x v="23"/>
    <x v="28"/>
    <x v="28"/>
    <x v="1"/>
    <n v="2220"/>
    <x v="28"/>
    <x v="1"/>
    <s v="USD"/>
    <n v="1265695200"/>
    <x v="28"/>
    <x v="0"/>
    <x v="1"/>
    <s v="theater/plays"/>
    <x v="3"/>
    <x v="3"/>
  </r>
  <r>
    <n v="29"/>
    <x v="29"/>
    <x v="29"/>
    <x v="24"/>
    <x v="29"/>
    <x v="29"/>
    <x v="1"/>
    <n v="1606"/>
    <x v="29"/>
    <x v="5"/>
    <s v="CHF"/>
    <n v="1532062800"/>
    <x v="29"/>
    <x v="0"/>
    <x v="0"/>
    <s v="film &amp; video/shorts"/>
    <x v="4"/>
    <x v="12"/>
  </r>
  <r>
    <n v="30"/>
    <x v="30"/>
    <x v="30"/>
    <x v="25"/>
    <x v="30"/>
    <x v="30"/>
    <x v="1"/>
    <n v="129"/>
    <x v="30"/>
    <x v="1"/>
    <s v="USD"/>
    <n v="1558674000"/>
    <x v="30"/>
    <x v="0"/>
    <x v="0"/>
    <s v="film &amp; video/animation"/>
    <x v="4"/>
    <x v="10"/>
  </r>
  <r>
    <n v="31"/>
    <x v="31"/>
    <x v="31"/>
    <x v="26"/>
    <x v="31"/>
    <x v="31"/>
    <x v="1"/>
    <n v="226"/>
    <x v="31"/>
    <x v="4"/>
    <s v="GBP"/>
    <n v="1451973600"/>
    <x v="31"/>
    <x v="0"/>
    <x v="0"/>
    <s v="games/video games"/>
    <x v="6"/>
    <x v="11"/>
  </r>
  <r>
    <n v="32"/>
    <x v="32"/>
    <x v="32"/>
    <x v="27"/>
    <x v="32"/>
    <x v="32"/>
    <x v="0"/>
    <n v="2307"/>
    <x v="32"/>
    <x v="6"/>
    <s v="EUR"/>
    <n v="1515564000"/>
    <x v="32"/>
    <x v="0"/>
    <x v="0"/>
    <s v="film &amp; video/documentary"/>
    <x v="4"/>
    <x v="4"/>
  </r>
  <r>
    <n v="33"/>
    <x v="33"/>
    <x v="33"/>
    <x v="28"/>
    <x v="33"/>
    <x v="33"/>
    <x v="1"/>
    <n v="5419"/>
    <x v="33"/>
    <x v="1"/>
    <s v="USD"/>
    <n v="1412485200"/>
    <x v="33"/>
    <x v="0"/>
    <x v="0"/>
    <s v="theater/plays"/>
    <x v="3"/>
    <x v="3"/>
  </r>
  <r>
    <n v="34"/>
    <x v="34"/>
    <x v="34"/>
    <x v="29"/>
    <x v="34"/>
    <x v="34"/>
    <x v="1"/>
    <n v="165"/>
    <x v="34"/>
    <x v="1"/>
    <s v="USD"/>
    <n v="1490245200"/>
    <x v="34"/>
    <x v="0"/>
    <x v="0"/>
    <s v="film &amp; video/documentary"/>
    <x v="4"/>
    <x v="4"/>
  </r>
  <r>
    <n v="35"/>
    <x v="35"/>
    <x v="35"/>
    <x v="30"/>
    <x v="35"/>
    <x v="35"/>
    <x v="1"/>
    <n v="1965"/>
    <x v="35"/>
    <x v="3"/>
    <s v="DKK"/>
    <n v="1547877600"/>
    <x v="35"/>
    <x v="0"/>
    <x v="1"/>
    <s v="film &amp; video/drama"/>
    <x v="4"/>
    <x v="6"/>
  </r>
  <r>
    <n v="36"/>
    <x v="36"/>
    <x v="36"/>
    <x v="31"/>
    <x v="36"/>
    <x v="36"/>
    <x v="1"/>
    <n v="16"/>
    <x v="36"/>
    <x v="1"/>
    <s v="USD"/>
    <n v="1298700000"/>
    <x v="36"/>
    <x v="0"/>
    <x v="0"/>
    <s v="theater/plays"/>
    <x v="3"/>
    <x v="3"/>
  </r>
  <r>
    <n v="37"/>
    <x v="37"/>
    <x v="37"/>
    <x v="32"/>
    <x v="37"/>
    <x v="37"/>
    <x v="1"/>
    <n v="107"/>
    <x v="37"/>
    <x v="1"/>
    <s v="USD"/>
    <n v="1570338000"/>
    <x v="37"/>
    <x v="0"/>
    <x v="1"/>
    <s v="publishing/fiction"/>
    <x v="5"/>
    <x v="13"/>
  </r>
  <r>
    <n v="38"/>
    <x v="38"/>
    <x v="38"/>
    <x v="33"/>
    <x v="38"/>
    <x v="38"/>
    <x v="1"/>
    <n v="134"/>
    <x v="38"/>
    <x v="1"/>
    <s v="USD"/>
    <n v="1287378000"/>
    <x v="38"/>
    <x v="0"/>
    <x v="0"/>
    <s v="photography/photography books"/>
    <x v="7"/>
    <x v="14"/>
  </r>
  <r>
    <n v="39"/>
    <x v="39"/>
    <x v="39"/>
    <x v="34"/>
    <x v="39"/>
    <x v="39"/>
    <x v="0"/>
    <n v="88"/>
    <x v="39"/>
    <x v="3"/>
    <s v="DKK"/>
    <n v="1361772000"/>
    <x v="39"/>
    <x v="0"/>
    <x v="0"/>
    <s v="theater/plays"/>
    <x v="3"/>
    <x v="3"/>
  </r>
  <r>
    <n v="40"/>
    <x v="40"/>
    <x v="40"/>
    <x v="35"/>
    <x v="40"/>
    <x v="40"/>
    <x v="1"/>
    <n v="198"/>
    <x v="40"/>
    <x v="1"/>
    <s v="USD"/>
    <n v="1275714000"/>
    <x v="40"/>
    <x v="0"/>
    <x v="1"/>
    <s v="technology/wearables"/>
    <x v="2"/>
    <x v="8"/>
  </r>
  <r>
    <n v="41"/>
    <x v="41"/>
    <x v="41"/>
    <x v="36"/>
    <x v="41"/>
    <x v="41"/>
    <x v="1"/>
    <n v="111"/>
    <x v="41"/>
    <x v="6"/>
    <s v="EUR"/>
    <n v="1346734800"/>
    <x v="41"/>
    <x v="0"/>
    <x v="1"/>
    <s v="music/rock"/>
    <x v="1"/>
    <x v="1"/>
  </r>
  <r>
    <n v="42"/>
    <x v="42"/>
    <x v="42"/>
    <x v="37"/>
    <x v="42"/>
    <x v="42"/>
    <x v="1"/>
    <n v="222"/>
    <x v="42"/>
    <x v="1"/>
    <s v="USD"/>
    <n v="1309755600"/>
    <x v="42"/>
    <x v="0"/>
    <x v="0"/>
    <s v="food/food trucks"/>
    <x v="0"/>
    <x v="0"/>
  </r>
  <r>
    <n v="43"/>
    <x v="43"/>
    <x v="43"/>
    <x v="38"/>
    <x v="43"/>
    <x v="43"/>
    <x v="1"/>
    <n v="6212"/>
    <x v="43"/>
    <x v="1"/>
    <s v="USD"/>
    <n v="1406178000"/>
    <x v="43"/>
    <x v="0"/>
    <x v="0"/>
    <s v="publishing/radio &amp; podcasts"/>
    <x v="5"/>
    <x v="15"/>
  </r>
  <r>
    <n v="44"/>
    <x v="44"/>
    <x v="44"/>
    <x v="39"/>
    <x v="44"/>
    <x v="44"/>
    <x v="1"/>
    <n v="98"/>
    <x v="44"/>
    <x v="3"/>
    <s v="DKK"/>
    <n v="1552798800"/>
    <x v="44"/>
    <x v="0"/>
    <x v="0"/>
    <s v="publishing/fiction"/>
    <x v="5"/>
    <x v="13"/>
  </r>
  <r>
    <n v="45"/>
    <x v="45"/>
    <x v="45"/>
    <x v="40"/>
    <x v="45"/>
    <x v="45"/>
    <x v="0"/>
    <n v="48"/>
    <x v="45"/>
    <x v="1"/>
    <s v="USD"/>
    <n v="1478062800"/>
    <x v="45"/>
    <x v="0"/>
    <x v="1"/>
    <s v="theater/plays"/>
    <x v="3"/>
    <x v="3"/>
  </r>
  <r>
    <n v="46"/>
    <x v="46"/>
    <x v="46"/>
    <x v="41"/>
    <x v="46"/>
    <x v="46"/>
    <x v="1"/>
    <n v="92"/>
    <x v="46"/>
    <x v="1"/>
    <s v="USD"/>
    <n v="1278565200"/>
    <x v="46"/>
    <x v="0"/>
    <x v="0"/>
    <s v="music/rock"/>
    <x v="1"/>
    <x v="1"/>
  </r>
  <r>
    <n v="47"/>
    <x v="47"/>
    <x v="47"/>
    <x v="42"/>
    <x v="47"/>
    <x v="47"/>
    <x v="1"/>
    <n v="149"/>
    <x v="47"/>
    <x v="1"/>
    <s v="USD"/>
    <n v="1396069200"/>
    <x v="47"/>
    <x v="0"/>
    <x v="0"/>
    <s v="theater/plays"/>
    <x v="3"/>
    <x v="3"/>
  </r>
  <r>
    <n v="48"/>
    <x v="48"/>
    <x v="48"/>
    <x v="43"/>
    <x v="48"/>
    <x v="48"/>
    <x v="1"/>
    <n v="2431"/>
    <x v="48"/>
    <x v="1"/>
    <s v="USD"/>
    <n v="1435208400"/>
    <x v="48"/>
    <x v="0"/>
    <x v="0"/>
    <s v="theater/plays"/>
    <x v="3"/>
    <x v="3"/>
  </r>
  <r>
    <n v="49"/>
    <x v="49"/>
    <x v="49"/>
    <x v="44"/>
    <x v="49"/>
    <x v="49"/>
    <x v="1"/>
    <n v="303"/>
    <x v="49"/>
    <x v="1"/>
    <s v="USD"/>
    <n v="1571547600"/>
    <x v="49"/>
    <x v="0"/>
    <x v="0"/>
    <s v="music/rock"/>
    <x v="1"/>
    <x v="1"/>
  </r>
  <r>
    <n v="50"/>
    <x v="50"/>
    <x v="50"/>
    <x v="0"/>
    <x v="50"/>
    <x v="50"/>
    <x v="0"/>
    <n v="1"/>
    <x v="50"/>
    <x v="6"/>
    <s v="EUR"/>
    <n v="1375333200"/>
    <x v="50"/>
    <x v="0"/>
    <x v="0"/>
    <s v="music/metal"/>
    <x v="1"/>
    <x v="16"/>
  </r>
  <r>
    <n v="51"/>
    <x v="51"/>
    <x v="51"/>
    <x v="45"/>
    <x v="51"/>
    <x v="51"/>
    <x v="0"/>
    <n v="1467"/>
    <x v="51"/>
    <x v="4"/>
    <s v="GBP"/>
    <n v="1332824400"/>
    <x v="51"/>
    <x v="0"/>
    <x v="1"/>
    <s v="technology/wearables"/>
    <x v="2"/>
    <x v="8"/>
  </r>
  <r>
    <n v="52"/>
    <x v="52"/>
    <x v="52"/>
    <x v="44"/>
    <x v="52"/>
    <x v="52"/>
    <x v="0"/>
    <n v="75"/>
    <x v="52"/>
    <x v="1"/>
    <s v="USD"/>
    <n v="1284526800"/>
    <x v="52"/>
    <x v="0"/>
    <x v="0"/>
    <s v="theater/plays"/>
    <x v="3"/>
    <x v="3"/>
  </r>
  <r>
    <n v="53"/>
    <x v="53"/>
    <x v="53"/>
    <x v="35"/>
    <x v="53"/>
    <x v="53"/>
    <x v="1"/>
    <n v="209"/>
    <x v="53"/>
    <x v="1"/>
    <s v="USD"/>
    <n v="1400562000"/>
    <x v="53"/>
    <x v="0"/>
    <x v="0"/>
    <s v="film &amp; video/drama"/>
    <x v="4"/>
    <x v="6"/>
  </r>
  <r>
    <n v="54"/>
    <x v="54"/>
    <x v="54"/>
    <x v="46"/>
    <x v="54"/>
    <x v="54"/>
    <x v="0"/>
    <n v="120"/>
    <x v="54"/>
    <x v="1"/>
    <s v="USD"/>
    <n v="1520748000"/>
    <x v="54"/>
    <x v="0"/>
    <x v="0"/>
    <s v="technology/wearables"/>
    <x v="2"/>
    <x v="8"/>
  </r>
  <r>
    <n v="55"/>
    <x v="55"/>
    <x v="55"/>
    <x v="47"/>
    <x v="55"/>
    <x v="55"/>
    <x v="1"/>
    <n v="131"/>
    <x v="55"/>
    <x v="1"/>
    <s v="USD"/>
    <n v="1532926800"/>
    <x v="55"/>
    <x v="0"/>
    <x v="0"/>
    <s v="music/jazz"/>
    <x v="1"/>
    <x v="17"/>
  </r>
  <r>
    <n v="56"/>
    <x v="56"/>
    <x v="56"/>
    <x v="48"/>
    <x v="56"/>
    <x v="56"/>
    <x v="1"/>
    <n v="164"/>
    <x v="56"/>
    <x v="1"/>
    <s v="USD"/>
    <n v="1420869600"/>
    <x v="56"/>
    <x v="0"/>
    <x v="0"/>
    <s v="technology/wearables"/>
    <x v="2"/>
    <x v="8"/>
  </r>
  <r>
    <n v="57"/>
    <x v="57"/>
    <x v="57"/>
    <x v="49"/>
    <x v="57"/>
    <x v="57"/>
    <x v="1"/>
    <n v="201"/>
    <x v="57"/>
    <x v="1"/>
    <s v="USD"/>
    <n v="1504242000"/>
    <x v="57"/>
    <x v="0"/>
    <x v="0"/>
    <s v="games/video games"/>
    <x v="6"/>
    <x v="11"/>
  </r>
  <r>
    <n v="58"/>
    <x v="58"/>
    <x v="58"/>
    <x v="50"/>
    <x v="58"/>
    <x v="58"/>
    <x v="1"/>
    <n v="211"/>
    <x v="58"/>
    <x v="1"/>
    <s v="USD"/>
    <n v="1442811600"/>
    <x v="58"/>
    <x v="0"/>
    <x v="0"/>
    <s v="theater/plays"/>
    <x v="3"/>
    <x v="3"/>
  </r>
  <r>
    <n v="59"/>
    <x v="59"/>
    <x v="59"/>
    <x v="1"/>
    <x v="59"/>
    <x v="59"/>
    <x v="1"/>
    <n v="128"/>
    <x v="59"/>
    <x v="1"/>
    <s v="USD"/>
    <n v="1497243600"/>
    <x v="59"/>
    <x v="0"/>
    <x v="1"/>
    <s v="theater/plays"/>
    <x v="3"/>
    <x v="3"/>
  </r>
  <r>
    <n v="60"/>
    <x v="60"/>
    <x v="60"/>
    <x v="51"/>
    <x v="60"/>
    <x v="60"/>
    <x v="1"/>
    <n v="1600"/>
    <x v="60"/>
    <x v="0"/>
    <s v="CAD"/>
    <n v="1342501200"/>
    <x v="60"/>
    <x v="0"/>
    <x v="0"/>
    <s v="theater/plays"/>
    <x v="3"/>
    <x v="3"/>
  </r>
  <r>
    <n v="61"/>
    <x v="61"/>
    <x v="61"/>
    <x v="52"/>
    <x v="61"/>
    <x v="61"/>
    <x v="0"/>
    <n v="2253"/>
    <x v="61"/>
    <x v="0"/>
    <s v="CAD"/>
    <n v="1298268000"/>
    <x v="61"/>
    <x v="0"/>
    <x v="0"/>
    <s v="theater/plays"/>
    <x v="3"/>
    <x v="3"/>
  </r>
  <r>
    <n v="62"/>
    <x v="62"/>
    <x v="62"/>
    <x v="22"/>
    <x v="62"/>
    <x v="62"/>
    <x v="1"/>
    <n v="249"/>
    <x v="62"/>
    <x v="1"/>
    <s v="USD"/>
    <n v="1433480400"/>
    <x v="62"/>
    <x v="0"/>
    <x v="0"/>
    <s v="technology/web"/>
    <x v="2"/>
    <x v="2"/>
  </r>
  <r>
    <n v="63"/>
    <x v="63"/>
    <x v="63"/>
    <x v="53"/>
    <x v="63"/>
    <x v="63"/>
    <x v="0"/>
    <n v="5"/>
    <x v="63"/>
    <x v="1"/>
    <s v="USD"/>
    <n v="1493355600"/>
    <x v="63"/>
    <x v="0"/>
    <x v="0"/>
    <s v="theater/plays"/>
    <x v="3"/>
    <x v="3"/>
  </r>
  <r>
    <n v="64"/>
    <x v="64"/>
    <x v="64"/>
    <x v="54"/>
    <x v="64"/>
    <x v="64"/>
    <x v="0"/>
    <n v="38"/>
    <x v="64"/>
    <x v="1"/>
    <s v="USD"/>
    <n v="1530507600"/>
    <x v="64"/>
    <x v="0"/>
    <x v="1"/>
    <s v="technology/web"/>
    <x v="2"/>
    <x v="2"/>
  </r>
  <r>
    <n v="65"/>
    <x v="65"/>
    <x v="65"/>
    <x v="55"/>
    <x v="65"/>
    <x v="65"/>
    <x v="1"/>
    <n v="236"/>
    <x v="65"/>
    <x v="1"/>
    <s v="USD"/>
    <n v="1296108000"/>
    <x v="65"/>
    <x v="0"/>
    <x v="0"/>
    <s v="theater/plays"/>
    <x v="3"/>
    <x v="3"/>
  </r>
  <r>
    <n v="66"/>
    <x v="66"/>
    <x v="66"/>
    <x v="49"/>
    <x v="66"/>
    <x v="66"/>
    <x v="0"/>
    <n v="12"/>
    <x v="66"/>
    <x v="1"/>
    <s v="USD"/>
    <n v="1428469200"/>
    <x v="66"/>
    <x v="0"/>
    <x v="1"/>
    <s v="theater/plays"/>
    <x v="3"/>
    <x v="3"/>
  </r>
  <r>
    <n v="67"/>
    <x v="67"/>
    <x v="67"/>
    <x v="56"/>
    <x v="67"/>
    <x v="67"/>
    <x v="1"/>
    <n v="4065"/>
    <x v="67"/>
    <x v="4"/>
    <s v="GBP"/>
    <n v="1264399200"/>
    <x v="67"/>
    <x v="0"/>
    <x v="1"/>
    <s v="technology/wearables"/>
    <x v="2"/>
    <x v="8"/>
  </r>
  <r>
    <n v="68"/>
    <x v="68"/>
    <x v="68"/>
    <x v="57"/>
    <x v="68"/>
    <x v="68"/>
    <x v="1"/>
    <n v="246"/>
    <x v="68"/>
    <x v="6"/>
    <s v="EUR"/>
    <n v="1501131600"/>
    <x v="68"/>
    <x v="0"/>
    <x v="1"/>
    <s v="theater/plays"/>
    <x v="3"/>
    <x v="3"/>
  </r>
  <r>
    <n v="69"/>
    <x v="69"/>
    <x v="69"/>
    <x v="58"/>
    <x v="69"/>
    <x v="69"/>
    <x v="3"/>
    <n v="17"/>
    <x v="69"/>
    <x v="1"/>
    <s v="USD"/>
    <n v="1292738400"/>
    <x v="69"/>
    <x v="0"/>
    <x v="0"/>
    <s v="theater/plays"/>
    <x v="3"/>
    <x v="3"/>
  </r>
  <r>
    <n v="70"/>
    <x v="70"/>
    <x v="70"/>
    <x v="59"/>
    <x v="70"/>
    <x v="70"/>
    <x v="1"/>
    <n v="2475"/>
    <x v="70"/>
    <x v="6"/>
    <s v="EUR"/>
    <n v="1288674000"/>
    <x v="70"/>
    <x v="0"/>
    <x v="1"/>
    <s v="theater/plays"/>
    <x v="3"/>
    <x v="3"/>
  </r>
  <r>
    <n v="71"/>
    <x v="71"/>
    <x v="71"/>
    <x v="46"/>
    <x v="71"/>
    <x v="71"/>
    <x v="1"/>
    <n v="76"/>
    <x v="71"/>
    <x v="1"/>
    <s v="USD"/>
    <n v="1575093600"/>
    <x v="49"/>
    <x v="0"/>
    <x v="0"/>
    <s v="theater/plays"/>
    <x v="3"/>
    <x v="3"/>
  </r>
  <r>
    <n v="72"/>
    <x v="72"/>
    <x v="72"/>
    <x v="60"/>
    <x v="72"/>
    <x v="72"/>
    <x v="1"/>
    <n v="54"/>
    <x v="72"/>
    <x v="1"/>
    <s v="USD"/>
    <n v="1435726800"/>
    <x v="71"/>
    <x v="0"/>
    <x v="0"/>
    <s v="film &amp; video/animation"/>
    <x v="4"/>
    <x v="10"/>
  </r>
  <r>
    <n v="73"/>
    <x v="73"/>
    <x v="73"/>
    <x v="1"/>
    <x v="73"/>
    <x v="73"/>
    <x v="1"/>
    <n v="88"/>
    <x v="73"/>
    <x v="1"/>
    <s v="USD"/>
    <n v="1480226400"/>
    <x v="72"/>
    <x v="0"/>
    <x v="0"/>
    <s v="music/jazz"/>
    <x v="1"/>
    <x v="17"/>
  </r>
  <r>
    <n v="74"/>
    <x v="74"/>
    <x v="74"/>
    <x v="61"/>
    <x v="74"/>
    <x v="74"/>
    <x v="1"/>
    <n v="85"/>
    <x v="74"/>
    <x v="4"/>
    <s v="GBP"/>
    <n v="1459054800"/>
    <x v="73"/>
    <x v="0"/>
    <x v="0"/>
    <s v="music/metal"/>
    <x v="1"/>
    <x v="16"/>
  </r>
  <r>
    <n v="75"/>
    <x v="75"/>
    <x v="75"/>
    <x v="62"/>
    <x v="75"/>
    <x v="75"/>
    <x v="1"/>
    <n v="170"/>
    <x v="75"/>
    <x v="1"/>
    <s v="USD"/>
    <n v="1531630800"/>
    <x v="74"/>
    <x v="0"/>
    <x v="0"/>
    <s v="photography/photography books"/>
    <x v="7"/>
    <x v="14"/>
  </r>
  <r>
    <n v="76"/>
    <x v="76"/>
    <x v="76"/>
    <x v="63"/>
    <x v="76"/>
    <x v="76"/>
    <x v="0"/>
    <n v="1684"/>
    <x v="76"/>
    <x v="1"/>
    <s v="USD"/>
    <n v="1421992800"/>
    <x v="75"/>
    <x v="1"/>
    <x v="1"/>
    <s v="theater/plays"/>
    <x v="3"/>
    <x v="3"/>
  </r>
  <r>
    <n v="77"/>
    <x v="77"/>
    <x v="77"/>
    <x v="40"/>
    <x v="77"/>
    <x v="77"/>
    <x v="0"/>
    <n v="56"/>
    <x v="77"/>
    <x v="1"/>
    <s v="USD"/>
    <n v="1285563600"/>
    <x v="76"/>
    <x v="0"/>
    <x v="1"/>
    <s v="film &amp; video/animation"/>
    <x v="4"/>
    <x v="10"/>
  </r>
  <r>
    <n v="78"/>
    <x v="78"/>
    <x v="78"/>
    <x v="6"/>
    <x v="78"/>
    <x v="78"/>
    <x v="1"/>
    <n v="330"/>
    <x v="78"/>
    <x v="1"/>
    <s v="USD"/>
    <n v="1523854800"/>
    <x v="77"/>
    <x v="0"/>
    <x v="0"/>
    <s v="publishing/translations"/>
    <x v="5"/>
    <x v="18"/>
  </r>
  <r>
    <n v="79"/>
    <x v="79"/>
    <x v="79"/>
    <x v="64"/>
    <x v="79"/>
    <x v="79"/>
    <x v="0"/>
    <n v="838"/>
    <x v="79"/>
    <x v="1"/>
    <s v="USD"/>
    <n v="1529125200"/>
    <x v="78"/>
    <x v="0"/>
    <x v="0"/>
    <s v="theater/plays"/>
    <x v="3"/>
    <x v="3"/>
  </r>
  <r>
    <n v="80"/>
    <x v="80"/>
    <x v="80"/>
    <x v="65"/>
    <x v="80"/>
    <x v="80"/>
    <x v="1"/>
    <n v="127"/>
    <x v="80"/>
    <x v="1"/>
    <s v="USD"/>
    <n v="1503982800"/>
    <x v="79"/>
    <x v="0"/>
    <x v="0"/>
    <s v="games/video games"/>
    <x v="6"/>
    <x v="11"/>
  </r>
  <r>
    <n v="81"/>
    <x v="81"/>
    <x v="81"/>
    <x v="66"/>
    <x v="81"/>
    <x v="81"/>
    <x v="1"/>
    <n v="411"/>
    <x v="81"/>
    <x v="1"/>
    <s v="USD"/>
    <n v="1511416800"/>
    <x v="80"/>
    <x v="0"/>
    <x v="0"/>
    <s v="music/rock"/>
    <x v="1"/>
    <x v="1"/>
  </r>
  <r>
    <n v="82"/>
    <x v="82"/>
    <x v="82"/>
    <x v="67"/>
    <x v="82"/>
    <x v="82"/>
    <x v="1"/>
    <n v="180"/>
    <x v="82"/>
    <x v="4"/>
    <s v="GBP"/>
    <n v="1547704800"/>
    <x v="4"/>
    <x v="0"/>
    <x v="1"/>
    <s v="games/video games"/>
    <x v="6"/>
    <x v="11"/>
  </r>
  <r>
    <n v="83"/>
    <x v="83"/>
    <x v="83"/>
    <x v="68"/>
    <x v="83"/>
    <x v="83"/>
    <x v="0"/>
    <n v="1000"/>
    <x v="83"/>
    <x v="1"/>
    <s v="USD"/>
    <n v="1469682000"/>
    <x v="81"/>
    <x v="0"/>
    <x v="0"/>
    <s v="music/electric music"/>
    <x v="1"/>
    <x v="5"/>
  </r>
  <r>
    <n v="84"/>
    <x v="84"/>
    <x v="84"/>
    <x v="69"/>
    <x v="84"/>
    <x v="84"/>
    <x v="1"/>
    <n v="374"/>
    <x v="84"/>
    <x v="1"/>
    <s v="USD"/>
    <n v="1343451600"/>
    <x v="82"/>
    <x v="0"/>
    <x v="0"/>
    <s v="technology/wearables"/>
    <x v="2"/>
    <x v="8"/>
  </r>
  <r>
    <n v="85"/>
    <x v="85"/>
    <x v="85"/>
    <x v="70"/>
    <x v="85"/>
    <x v="85"/>
    <x v="1"/>
    <n v="71"/>
    <x v="85"/>
    <x v="2"/>
    <s v="AUD"/>
    <n v="1315717200"/>
    <x v="83"/>
    <x v="0"/>
    <x v="0"/>
    <s v="music/indie rock"/>
    <x v="1"/>
    <x v="7"/>
  </r>
  <r>
    <n v="86"/>
    <x v="86"/>
    <x v="86"/>
    <x v="71"/>
    <x v="86"/>
    <x v="86"/>
    <x v="1"/>
    <n v="203"/>
    <x v="86"/>
    <x v="1"/>
    <s v="USD"/>
    <n v="1430715600"/>
    <x v="84"/>
    <x v="1"/>
    <x v="0"/>
    <s v="theater/plays"/>
    <x v="3"/>
    <x v="3"/>
  </r>
  <r>
    <n v="87"/>
    <x v="87"/>
    <x v="87"/>
    <x v="72"/>
    <x v="87"/>
    <x v="87"/>
    <x v="0"/>
    <n v="1482"/>
    <x v="87"/>
    <x v="2"/>
    <s v="AUD"/>
    <n v="1299564000"/>
    <x v="85"/>
    <x v="0"/>
    <x v="1"/>
    <s v="music/rock"/>
    <x v="1"/>
    <x v="1"/>
  </r>
  <r>
    <n v="88"/>
    <x v="88"/>
    <x v="88"/>
    <x v="73"/>
    <x v="88"/>
    <x v="88"/>
    <x v="1"/>
    <n v="113"/>
    <x v="88"/>
    <x v="1"/>
    <s v="USD"/>
    <n v="1429160400"/>
    <x v="86"/>
    <x v="0"/>
    <x v="0"/>
    <s v="publishing/translations"/>
    <x v="5"/>
    <x v="18"/>
  </r>
  <r>
    <n v="89"/>
    <x v="89"/>
    <x v="89"/>
    <x v="74"/>
    <x v="89"/>
    <x v="89"/>
    <x v="1"/>
    <n v="96"/>
    <x v="89"/>
    <x v="1"/>
    <s v="USD"/>
    <n v="1271307600"/>
    <x v="87"/>
    <x v="0"/>
    <x v="0"/>
    <s v="theater/plays"/>
    <x v="3"/>
    <x v="3"/>
  </r>
  <r>
    <n v="90"/>
    <x v="90"/>
    <x v="90"/>
    <x v="75"/>
    <x v="58"/>
    <x v="90"/>
    <x v="0"/>
    <n v="106"/>
    <x v="90"/>
    <x v="1"/>
    <s v="USD"/>
    <n v="1456380000"/>
    <x v="88"/>
    <x v="0"/>
    <x v="1"/>
    <s v="theater/plays"/>
    <x v="3"/>
    <x v="3"/>
  </r>
  <r>
    <n v="91"/>
    <x v="91"/>
    <x v="91"/>
    <x v="76"/>
    <x v="90"/>
    <x v="91"/>
    <x v="0"/>
    <n v="679"/>
    <x v="91"/>
    <x v="6"/>
    <s v="EUR"/>
    <n v="1470459600"/>
    <x v="89"/>
    <x v="0"/>
    <x v="0"/>
    <s v="publishing/translations"/>
    <x v="5"/>
    <x v="18"/>
  </r>
  <r>
    <n v="92"/>
    <x v="92"/>
    <x v="92"/>
    <x v="77"/>
    <x v="91"/>
    <x v="92"/>
    <x v="1"/>
    <n v="498"/>
    <x v="92"/>
    <x v="5"/>
    <s v="CHF"/>
    <n v="1277269200"/>
    <x v="40"/>
    <x v="0"/>
    <x v="1"/>
    <s v="games/video games"/>
    <x v="6"/>
    <x v="11"/>
  </r>
  <r>
    <n v="93"/>
    <x v="93"/>
    <x v="93"/>
    <x v="78"/>
    <x v="92"/>
    <x v="93"/>
    <x v="3"/>
    <n v="610"/>
    <x v="93"/>
    <x v="1"/>
    <s v="USD"/>
    <n v="1350709200"/>
    <x v="90"/>
    <x v="0"/>
    <x v="1"/>
    <s v="theater/plays"/>
    <x v="3"/>
    <x v="3"/>
  </r>
  <r>
    <n v="94"/>
    <x v="94"/>
    <x v="94"/>
    <x v="49"/>
    <x v="93"/>
    <x v="94"/>
    <x v="1"/>
    <n v="180"/>
    <x v="94"/>
    <x v="4"/>
    <s v="GBP"/>
    <n v="1554613200"/>
    <x v="91"/>
    <x v="0"/>
    <x v="0"/>
    <s v="technology/web"/>
    <x v="2"/>
    <x v="2"/>
  </r>
  <r>
    <n v="95"/>
    <x v="95"/>
    <x v="95"/>
    <x v="79"/>
    <x v="94"/>
    <x v="95"/>
    <x v="1"/>
    <n v="27"/>
    <x v="95"/>
    <x v="1"/>
    <s v="USD"/>
    <n v="1571029200"/>
    <x v="92"/>
    <x v="0"/>
    <x v="0"/>
    <s v="film &amp; video/documentary"/>
    <x v="4"/>
    <x v="4"/>
  </r>
  <r>
    <n v="96"/>
    <x v="96"/>
    <x v="96"/>
    <x v="80"/>
    <x v="95"/>
    <x v="96"/>
    <x v="1"/>
    <n v="2331"/>
    <x v="96"/>
    <x v="1"/>
    <s v="USD"/>
    <n v="1299736800"/>
    <x v="36"/>
    <x v="0"/>
    <x v="0"/>
    <s v="theater/plays"/>
    <x v="3"/>
    <x v="3"/>
  </r>
  <r>
    <n v="97"/>
    <x v="97"/>
    <x v="97"/>
    <x v="81"/>
    <x v="96"/>
    <x v="97"/>
    <x v="1"/>
    <n v="113"/>
    <x v="97"/>
    <x v="1"/>
    <s v="USD"/>
    <n v="1435208400"/>
    <x v="93"/>
    <x v="0"/>
    <x v="0"/>
    <s v="food/food trucks"/>
    <x v="0"/>
    <x v="0"/>
  </r>
  <r>
    <n v="98"/>
    <x v="98"/>
    <x v="98"/>
    <x v="82"/>
    <x v="97"/>
    <x v="98"/>
    <x v="0"/>
    <n v="1220"/>
    <x v="98"/>
    <x v="2"/>
    <s v="AUD"/>
    <n v="1437973200"/>
    <x v="94"/>
    <x v="0"/>
    <x v="0"/>
    <s v="games/video games"/>
    <x v="6"/>
    <x v="11"/>
  </r>
  <r>
    <n v="99"/>
    <x v="99"/>
    <x v="99"/>
    <x v="4"/>
    <x v="98"/>
    <x v="99"/>
    <x v="1"/>
    <n v="164"/>
    <x v="99"/>
    <x v="1"/>
    <s v="USD"/>
    <n v="1416895200"/>
    <x v="95"/>
    <x v="0"/>
    <x v="0"/>
    <s v="theater/plays"/>
    <x v="3"/>
    <x v="3"/>
  </r>
  <r>
    <n v="100"/>
    <x v="100"/>
    <x v="100"/>
    <x v="0"/>
    <x v="99"/>
    <x v="100"/>
    <x v="0"/>
    <n v="1"/>
    <x v="100"/>
    <x v="1"/>
    <s v="USD"/>
    <n v="1319000400"/>
    <x v="96"/>
    <x v="0"/>
    <x v="0"/>
    <s v="theater/plays"/>
    <x v="3"/>
    <x v="3"/>
  </r>
  <r>
    <n v="101"/>
    <x v="101"/>
    <x v="101"/>
    <x v="79"/>
    <x v="100"/>
    <x v="101"/>
    <x v="1"/>
    <n v="164"/>
    <x v="101"/>
    <x v="1"/>
    <s v="USD"/>
    <n v="1424498400"/>
    <x v="97"/>
    <x v="0"/>
    <x v="1"/>
    <s v="music/electric music"/>
    <x v="1"/>
    <x v="5"/>
  </r>
  <r>
    <n v="102"/>
    <x v="102"/>
    <x v="102"/>
    <x v="41"/>
    <x v="101"/>
    <x v="102"/>
    <x v="1"/>
    <n v="336"/>
    <x v="102"/>
    <x v="1"/>
    <s v="USD"/>
    <n v="1526274000"/>
    <x v="98"/>
    <x v="0"/>
    <x v="1"/>
    <s v="technology/wearables"/>
    <x v="2"/>
    <x v="8"/>
  </r>
  <r>
    <n v="103"/>
    <x v="103"/>
    <x v="103"/>
    <x v="83"/>
    <x v="102"/>
    <x v="103"/>
    <x v="0"/>
    <n v="37"/>
    <x v="103"/>
    <x v="6"/>
    <s v="EUR"/>
    <n v="1287896400"/>
    <x v="99"/>
    <x v="0"/>
    <x v="0"/>
    <s v="music/electric music"/>
    <x v="1"/>
    <x v="5"/>
  </r>
  <r>
    <n v="104"/>
    <x v="104"/>
    <x v="104"/>
    <x v="84"/>
    <x v="103"/>
    <x v="104"/>
    <x v="1"/>
    <n v="1917"/>
    <x v="104"/>
    <x v="1"/>
    <s v="USD"/>
    <n v="1495515600"/>
    <x v="100"/>
    <x v="0"/>
    <x v="0"/>
    <s v="music/indie rock"/>
    <x v="1"/>
    <x v="7"/>
  </r>
  <r>
    <n v="105"/>
    <x v="105"/>
    <x v="105"/>
    <x v="85"/>
    <x v="104"/>
    <x v="105"/>
    <x v="1"/>
    <n v="95"/>
    <x v="105"/>
    <x v="1"/>
    <s v="USD"/>
    <n v="1364878800"/>
    <x v="101"/>
    <x v="0"/>
    <x v="0"/>
    <s v="technology/web"/>
    <x v="2"/>
    <x v="2"/>
  </r>
  <r>
    <n v="106"/>
    <x v="106"/>
    <x v="106"/>
    <x v="61"/>
    <x v="105"/>
    <x v="106"/>
    <x v="1"/>
    <n v="147"/>
    <x v="106"/>
    <x v="1"/>
    <s v="USD"/>
    <n v="1567918800"/>
    <x v="102"/>
    <x v="0"/>
    <x v="0"/>
    <s v="theater/plays"/>
    <x v="3"/>
    <x v="3"/>
  </r>
  <r>
    <n v="107"/>
    <x v="107"/>
    <x v="107"/>
    <x v="26"/>
    <x v="106"/>
    <x v="107"/>
    <x v="1"/>
    <n v="86"/>
    <x v="107"/>
    <x v="1"/>
    <s v="USD"/>
    <n v="1524459600"/>
    <x v="103"/>
    <x v="0"/>
    <x v="1"/>
    <s v="theater/plays"/>
    <x v="3"/>
    <x v="3"/>
  </r>
  <r>
    <n v="108"/>
    <x v="108"/>
    <x v="108"/>
    <x v="42"/>
    <x v="107"/>
    <x v="108"/>
    <x v="1"/>
    <n v="83"/>
    <x v="108"/>
    <x v="1"/>
    <s v="USD"/>
    <n v="1333688400"/>
    <x v="104"/>
    <x v="0"/>
    <x v="0"/>
    <s v="film &amp; video/documentary"/>
    <x v="4"/>
    <x v="4"/>
  </r>
  <r>
    <n v="109"/>
    <x v="109"/>
    <x v="109"/>
    <x v="5"/>
    <x v="108"/>
    <x v="109"/>
    <x v="0"/>
    <n v="60"/>
    <x v="109"/>
    <x v="1"/>
    <s v="USD"/>
    <n v="1389506400"/>
    <x v="105"/>
    <x v="0"/>
    <x v="0"/>
    <s v="film &amp; video/television"/>
    <x v="4"/>
    <x v="19"/>
  </r>
  <r>
    <n v="110"/>
    <x v="110"/>
    <x v="110"/>
    <x v="86"/>
    <x v="109"/>
    <x v="110"/>
    <x v="0"/>
    <n v="296"/>
    <x v="110"/>
    <x v="1"/>
    <s v="USD"/>
    <n v="1536642000"/>
    <x v="106"/>
    <x v="0"/>
    <x v="0"/>
    <s v="food/food trucks"/>
    <x v="0"/>
    <x v="0"/>
  </r>
  <r>
    <n v="111"/>
    <x v="111"/>
    <x v="111"/>
    <x v="87"/>
    <x v="110"/>
    <x v="111"/>
    <x v="1"/>
    <n v="676"/>
    <x v="111"/>
    <x v="1"/>
    <s v="USD"/>
    <n v="1348290000"/>
    <x v="107"/>
    <x v="0"/>
    <x v="0"/>
    <s v="publishing/radio &amp; podcasts"/>
    <x v="5"/>
    <x v="15"/>
  </r>
  <r>
    <n v="112"/>
    <x v="112"/>
    <x v="112"/>
    <x v="53"/>
    <x v="111"/>
    <x v="112"/>
    <x v="1"/>
    <n v="361"/>
    <x v="112"/>
    <x v="2"/>
    <s v="AUD"/>
    <n v="1408856400"/>
    <x v="108"/>
    <x v="0"/>
    <x v="0"/>
    <s v="technology/web"/>
    <x v="2"/>
    <x v="2"/>
  </r>
  <r>
    <n v="113"/>
    <x v="113"/>
    <x v="113"/>
    <x v="88"/>
    <x v="112"/>
    <x v="113"/>
    <x v="1"/>
    <n v="131"/>
    <x v="113"/>
    <x v="1"/>
    <s v="USD"/>
    <n v="1505192400"/>
    <x v="109"/>
    <x v="0"/>
    <x v="0"/>
    <s v="food/food trucks"/>
    <x v="0"/>
    <x v="0"/>
  </r>
  <r>
    <n v="114"/>
    <x v="114"/>
    <x v="114"/>
    <x v="89"/>
    <x v="113"/>
    <x v="114"/>
    <x v="1"/>
    <n v="126"/>
    <x v="114"/>
    <x v="1"/>
    <s v="USD"/>
    <n v="1554786000"/>
    <x v="110"/>
    <x v="0"/>
    <x v="1"/>
    <s v="technology/wearables"/>
    <x v="2"/>
    <x v="8"/>
  </r>
  <r>
    <n v="115"/>
    <x v="115"/>
    <x v="115"/>
    <x v="90"/>
    <x v="114"/>
    <x v="115"/>
    <x v="0"/>
    <n v="3304"/>
    <x v="115"/>
    <x v="6"/>
    <s v="EUR"/>
    <n v="1510898400"/>
    <x v="111"/>
    <x v="0"/>
    <x v="0"/>
    <s v="publishing/fiction"/>
    <x v="5"/>
    <x v="13"/>
  </r>
  <r>
    <n v="116"/>
    <x v="116"/>
    <x v="116"/>
    <x v="44"/>
    <x v="115"/>
    <x v="116"/>
    <x v="0"/>
    <n v="73"/>
    <x v="116"/>
    <x v="1"/>
    <s v="USD"/>
    <n v="1442552400"/>
    <x v="112"/>
    <x v="0"/>
    <x v="0"/>
    <s v="theater/plays"/>
    <x v="3"/>
    <x v="3"/>
  </r>
  <r>
    <n v="117"/>
    <x v="117"/>
    <x v="117"/>
    <x v="70"/>
    <x v="116"/>
    <x v="117"/>
    <x v="1"/>
    <n v="275"/>
    <x v="117"/>
    <x v="1"/>
    <s v="USD"/>
    <n v="1316667600"/>
    <x v="113"/>
    <x v="0"/>
    <x v="0"/>
    <s v="film &amp; video/television"/>
    <x v="4"/>
    <x v="19"/>
  </r>
  <r>
    <n v="118"/>
    <x v="118"/>
    <x v="118"/>
    <x v="91"/>
    <x v="117"/>
    <x v="118"/>
    <x v="1"/>
    <n v="67"/>
    <x v="118"/>
    <x v="1"/>
    <s v="USD"/>
    <n v="1390716000"/>
    <x v="114"/>
    <x v="0"/>
    <x v="0"/>
    <s v="photography/photography books"/>
    <x v="7"/>
    <x v="14"/>
  </r>
  <r>
    <n v="119"/>
    <x v="119"/>
    <x v="119"/>
    <x v="92"/>
    <x v="118"/>
    <x v="119"/>
    <x v="1"/>
    <n v="154"/>
    <x v="119"/>
    <x v="1"/>
    <s v="USD"/>
    <n v="1402894800"/>
    <x v="115"/>
    <x v="0"/>
    <x v="1"/>
    <s v="film &amp; video/documentary"/>
    <x v="4"/>
    <x v="4"/>
  </r>
  <r>
    <n v="120"/>
    <x v="120"/>
    <x v="120"/>
    <x v="93"/>
    <x v="119"/>
    <x v="120"/>
    <x v="1"/>
    <n v="1782"/>
    <x v="120"/>
    <x v="1"/>
    <s v="USD"/>
    <n v="1429246800"/>
    <x v="116"/>
    <x v="0"/>
    <x v="1"/>
    <s v="games/mobile games"/>
    <x v="6"/>
    <x v="20"/>
  </r>
  <r>
    <n v="121"/>
    <x v="121"/>
    <x v="121"/>
    <x v="94"/>
    <x v="120"/>
    <x v="121"/>
    <x v="1"/>
    <n v="903"/>
    <x v="121"/>
    <x v="1"/>
    <s v="USD"/>
    <n v="1412485200"/>
    <x v="117"/>
    <x v="0"/>
    <x v="0"/>
    <s v="games/video games"/>
    <x v="6"/>
    <x v="11"/>
  </r>
  <r>
    <n v="122"/>
    <x v="122"/>
    <x v="122"/>
    <x v="95"/>
    <x v="121"/>
    <x v="122"/>
    <x v="0"/>
    <n v="3387"/>
    <x v="122"/>
    <x v="1"/>
    <s v="USD"/>
    <n v="1417068000"/>
    <x v="95"/>
    <x v="0"/>
    <x v="0"/>
    <s v="publishing/fiction"/>
    <x v="5"/>
    <x v="13"/>
  </r>
  <r>
    <n v="123"/>
    <x v="123"/>
    <x v="123"/>
    <x v="96"/>
    <x v="122"/>
    <x v="123"/>
    <x v="0"/>
    <n v="662"/>
    <x v="123"/>
    <x v="0"/>
    <s v="CAD"/>
    <n v="1448344800"/>
    <x v="118"/>
    <x v="1"/>
    <x v="0"/>
    <s v="theater/plays"/>
    <x v="3"/>
    <x v="3"/>
  </r>
  <r>
    <n v="124"/>
    <x v="124"/>
    <x v="124"/>
    <x v="97"/>
    <x v="123"/>
    <x v="124"/>
    <x v="1"/>
    <n v="94"/>
    <x v="124"/>
    <x v="6"/>
    <s v="EUR"/>
    <n v="1557723600"/>
    <x v="119"/>
    <x v="0"/>
    <x v="0"/>
    <s v="photography/photography books"/>
    <x v="7"/>
    <x v="14"/>
  </r>
  <r>
    <n v="125"/>
    <x v="125"/>
    <x v="125"/>
    <x v="98"/>
    <x v="124"/>
    <x v="125"/>
    <x v="1"/>
    <n v="180"/>
    <x v="125"/>
    <x v="1"/>
    <s v="USD"/>
    <n v="1537333200"/>
    <x v="120"/>
    <x v="0"/>
    <x v="0"/>
    <s v="theater/plays"/>
    <x v="3"/>
    <x v="3"/>
  </r>
  <r>
    <n v="126"/>
    <x v="126"/>
    <x v="126"/>
    <x v="99"/>
    <x v="125"/>
    <x v="126"/>
    <x v="0"/>
    <n v="774"/>
    <x v="126"/>
    <x v="1"/>
    <s v="USD"/>
    <n v="1471150800"/>
    <x v="121"/>
    <x v="0"/>
    <x v="1"/>
    <s v="theater/plays"/>
    <x v="3"/>
    <x v="3"/>
  </r>
  <r>
    <n v="127"/>
    <x v="127"/>
    <x v="127"/>
    <x v="100"/>
    <x v="126"/>
    <x v="127"/>
    <x v="0"/>
    <n v="672"/>
    <x v="127"/>
    <x v="0"/>
    <s v="CAD"/>
    <n v="1273640400"/>
    <x v="122"/>
    <x v="0"/>
    <x v="0"/>
    <s v="theater/plays"/>
    <x v="3"/>
    <x v="3"/>
  </r>
  <r>
    <n v="128"/>
    <x v="128"/>
    <x v="128"/>
    <x v="101"/>
    <x v="127"/>
    <x v="128"/>
    <x v="3"/>
    <n v="532"/>
    <x v="128"/>
    <x v="1"/>
    <s v="USD"/>
    <n v="1282885200"/>
    <x v="123"/>
    <x v="0"/>
    <x v="0"/>
    <s v="music/rock"/>
    <x v="1"/>
    <x v="1"/>
  </r>
  <r>
    <n v="129"/>
    <x v="129"/>
    <x v="129"/>
    <x v="102"/>
    <x v="128"/>
    <x v="129"/>
    <x v="3"/>
    <n v="55"/>
    <x v="129"/>
    <x v="2"/>
    <s v="AUD"/>
    <n v="1422943200"/>
    <x v="97"/>
    <x v="0"/>
    <x v="0"/>
    <s v="food/food trucks"/>
    <x v="0"/>
    <x v="0"/>
  </r>
  <r>
    <n v="130"/>
    <x v="130"/>
    <x v="130"/>
    <x v="103"/>
    <x v="129"/>
    <x v="130"/>
    <x v="1"/>
    <n v="533"/>
    <x v="130"/>
    <x v="3"/>
    <s v="DKK"/>
    <n v="1319605200"/>
    <x v="124"/>
    <x v="0"/>
    <x v="0"/>
    <s v="film &amp; video/drama"/>
    <x v="4"/>
    <x v="6"/>
  </r>
  <r>
    <n v="131"/>
    <x v="131"/>
    <x v="131"/>
    <x v="104"/>
    <x v="130"/>
    <x v="131"/>
    <x v="1"/>
    <n v="2443"/>
    <x v="131"/>
    <x v="4"/>
    <s v="GBP"/>
    <n v="1385704800"/>
    <x v="125"/>
    <x v="0"/>
    <x v="0"/>
    <s v="technology/web"/>
    <x v="2"/>
    <x v="2"/>
  </r>
  <r>
    <n v="132"/>
    <x v="132"/>
    <x v="132"/>
    <x v="88"/>
    <x v="131"/>
    <x v="132"/>
    <x v="1"/>
    <n v="89"/>
    <x v="132"/>
    <x v="1"/>
    <s v="USD"/>
    <n v="1515736800"/>
    <x v="126"/>
    <x v="0"/>
    <x v="1"/>
    <s v="theater/plays"/>
    <x v="3"/>
    <x v="3"/>
  </r>
  <r>
    <n v="133"/>
    <x v="133"/>
    <x v="133"/>
    <x v="6"/>
    <x v="132"/>
    <x v="133"/>
    <x v="1"/>
    <n v="159"/>
    <x v="133"/>
    <x v="1"/>
    <s v="USD"/>
    <n v="1313125200"/>
    <x v="127"/>
    <x v="0"/>
    <x v="0"/>
    <s v="music/world music"/>
    <x v="1"/>
    <x v="21"/>
  </r>
  <r>
    <n v="134"/>
    <x v="134"/>
    <x v="134"/>
    <x v="105"/>
    <x v="133"/>
    <x v="134"/>
    <x v="0"/>
    <n v="940"/>
    <x v="134"/>
    <x v="5"/>
    <s v="CHF"/>
    <n v="1308459600"/>
    <x v="128"/>
    <x v="0"/>
    <x v="1"/>
    <s v="film &amp; video/documentary"/>
    <x v="4"/>
    <x v="4"/>
  </r>
  <r>
    <n v="135"/>
    <x v="135"/>
    <x v="135"/>
    <x v="106"/>
    <x v="134"/>
    <x v="135"/>
    <x v="0"/>
    <n v="117"/>
    <x v="135"/>
    <x v="1"/>
    <s v="USD"/>
    <n v="1362636000"/>
    <x v="129"/>
    <x v="0"/>
    <x v="1"/>
    <s v="theater/plays"/>
    <x v="3"/>
    <x v="3"/>
  </r>
  <r>
    <n v="136"/>
    <x v="136"/>
    <x v="136"/>
    <x v="107"/>
    <x v="135"/>
    <x v="136"/>
    <x v="3"/>
    <n v="58"/>
    <x v="136"/>
    <x v="1"/>
    <s v="USD"/>
    <n v="1402117200"/>
    <x v="130"/>
    <x v="0"/>
    <x v="1"/>
    <s v="film &amp; video/drama"/>
    <x v="4"/>
    <x v="6"/>
  </r>
  <r>
    <n v="137"/>
    <x v="137"/>
    <x v="137"/>
    <x v="37"/>
    <x v="136"/>
    <x v="137"/>
    <x v="1"/>
    <n v="50"/>
    <x v="137"/>
    <x v="1"/>
    <s v="USD"/>
    <n v="1286341200"/>
    <x v="131"/>
    <x v="0"/>
    <x v="0"/>
    <s v="publishing/nonfiction"/>
    <x v="5"/>
    <x v="9"/>
  </r>
  <r>
    <n v="138"/>
    <x v="138"/>
    <x v="138"/>
    <x v="103"/>
    <x v="137"/>
    <x v="138"/>
    <x v="0"/>
    <n v="115"/>
    <x v="138"/>
    <x v="1"/>
    <s v="USD"/>
    <n v="1348808400"/>
    <x v="132"/>
    <x v="0"/>
    <x v="0"/>
    <s v="games/mobile games"/>
    <x v="6"/>
    <x v="20"/>
  </r>
  <r>
    <n v="139"/>
    <x v="139"/>
    <x v="139"/>
    <x v="108"/>
    <x v="138"/>
    <x v="139"/>
    <x v="0"/>
    <n v="326"/>
    <x v="139"/>
    <x v="1"/>
    <s v="USD"/>
    <n v="1429592400"/>
    <x v="133"/>
    <x v="0"/>
    <x v="1"/>
    <s v="technology/wearables"/>
    <x v="2"/>
    <x v="8"/>
  </r>
  <r>
    <n v="140"/>
    <x v="140"/>
    <x v="140"/>
    <x v="20"/>
    <x v="139"/>
    <x v="140"/>
    <x v="1"/>
    <n v="186"/>
    <x v="140"/>
    <x v="1"/>
    <s v="USD"/>
    <n v="1519538400"/>
    <x v="134"/>
    <x v="0"/>
    <x v="0"/>
    <s v="film &amp; video/documentary"/>
    <x v="4"/>
    <x v="4"/>
  </r>
  <r>
    <n v="141"/>
    <x v="141"/>
    <x v="141"/>
    <x v="109"/>
    <x v="140"/>
    <x v="141"/>
    <x v="1"/>
    <n v="1071"/>
    <x v="141"/>
    <x v="1"/>
    <s v="USD"/>
    <n v="1434085200"/>
    <x v="135"/>
    <x v="0"/>
    <x v="0"/>
    <s v="technology/web"/>
    <x v="2"/>
    <x v="2"/>
  </r>
  <r>
    <n v="142"/>
    <x v="142"/>
    <x v="142"/>
    <x v="92"/>
    <x v="141"/>
    <x v="142"/>
    <x v="1"/>
    <n v="117"/>
    <x v="142"/>
    <x v="1"/>
    <s v="USD"/>
    <n v="1333688400"/>
    <x v="136"/>
    <x v="0"/>
    <x v="0"/>
    <s v="technology/web"/>
    <x v="2"/>
    <x v="2"/>
  </r>
  <r>
    <n v="143"/>
    <x v="143"/>
    <x v="143"/>
    <x v="91"/>
    <x v="142"/>
    <x v="143"/>
    <x v="1"/>
    <n v="70"/>
    <x v="143"/>
    <x v="1"/>
    <s v="USD"/>
    <n v="1277701200"/>
    <x v="137"/>
    <x v="0"/>
    <x v="0"/>
    <s v="music/indie rock"/>
    <x v="1"/>
    <x v="7"/>
  </r>
  <r>
    <n v="144"/>
    <x v="144"/>
    <x v="144"/>
    <x v="25"/>
    <x v="143"/>
    <x v="144"/>
    <x v="1"/>
    <n v="135"/>
    <x v="144"/>
    <x v="1"/>
    <s v="USD"/>
    <n v="1560747600"/>
    <x v="138"/>
    <x v="0"/>
    <x v="0"/>
    <s v="theater/plays"/>
    <x v="3"/>
    <x v="3"/>
  </r>
  <r>
    <n v="145"/>
    <x v="145"/>
    <x v="145"/>
    <x v="110"/>
    <x v="144"/>
    <x v="145"/>
    <x v="1"/>
    <n v="768"/>
    <x v="145"/>
    <x v="5"/>
    <s v="CHF"/>
    <n v="1410066000"/>
    <x v="139"/>
    <x v="0"/>
    <x v="0"/>
    <s v="technology/wearables"/>
    <x v="2"/>
    <x v="8"/>
  </r>
  <r>
    <n v="146"/>
    <x v="146"/>
    <x v="146"/>
    <x v="35"/>
    <x v="145"/>
    <x v="146"/>
    <x v="3"/>
    <n v="51"/>
    <x v="146"/>
    <x v="1"/>
    <s v="USD"/>
    <n v="1320732000"/>
    <x v="140"/>
    <x v="0"/>
    <x v="0"/>
    <s v="theater/plays"/>
    <x v="3"/>
    <x v="3"/>
  </r>
  <r>
    <n v="147"/>
    <x v="147"/>
    <x v="147"/>
    <x v="111"/>
    <x v="146"/>
    <x v="147"/>
    <x v="1"/>
    <n v="199"/>
    <x v="147"/>
    <x v="1"/>
    <s v="USD"/>
    <n v="1465794000"/>
    <x v="141"/>
    <x v="0"/>
    <x v="1"/>
    <s v="theater/plays"/>
    <x v="3"/>
    <x v="3"/>
  </r>
  <r>
    <n v="148"/>
    <x v="148"/>
    <x v="148"/>
    <x v="29"/>
    <x v="147"/>
    <x v="148"/>
    <x v="1"/>
    <n v="107"/>
    <x v="148"/>
    <x v="1"/>
    <s v="USD"/>
    <n v="1500958800"/>
    <x v="142"/>
    <x v="0"/>
    <x v="0"/>
    <s v="technology/wearables"/>
    <x v="2"/>
    <x v="8"/>
  </r>
  <r>
    <n v="149"/>
    <x v="149"/>
    <x v="149"/>
    <x v="8"/>
    <x v="148"/>
    <x v="149"/>
    <x v="1"/>
    <n v="195"/>
    <x v="149"/>
    <x v="1"/>
    <s v="USD"/>
    <n v="1357020000"/>
    <x v="143"/>
    <x v="0"/>
    <x v="0"/>
    <s v="music/indie rock"/>
    <x v="1"/>
    <x v="7"/>
  </r>
  <r>
    <n v="150"/>
    <x v="150"/>
    <x v="150"/>
    <x v="0"/>
    <x v="99"/>
    <x v="100"/>
    <x v="0"/>
    <n v="1"/>
    <x v="100"/>
    <x v="1"/>
    <s v="USD"/>
    <n v="1544940000"/>
    <x v="144"/>
    <x v="0"/>
    <x v="0"/>
    <s v="music/rock"/>
    <x v="1"/>
    <x v="1"/>
  </r>
  <r>
    <n v="151"/>
    <x v="151"/>
    <x v="151"/>
    <x v="112"/>
    <x v="149"/>
    <x v="150"/>
    <x v="0"/>
    <n v="1467"/>
    <x v="150"/>
    <x v="1"/>
    <s v="USD"/>
    <n v="1402290000"/>
    <x v="145"/>
    <x v="0"/>
    <x v="0"/>
    <s v="music/electric music"/>
    <x v="1"/>
    <x v="5"/>
  </r>
  <r>
    <n v="152"/>
    <x v="152"/>
    <x v="152"/>
    <x v="113"/>
    <x v="150"/>
    <x v="151"/>
    <x v="1"/>
    <n v="3376"/>
    <x v="151"/>
    <x v="1"/>
    <s v="USD"/>
    <n v="1487311200"/>
    <x v="146"/>
    <x v="0"/>
    <x v="0"/>
    <s v="music/indie rock"/>
    <x v="1"/>
    <x v="7"/>
  </r>
  <r>
    <n v="153"/>
    <x v="153"/>
    <x v="153"/>
    <x v="114"/>
    <x v="151"/>
    <x v="152"/>
    <x v="0"/>
    <n v="5681"/>
    <x v="152"/>
    <x v="1"/>
    <s v="USD"/>
    <n v="1350622800"/>
    <x v="147"/>
    <x v="0"/>
    <x v="0"/>
    <s v="theater/plays"/>
    <x v="3"/>
    <x v="3"/>
  </r>
  <r>
    <n v="154"/>
    <x v="154"/>
    <x v="154"/>
    <x v="115"/>
    <x v="152"/>
    <x v="153"/>
    <x v="0"/>
    <n v="1059"/>
    <x v="153"/>
    <x v="1"/>
    <s v="USD"/>
    <n v="1463029200"/>
    <x v="148"/>
    <x v="0"/>
    <x v="1"/>
    <s v="music/indie rock"/>
    <x v="1"/>
    <x v="7"/>
  </r>
  <r>
    <n v="155"/>
    <x v="155"/>
    <x v="155"/>
    <x v="116"/>
    <x v="153"/>
    <x v="154"/>
    <x v="0"/>
    <n v="1194"/>
    <x v="154"/>
    <x v="1"/>
    <s v="USD"/>
    <n v="1269493200"/>
    <x v="149"/>
    <x v="0"/>
    <x v="0"/>
    <s v="theater/plays"/>
    <x v="3"/>
    <x v="3"/>
  </r>
  <r>
    <n v="156"/>
    <x v="156"/>
    <x v="156"/>
    <x v="117"/>
    <x v="154"/>
    <x v="155"/>
    <x v="3"/>
    <n v="379"/>
    <x v="155"/>
    <x v="2"/>
    <s v="AUD"/>
    <n v="1570251600"/>
    <x v="150"/>
    <x v="0"/>
    <x v="0"/>
    <s v="music/rock"/>
    <x v="1"/>
    <x v="1"/>
  </r>
  <r>
    <n v="157"/>
    <x v="157"/>
    <x v="157"/>
    <x v="3"/>
    <x v="155"/>
    <x v="156"/>
    <x v="0"/>
    <n v="30"/>
    <x v="156"/>
    <x v="2"/>
    <s v="AUD"/>
    <n v="1388383200"/>
    <x v="151"/>
    <x v="0"/>
    <x v="0"/>
    <s v="photography/photography books"/>
    <x v="7"/>
    <x v="14"/>
  </r>
  <r>
    <n v="158"/>
    <x v="158"/>
    <x v="158"/>
    <x v="118"/>
    <x v="156"/>
    <x v="157"/>
    <x v="1"/>
    <n v="41"/>
    <x v="157"/>
    <x v="1"/>
    <s v="USD"/>
    <n v="1449554400"/>
    <x v="152"/>
    <x v="0"/>
    <x v="0"/>
    <s v="music/rock"/>
    <x v="1"/>
    <x v="1"/>
  </r>
  <r>
    <n v="159"/>
    <x v="159"/>
    <x v="159"/>
    <x v="119"/>
    <x v="157"/>
    <x v="158"/>
    <x v="1"/>
    <n v="1821"/>
    <x v="158"/>
    <x v="1"/>
    <s v="USD"/>
    <n v="1553662800"/>
    <x v="153"/>
    <x v="0"/>
    <x v="1"/>
    <s v="theater/plays"/>
    <x v="3"/>
    <x v="3"/>
  </r>
  <r>
    <n v="160"/>
    <x v="160"/>
    <x v="160"/>
    <x v="48"/>
    <x v="158"/>
    <x v="159"/>
    <x v="1"/>
    <n v="164"/>
    <x v="159"/>
    <x v="1"/>
    <s v="USD"/>
    <n v="1556341200"/>
    <x v="154"/>
    <x v="0"/>
    <x v="0"/>
    <s v="technology/wearables"/>
    <x v="2"/>
    <x v="8"/>
  </r>
  <r>
    <n v="161"/>
    <x v="161"/>
    <x v="161"/>
    <x v="20"/>
    <x v="159"/>
    <x v="160"/>
    <x v="0"/>
    <n v="75"/>
    <x v="160"/>
    <x v="1"/>
    <s v="USD"/>
    <n v="1442984400"/>
    <x v="155"/>
    <x v="0"/>
    <x v="1"/>
    <s v="technology/web"/>
    <x v="2"/>
    <x v="2"/>
  </r>
  <r>
    <n v="162"/>
    <x v="162"/>
    <x v="162"/>
    <x v="55"/>
    <x v="160"/>
    <x v="161"/>
    <x v="1"/>
    <n v="157"/>
    <x v="161"/>
    <x v="5"/>
    <s v="CHF"/>
    <n v="1544248800"/>
    <x v="156"/>
    <x v="0"/>
    <x v="0"/>
    <s v="music/rock"/>
    <x v="1"/>
    <x v="1"/>
  </r>
  <r>
    <n v="163"/>
    <x v="163"/>
    <x v="163"/>
    <x v="26"/>
    <x v="161"/>
    <x v="162"/>
    <x v="1"/>
    <n v="246"/>
    <x v="162"/>
    <x v="1"/>
    <s v="USD"/>
    <n v="1508475600"/>
    <x v="157"/>
    <x v="0"/>
    <x v="1"/>
    <s v="photography/photography books"/>
    <x v="7"/>
    <x v="14"/>
  </r>
  <r>
    <n v="164"/>
    <x v="164"/>
    <x v="164"/>
    <x v="120"/>
    <x v="162"/>
    <x v="163"/>
    <x v="1"/>
    <n v="1396"/>
    <x v="163"/>
    <x v="1"/>
    <s v="USD"/>
    <n v="1507438800"/>
    <x v="158"/>
    <x v="0"/>
    <x v="0"/>
    <s v="theater/plays"/>
    <x v="3"/>
    <x v="3"/>
  </r>
  <r>
    <n v="165"/>
    <x v="165"/>
    <x v="165"/>
    <x v="121"/>
    <x v="163"/>
    <x v="164"/>
    <x v="1"/>
    <n v="2506"/>
    <x v="164"/>
    <x v="1"/>
    <s v="USD"/>
    <n v="1501563600"/>
    <x v="159"/>
    <x v="0"/>
    <x v="0"/>
    <s v="technology/web"/>
    <x v="2"/>
    <x v="2"/>
  </r>
  <r>
    <n v="166"/>
    <x v="166"/>
    <x v="166"/>
    <x v="122"/>
    <x v="164"/>
    <x v="165"/>
    <x v="1"/>
    <n v="244"/>
    <x v="165"/>
    <x v="1"/>
    <s v="USD"/>
    <n v="1292997600"/>
    <x v="160"/>
    <x v="0"/>
    <x v="0"/>
    <s v="photography/photography books"/>
    <x v="7"/>
    <x v="14"/>
  </r>
  <r>
    <n v="167"/>
    <x v="167"/>
    <x v="167"/>
    <x v="97"/>
    <x v="165"/>
    <x v="166"/>
    <x v="1"/>
    <n v="146"/>
    <x v="166"/>
    <x v="2"/>
    <s v="AUD"/>
    <n v="1370840400"/>
    <x v="161"/>
    <x v="0"/>
    <x v="0"/>
    <s v="theater/plays"/>
    <x v="3"/>
    <x v="3"/>
  </r>
  <r>
    <n v="168"/>
    <x v="168"/>
    <x v="168"/>
    <x v="123"/>
    <x v="166"/>
    <x v="167"/>
    <x v="0"/>
    <n v="955"/>
    <x v="167"/>
    <x v="3"/>
    <s v="DKK"/>
    <n v="1550815200"/>
    <x v="162"/>
    <x v="0"/>
    <x v="1"/>
    <s v="music/indie rock"/>
    <x v="1"/>
    <x v="7"/>
  </r>
  <r>
    <n v="169"/>
    <x v="169"/>
    <x v="169"/>
    <x v="124"/>
    <x v="167"/>
    <x v="168"/>
    <x v="1"/>
    <n v="1267"/>
    <x v="168"/>
    <x v="1"/>
    <s v="USD"/>
    <n v="1339909200"/>
    <x v="163"/>
    <x v="0"/>
    <x v="1"/>
    <s v="film &amp; video/shorts"/>
    <x v="4"/>
    <x v="12"/>
  </r>
  <r>
    <n v="170"/>
    <x v="170"/>
    <x v="170"/>
    <x v="125"/>
    <x v="168"/>
    <x v="169"/>
    <x v="0"/>
    <n v="67"/>
    <x v="169"/>
    <x v="1"/>
    <s v="USD"/>
    <n v="1501736400"/>
    <x v="164"/>
    <x v="0"/>
    <x v="0"/>
    <s v="music/indie rock"/>
    <x v="1"/>
    <x v="7"/>
  </r>
  <r>
    <n v="171"/>
    <x v="171"/>
    <x v="171"/>
    <x v="70"/>
    <x v="169"/>
    <x v="170"/>
    <x v="0"/>
    <n v="5"/>
    <x v="170"/>
    <x v="1"/>
    <s v="USD"/>
    <n v="1395291600"/>
    <x v="165"/>
    <x v="0"/>
    <x v="0"/>
    <s v="publishing/translations"/>
    <x v="5"/>
    <x v="18"/>
  </r>
  <r>
    <n v="172"/>
    <x v="172"/>
    <x v="172"/>
    <x v="126"/>
    <x v="170"/>
    <x v="171"/>
    <x v="0"/>
    <n v="26"/>
    <x v="171"/>
    <x v="1"/>
    <s v="USD"/>
    <n v="1405746000"/>
    <x v="166"/>
    <x v="0"/>
    <x v="1"/>
    <s v="film &amp; video/documentary"/>
    <x v="4"/>
    <x v="4"/>
  </r>
  <r>
    <n v="173"/>
    <x v="173"/>
    <x v="173"/>
    <x v="127"/>
    <x v="171"/>
    <x v="172"/>
    <x v="1"/>
    <n v="1561"/>
    <x v="172"/>
    <x v="1"/>
    <s v="USD"/>
    <n v="1368853200"/>
    <x v="167"/>
    <x v="0"/>
    <x v="0"/>
    <s v="theater/plays"/>
    <x v="3"/>
    <x v="3"/>
  </r>
  <r>
    <n v="174"/>
    <x v="174"/>
    <x v="174"/>
    <x v="60"/>
    <x v="172"/>
    <x v="173"/>
    <x v="1"/>
    <n v="48"/>
    <x v="173"/>
    <x v="1"/>
    <s v="USD"/>
    <n v="1444021200"/>
    <x v="168"/>
    <x v="0"/>
    <x v="1"/>
    <s v="technology/wearables"/>
    <x v="2"/>
    <x v="8"/>
  </r>
  <r>
    <n v="175"/>
    <x v="175"/>
    <x v="175"/>
    <x v="128"/>
    <x v="173"/>
    <x v="174"/>
    <x v="0"/>
    <n v="1130"/>
    <x v="174"/>
    <x v="1"/>
    <s v="USD"/>
    <n v="1472619600"/>
    <x v="169"/>
    <x v="0"/>
    <x v="0"/>
    <s v="theater/plays"/>
    <x v="3"/>
    <x v="3"/>
  </r>
  <r>
    <n v="176"/>
    <x v="176"/>
    <x v="176"/>
    <x v="129"/>
    <x v="174"/>
    <x v="175"/>
    <x v="0"/>
    <n v="782"/>
    <x v="175"/>
    <x v="1"/>
    <s v="USD"/>
    <n v="1472878800"/>
    <x v="170"/>
    <x v="0"/>
    <x v="0"/>
    <s v="theater/plays"/>
    <x v="3"/>
    <x v="3"/>
  </r>
  <r>
    <n v="177"/>
    <x v="177"/>
    <x v="177"/>
    <x v="130"/>
    <x v="175"/>
    <x v="176"/>
    <x v="1"/>
    <n v="2739"/>
    <x v="176"/>
    <x v="1"/>
    <s v="USD"/>
    <n v="1289800800"/>
    <x v="171"/>
    <x v="0"/>
    <x v="0"/>
    <s v="theater/plays"/>
    <x v="3"/>
    <x v="3"/>
  </r>
  <r>
    <n v="178"/>
    <x v="178"/>
    <x v="178"/>
    <x v="44"/>
    <x v="176"/>
    <x v="177"/>
    <x v="0"/>
    <n v="210"/>
    <x v="177"/>
    <x v="1"/>
    <s v="USD"/>
    <n v="1505970000"/>
    <x v="172"/>
    <x v="0"/>
    <x v="0"/>
    <s v="food/food trucks"/>
    <x v="0"/>
    <x v="0"/>
  </r>
  <r>
    <n v="179"/>
    <x v="179"/>
    <x v="179"/>
    <x v="131"/>
    <x v="177"/>
    <x v="178"/>
    <x v="1"/>
    <n v="3537"/>
    <x v="178"/>
    <x v="0"/>
    <s v="CAD"/>
    <n v="1363496400"/>
    <x v="173"/>
    <x v="0"/>
    <x v="1"/>
    <s v="theater/plays"/>
    <x v="3"/>
    <x v="3"/>
  </r>
  <r>
    <n v="180"/>
    <x v="180"/>
    <x v="180"/>
    <x v="132"/>
    <x v="178"/>
    <x v="179"/>
    <x v="1"/>
    <n v="2107"/>
    <x v="179"/>
    <x v="2"/>
    <s v="AUD"/>
    <n v="1269234000"/>
    <x v="174"/>
    <x v="0"/>
    <x v="0"/>
    <s v="technology/wearables"/>
    <x v="2"/>
    <x v="8"/>
  </r>
  <r>
    <n v="181"/>
    <x v="181"/>
    <x v="181"/>
    <x v="133"/>
    <x v="179"/>
    <x v="180"/>
    <x v="0"/>
    <n v="136"/>
    <x v="180"/>
    <x v="1"/>
    <s v="USD"/>
    <n v="1507093200"/>
    <x v="175"/>
    <x v="0"/>
    <x v="0"/>
    <s v="technology/web"/>
    <x v="2"/>
    <x v="2"/>
  </r>
  <r>
    <n v="182"/>
    <x v="182"/>
    <x v="182"/>
    <x v="134"/>
    <x v="180"/>
    <x v="181"/>
    <x v="1"/>
    <n v="3318"/>
    <x v="181"/>
    <x v="3"/>
    <s v="DKK"/>
    <n v="1560574800"/>
    <x v="176"/>
    <x v="0"/>
    <x v="0"/>
    <s v="theater/plays"/>
    <x v="3"/>
    <x v="3"/>
  </r>
  <r>
    <n v="183"/>
    <x v="183"/>
    <x v="183"/>
    <x v="135"/>
    <x v="181"/>
    <x v="182"/>
    <x v="0"/>
    <n v="86"/>
    <x v="182"/>
    <x v="0"/>
    <s v="CAD"/>
    <n v="1284008400"/>
    <x v="177"/>
    <x v="0"/>
    <x v="0"/>
    <s v="music/rock"/>
    <x v="1"/>
    <x v="1"/>
  </r>
  <r>
    <n v="184"/>
    <x v="184"/>
    <x v="184"/>
    <x v="136"/>
    <x v="182"/>
    <x v="183"/>
    <x v="1"/>
    <n v="340"/>
    <x v="183"/>
    <x v="1"/>
    <s v="USD"/>
    <n v="1556859600"/>
    <x v="178"/>
    <x v="0"/>
    <x v="0"/>
    <s v="theater/plays"/>
    <x v="3"/>
    <x v="3"/>
  </r>
  <r>
    <n v="185"/>
    <x v="185"/>
    <x v="185"/>
    <x v="67"/>
    <x v="183"/>
    <x v="184"/>
    <x v="0"/>
    <n v="19"/>
    <x v="184"/>
    <x v="1"/>
    <s v="USD"/>
    <n v="1526187600"/>
    <x v="179"/>
    <x v="0"/>
    <x v="0"/>
    <s v="film &amp; video/television"/>
    <x v="4"/>
    <x v="19"/>
  </r>
  <r>
    <n v="186"/>
    <x v="186"/>
    <x v="186"/>
    <x v="137"/>
    <x v="184"/>
    <x v="185"/>
    <x v="0"/>
    <n v="886"/>
    <x v="185"/>
    <x v="1"/>
    <s v="USD"/>
    <n v="1400821200"/>
    <x v="180"/>
    <x v="0"/>
    <x v="0"/>
    <s v="theater/plays"/>
    <x v="3"/>
    <x v="3"/>
  </r>
  <r>
    <n v="187"/>
    <x v="187"/>
    <x v="187"/>
    <x v="138"/>
    <x v="185"/>
    <x v="186"/>
    <x v="1"/>
    <n v="1442"/>
    <x v="186"/>
    <x v="0"/>
    <s v="CAD"/>
    <n v="1361599200"/>
    <x v="181"/>
    <x v="0"/>
    <x v="1"/>
    <s v="film &amp; video/shorts"/>
    <x v="4"/>
    <x v="12"/>
  </r>
  <r>
    <n v="188"/>
    <x v="188"/>
    <x v="188"/>
    <x v="139"/>
    <x v="186"/>
    <x v="187"/>
    <x v="0"/>
    <n v="35"/>
    <x v="187"/>
    <x v="6"/>
    <s v="EUR"/>
    <n v="1417500000"/>
    <x v="182"/>
    <x v="0"/>
    <x v="0"/>
    <s v="theater/plays"/>
    <x v="3"/>
    <x v="3"/>
  </r>
  <r>
    <n v="189"/>
    <x v="189"/>
    <x v="189"/>
    <x v="140"/>
    <x v="187"/>
    <x v="188"/>
    <x v="3"/>
    <n v="441"/>
    <x v="188"/>
    <x v="1"/>
    <s v="USD"/>
    <n v="1457071200"/>
    <x v="183"/>
    <x v="0"/>
    <x v="0"/>
    <s v="theater/plays"/>
    <x v="3"/>
    <x v="3"/>
  </r>
  <r>
    <n v="190"/>
    <x v="190"/>
    <x v="190"/>
    <x v="41"/>
    <x v="188"/>
    <x v="189"/>
    <x v="0"/>
    <n v="24"/>
    <x v="189"/>
    <x v="1"/>
    <s v="USD"/>
    <n v="1370322000"/>
    <x v="184"/>
    <x v="0"/>
    <x v="1"/>
    <s v="theater/plays"/>
    <x v="3"/>
    <x v="3"/>
  </r>
  <r>
    <n v="191"/>
    <x v="191"/>
    <x v="191"/>
    <x v="141"/>
    <x v="189"/>
    <x v="190"/>
    <x v="0"/>
    <n v="86"/>
    <x v="190"/>
    <x v="6"/>
    <s v="EUR"/>
    <n v="1552366800"/>
    <x v="185"/>
    <x v="0"/>
    <x v="0"/>
    <s v="theater/plays"/>
    <x v="3"/>
    <x v="3"/>
  </r>
  <r>
    <n v="192"/>
    <x v="192"/>
    <x v="192"/>
    <x v="142"/>
    <x v="190"/>
    <x v="191"/>
    <x v="0"/>
    <n v="243"/>
    <x v="191"/>
    <x v="1"/>
    <s v="USD"/>
    <n v="1403845200"/>
    <x v="186"/>
    <x v="0"/>
    <x v="0"/>
    <s v="music/rock"/>
    <x v="1"/>
    <x v="1"/>
  </r>
  <r>
    <n v="193"/>
    <x v="193"/>
    <x v="193"/>
    <x v="47"/>
    <x v="191"/>
    <x v="192"/>
    <x v="0"/>
    <n v="65"/>
    <x v="192"/>
    <x v="1"/>
    <s v="USD"/>
    <n v="1523163600"/>
    <x v="187"/>
    <x v="1"/>
    <x v="0"/>
    <s v="music/indie rock"/>
    <x v="1"/>
    <x v="7"/>
  </r>
  <r>
    <n v="194"/>
    <x v="194"/>
    <x v="194"/>
    <x v="143"/>
    <x v="192"/>
    <x v="193"/>
    <x v="1"/>
    <n v="126"/>
    <x v="193"/>
    <x v="1"/>
    <s v="USD"/>
    <n v="1442206800"/>
    <x v="188"/>
    <x v="0"/>
    <x v="0"/>
    <s v="music/metal"/>
    <x v="1"/>
    <x v="16"/>
  </r>
  <r>
    <n v="195"/>
    <x v="195"/>
    <x v="195"/>
    <x v="144"/>
    <x v="193"/>
    <x v="194"/>
    <x v="1"/>
    <n v="524"/>
    <x v="194"/>
    <x v="1"/>
    <s v="USD"/>
    <n v="1532840400"/>
    <x v="189"/>
    <x v="0"/>
    <x v="0"/>
    <s v="music/electric music"/>
    <x v="1"/>
    <x v="5"/>
  </r>
  <r>
    <n v="196"/>
    <x v="196"/>
    <x v="196"/>
    <x v="139"/>
    <x v="194"/>
    <x v="195"/>
    <x v="0"/>
    <n v="100"/>
    <x v="195"/>
    <x v="3"/>
    <s v="DKK"/>
    <n v="1472878800"/>
    <x v="190"/>
    <x v="0"/>
    <x v="0"/>
    <s v="technology/wearables"/>
    <x v="2"/>
    <x v="8"/>
  </r>
  <r>
    <n v="197"/>
    <x v="197"/>
    <x v="197"/>
    <x v="145"/>
    <x v="195"/>
    <x v="196"/>
    <x v="1"/>
    <n v="1989"/>
    <x v="196"/>
    <x v="1"/>
    <s v="USD"/>
    <n v="1498194000"/>
    <x v="191"/>
    <x v="0"/>
    <x v="0"/>
    <s v="film &amp; video/drama"/>
    <x v="4"/>
    <x v="6"/>
  </r>
  <r>
    <n v="198"/>
    <x v="198"/>
    <x v="198"/>
    <x v="146"/>
    <x v="196"/>
    <x v="197"/>
    <x v="0"/>
    <n v="168"/>
    <x v="197"/>
    <x v="1"/>
    <s v="USD"/>
    <n v="1281070800"/>
    <x v="192"/>
    <x v="0"/>
    <x v="0"/>
    <s v="music/electric music"/>
    <x v="1"/>
    <x v="5"/>
  </r>
  <r>
    <n v="199"/>
    <x v="199"/>
    <x v="199"/>
    <x v="37"/>
    <x v="197"/>
    <x v="198"/>
    <x v="0"/>
    <n v="13"/>
    <x v="198"/>
    <x v="1"/>
    <s v="USD"/>
    <n v="1436245200"/>
    <x v="193"/>
    <x v="0"/>
    <x v="0"/>
    <s v="music/rock"/>
    <x v="1"/>
    <x v="1"/>
  </r>
  <r>
    <n v="200"/>
    <x v="200"/>
    <x v="200"/>
    <x v="0"/>
    <x v="50"/>
    <x v="50"/>
    <x v="0"/>
    <n v="1"/>
    <x v="50"/>
    <x v="0"/>
    <s v="CAD"/>
    <n v="1269493200"/>
    <x v="194"/>
    <x v="0"/>
    <x v="0"/>
    <s v="theater/plays"/>
    <x v="3"/>
    <x v="3"/>
  </r>
  <r>
    <n v="201"/>
    <x v="201"/>
    <x v="201"/>
    <x v="118"/>
    <x v="198"/>
    <x v="199"/>
    <x v="1"/>
    <n v="157"/>
    <x v="199"/>
    <x v="1"/>
    <s v="USD"/>
    <n v="1406264400"/>
    <x v="195"/>
    <x v="0"/>
    <x v="0"/>
    <s v="technology/web"/>
    <x v="2"/>
    <x v="2"/>
  </r>
  <r>
    <n v="202"/>
    <x v="202"/>
    <x v="202"/>
    <x v="111"/>
    <x v="199"/>
    <x v="200"/>
    <x v="3"/>
    <n v="82"/>
    <x v="200"/>
    <x v="1"/>
    <s v="USD"/>
    <n v="1317531600"/>
    <x v="196"/>
    <x v="0"/>
    <x v="0"/>
    <s v="food/food trucks"/>
    <x v="0"/>
    <x v="0"/>
  </r>
  <r>
    <n v="203"/>
    <x v="203"/>
    <x v="203"/>
    <x v="147"/>
    <x v="200"/>
    <x v="201"/>
    <x v="1"/>
    <n v="4498"/>
    <x v="201"/>
    <x v="2"/>
    <s v="AUD"/>
    <n v="1484632800"/>
    <x v="197"/>
    <x v="0"/>
    <x v="0"/>
    <s v="theater/plays"/>
    <x v="3"/>
    <x v="3"/>
  </r>
  <r>
    <n v="204"/>
    <x v="204"/>
    <x v="204"/>
    <x v="148"/>
    <x v="201"/>
    <x v="202"/>
    <x v="0"/>
    <n v="40"/>
    <x v="202"/>
    <x v="1"/>
    <s v="USD"/>
    <n v="1301806800"/>
    <x v="198"/>
    <x v="0"/>
    <x v="0"/>
    <s v="music/jazz"/>
    <x v="1"/>
    <x v="17"/>
  </r>
  <r>
    <n v="205"/>
    <x v="205"/>
    <x v="205"/>
    <x v="81"/>
    <x v="202"/>
    <x v="203"/>
    <x v="1"/>
    <n v="80"/>
    <x v="203"/>
    <x v="1"/>
    <s v="USD"/>
    <n v="1539752400"/>
    <x v="199"/>
    <x v="1"/>
    <x v="0"/>
    <s v="theater/plays"/>
    <x v="3"/>
    <x v="3"/>
  </r>
  <r>
    <n v="206"/>
    <x v="206"/>
    <x v="206"/>
    <x v="25"/>
    <x v="203"/>
    <x v="204"/>
    <x v="3"/>
    <n v="57"/>
    <x v="204"/>
    <x v="1"/>
    <s v="USD"/>
    <n v="1267250400"/>
    <x v="200"/>
    <x v="0"/>
    <x v="0"/>
    <s v="publishing/fiction"/>
    <x v="5"/>
    <x v="13"/>
  </r>
  <r>
    <n v="207"/>
    <x v="207"/>
    <x v="207"/>
    <x v="67"/>
    <x v="204"/>
    <x v="205"/>
    <x v="1"/>
    <n v="43"/>
    <x v="205"/>
    <x v="1"/>
    <s v="USD"/>
    <n v="1535432400"/>
    <x v="201"/>
    <x v="0"/>
    <x v="1"/>
    <s v="music/rock"/>
    <x v="1"/>
    <x v="1"/>
  </r>
  <r>
    <n v="208"/>
    <x v="208"/>
    <x v="208"/>
    <x v="149"/>
    <x v="205"/>
    <x v="206"/>
    <x v="1"/>
    <n v="2053"/>
    <x v="206"/>
    <x v="1"/>
    <s v="USD"/>
    <n v="1510207200"/>
    <x v="202"/>
    <x v="0"/>
    <x v="0"/>
    <s v="film &amp; video/documentary"/>
    <x v="4"/>
    <x v="4"/>
  </r>
  <r>
    <n v="209"/>
    <x v="209"/>
    <x v="209"/>
    <x v="150"/>
    <x v="206"/>
    <x v="207"/>
    <x v="2"/>
    <n v="808"/>
    <x v="207"/>
    <x v="2"/>
    <s v="AUD"/>
    <n v="1462510800"/>
    <x v="203"/>
    <x v="0"/>
    <x v="0"/>
    <s v="film &amp; video/documentary"/>
    <x v="4"/>
    <x v="4"/>
  </r>
  <r>
    <n v="210"/>
    <x v="210"/>
    <x v="210"/>
    <x v="151"/>
    <x v="207"/>
    <x v="208"/>
    <x v="0"/>
    <n v="226"/>
    <x v="208"/>
    <x v="3"/>
    <s v="DKK"/>
    <n v="1488520800"/>
    <x v="204"/>
    <x v="0"/>
    <x v="0"/>
    <s v="film &amp; video/science fiction"/>
    <x v="4"/>
    <x v="22"/>
  </r>
  <r>
    <n v="211"/>
    <x v="211"/>
    <x v="211"/>
    <x v="152"/>
    <x v="208"/>
    <x v="209"/>
    <x v="0"/>
    <n v="1625"/>
    <x v="209"/>
    <x v="1"/>
    <s v="USD"/>
    <n v="1377579600"/>
    <x v="205"/>
    <x v="0"/>
    <x v="0"/>
    <s v="theater/plays"/>
    <x v="3"/>
    <x v="3"/>
  </r>
  <r>
    <n v="212"/>
    <x v="212"/>
    <x v="212"/>
    <x v="32"/>
    <x v="209"/>
    <x v="210"/>
    <x v="1"/>
    <n v="168"/>
    <x v="210"/>
    <x v="1"/>
    <s v="USD"/>
    <n v="1576389600"/>
    <x v="206"/>
    <x v="0"/>
    <x v="0"/>
    <s v="theater/plays"/>
    <x v="3"/>
    <x v="3"/>
  </r>
  <r>
    <n v="213"/>
    <x v="213"/>
    <x v="213"/>
    <x v="153"/>
    <x v="210"/>
    <x v="211"/>
    <x v="1"/>
    <n v="4289"/>
    <x v="211"/>
    <x v="1"/>
    <s v="USD"/>
    <n v="1289019600"/>
    <x v="207"/>
    <x v="0"/>
    <x v="1"/>
    <s v="music/indie rock"/>
    <x v="1"/>
    <x v="7"/>
  </r>
  <r>
    <n v="214"/>
    <x v="214"/>
    <x v="214"/>
    <x v="1"/>
    <x v="211"/>
    <x v="212"/>
    <x v="1"/>
    <n v="165"/>
    <x v="212"/>
    <x v="1"/>
    <s v="USD"/>
    <n v="1282194000"/>
    <x v="208"/>
    <x v="0"/>
    <x v="0"/>
    <s v="music/rock"/>
    <x v="1"/>
    <x v="1"/>
  </r>
  <r>
    <n v="215"/>
    <x v="215"/>
    <x v="215"/>
    <x v="154"/>
    <x v="212"/>
    <x v="213"/>
    <x v="0"/>
    <n v="143"/>
    <x v="213"/>
    <x v="1"/>
    <s v="USD"/>
    <n v="1550037600"/>
    <x v="209"/>
    <x v="0"/>
    <x v="0"/>
    <s v="theater/plays"/>
    <x v="3"/>
    <x v="3"/>
  </r>
  <r>
    <n v="216"/>
    <x v="216"/>
    <x v="216"/>
    <x v="155"/>
    <x v="213"/>
    <x v="214"/>
    <x v="1"/>
    <n v="1815"/>
    <x v="214"/>
    <x v="1"/>
    <s v="USD"/>
    <n v="1321941600"/>
    <x v="210"/>
    <x v="0"/>
    <x v="0"/>
    <s v="theater/plays"/>
    <x v="3"/>
    <x v="3"/>
  </r>
  <r>
    <n v="217"/>
    <x v="217"/>
    <x v="217"/>
    <x v="156"/>
    <x v="214"/>
    <x v="215"/>
    <x v="0"/>
    <n v="934"/>
    <x v="215"/>
    <x v="1"/>
    <s v="USD"/>
    <n v="1556427600"/>
    <x v="211"/>
    <x v="0"/>
    <x v="0"/>
    <s v="film &amp; video/science fiction"/>
    <x v="4"/>
    <x v="22"/>
  </r>
  <r>
    <n v="218"/>
    <x v="218"/>
    <x v="218"/>
    <x v="57"/>
    <x v="215"/>
    <x v="216"/>
    <x v="1"/>
    <n v="397"/>
    <x v="216"/>
    <x v="4"/>
    <s v="GBP"/>
    <n v="1320991200"/>
    <x v="212"/>
    <x v="0"/>
    <x v="1"/>
    <s v="film &amp; video/shorts"/>
    <x v="4"/>
    <x v="12"/>
  </r>
  <r>
    <n v="219"/>
    <x v="219"/>
    <x v="219"/>
    <x v="157"/>
    <x v="216"/>
    <x v="217"/>
    <x v="1"/>
    <n v="1539"/>
    <x v="217"/>
    <x v="1"/>
    <s v="USD"/>
    <n v="1345093200"/>
    <x v="213"/>
    <x v="0"/>
    <x v="0"/>
    <s v="film &amp; video/animation"/>
    <x v="4"/>
    <x v="10"/>
  </r>
  <r>
    <n v="220"/>
    <x v="220"/>
    <x v="220"/>
    <x v="58"/>
    <x v="217"/>
    <x v="218"/>
    <x v="0"/>
    <n v="17"/>
    <x v="218"/>
    <x v="1"/>
    <s v="USD"/>
    <n v="1309496400"/>
    <x v="214"/>
    <x v="1"/>
    <x v="0"/>
    <s v="theater/plays"/>
    <x v="3"/>
    <x v="3"/>
  </r>
  <r>
    <n v="221"/>
    <x v="221"/>
    <x v="221"/>
    <x v="158"/>
    <x v="218"/>
    <x v="219"/>
    <x v="0"/>
    <n v="2179"/>
    <x v="219"/>
    <x v="1"/>
    <s v="USD"/>
    <n v="1340254800"/>
    <x v="215"/>
    <x v="1"/>
    <x v="0"/>
    <s v="food/food trucks"/>
    <x v="0"/>
    <x v="0"/>
  </r>
  <r>
    <n v="222"/>
    <x v="222"/>
    <x v="222"/>
    <x v="73"/>
    <x v="219"/>
    <x v="220"/>
    <x v="1"/>
    <n v="138"/>
    <x v="220"/>
    <x v="1"/>
    <s v="USD"/>
    <n v="1412226000"/>
    <x v="216"/>
    <x v="0"/>
    <x v="0"/>
    <s v="photography/photography books"/>
    <x v="7"/>
    <x v="14"/>
  </r>
  <r>
    <n v="223"/>
    <x v="223"/>
    <x v="223"/>
    <x v="159"/>
    <x v="220"/>
    <x v="221"/>
    <x v="0"/>
    <n v="931"/>
    <x v="221"/>
    <x v="1"/>
    <s v="USD"/>
    <n v="1458104400"/>
    <x v="217"/>
    <x v="0"/>
    <x v="0"/>
    <s v="theater/plays"/>
    <x v="3"/>
    <x v="3"/>
  </r>
  <r>
    <n v="224"/>
    <x v="224"/>
    <x v="224"/>
    <x v="160"/>
    <x v="221"/>
    <x v="222"/>
    <x v="1"/>
    <n v="3594"/>
    <x v="222"/>
    <x v="1"/>
    <s v="USD"/>
    <n v="1411534800"/>
    <x v="218"/>
    <x v="0"/>
    <x v="0"/>
    <s v="film &amp; video/science fiction"/>
    <x v="4"/>
    <x v="22"/>
  </r>
  <r>
    <n v="225"/>
    <x v="225"/>
    <x v="225"/>
    <x v="161"/>
    <x v="222"/>
    <x v="223"/>
    <x v="1"/>
    <n v="5880"/>
    <x v="223"/>
    <x v="1"/>
    <s v="USD"/>
    <n v="1399093200"/>
    <x v="219"/>
    <x v="1"/>
    <x v="0"/>
    <s v="music/rock"/>
    <x v="1"/>
    <x v="1"/>
  </r>
  <r>
    <n v="226"/>
    <x v="102"/>
    <x v="226"/>
    <x v="162"/>
    <x v="223"/>
    <x v="224"/>
    <x v="1"/>
    <n v="112"/>
    <x v="224"/>
    <x v="1"/>
    <s v="USD"/>
    <n v="1270702800"/>
    <x v="122"/>
    <x v="0"/>
    <x v="0"/>
    <s v="photography/photography books"/>
    <x v="7"/>
    <x v="14"/>
  </r>
  <r>
    <n v="227"/>
    <x v="226"/>
    <x v="227"/>
    <x v="163"/>
    <x v="224"/>
    <x v="225"/>
    <x v="1"/>
    <n v="943"/>
    <x v="225"/>
    <x v="1"/>
    <s v="USD"/>
    <n v="1431666000"/>
    <x v="220"/>
    <x v="0"/>
    <x v="0"/>
    <s v="games/mobile games"/>
    <x v="6"/>
    <x v="20"/>
  </r>
  <r>
    <n v="228"/>
    <x v="227"/>
    <x v="228"/>
    <x v="164"/>
    <x v="225"/>
    <x v="226"/>
    <x v="1"/>
    <n v="2468"/>
    <x v="226"/>
    <x v="1"/>
    <s v="USD"/>
    <n v="1472619600"/>
    <x v="221"/>
    <x v="0"/>
    <x v="0"/>
    <s v="film &amp; video/animation"/>
    <x v="4"/>
    <x v="10"/>
  </r>
  <r>
    <n v="229"/>
    <x v="228"/>
    <x v="229"/>
    <x v="165"/>
    <x v="226"/>
    <x v="227"/>
    <x v="1"/>
    <n v="2551"/>
    <x v="227"/>
    <x v="1"/>
    <s v="USD"/>
    <n v="1496293200"/>
    <x v="222"/>
    <x v="0"/>
    <x v="1"/>
    <s v="games/mobile games"/>
    <x v="6"/>
    <x v="20"/>
  </r>
  <r>
    <n v="230"/>
    <x v="229"/>
    <x v="230"/>
    <x v="166"/>
    <x v="227"/>
    <x v="228"/>
    <x v="1"/>
    <n v="101"/>
    <x v="228"/>
    <x v="1"/>
    <s v="USD"/>
    <n v="1575612000"/>
    <x v="223"/>
    <x v="0"/>
    <x v="0"/>
    <s v="games/video games"/>
    <x v="6"/>
    <x v="11"/>
  </r>
  <r>
    <n v="231"/>
    <x v="230"/>
    <x v="231"/>
    <x v="44"/>
    <x v="228"/>
    <x v="229"/>
    <x v="3"/>
    <n v="67"/>
    <x v="229"/>
    <x v="1"/>
    <s v="USD"/>
    <n v="1369112400"/>
    <x v="224"/>
    <x v="0"/>
    <x v="0"/>
    <s v="theater/plays"/>
    <x v="3"/>
    <x v="3"/>
  </r>
  <r>
    <n v="232"/>
    <x v="231"/>
    <x v="232"/>
    <x v="74"/>
    <x v="229"/>
    <x v="230"/>
    <x v="1"/>
    <n v="92"/>
    <x v="230"/>
    <x v="1"/>
    <s v="USD"/>
    <n v="1469422800"/>
    <x v="225"/>
    <x v="0"/>
    <x v="0"/>
    <s v="theater/plays"/>
    <x v="3"/>
    <x v="3"/>
  </r>
  <r>
    <n v="233"/>
    <x v="232"/>
    <x v="233"/>
    <x v="167"/>
    <x v="230"/>
    <x v="231"/>
    <x v="1"/>
    <n v="62"/>
    <x v="231"/>
    <x v="1"/>
    <s v="USD"/>
    <n v="1307854800"/>
    <x v="226"/>
    <x v="0"/>
    <x v="0"/>
    <s v="film &amp; video/animation"/>
    <x v="4"/>
    <x v="10"/>
  </r>
  <r>
    <n v="234"/>
    <x v="233"/>
    <x v="234"/>
    <x v="168"/>
    <x v="231"/>
    <x v="232"/>
    <x v="1"/>
    <n v="149"/>
    <x v="232"/>
    <x v="6"/>
    <s v="EUR"/>
    <n v="1503378000"/>
    <x v="227"/>
    <x v="0"/>
    <x v="1"/>
    <s v="games/video games"/>
    <x v="6"/>
    <x v="11"/>
  </r>
  <r>
    <n v="235"/>
    <x v="234"/>
    <x v="235"/>
    <x v="133"/>
    <x v="232"/>
    <x v="233"/>
    <x v="0"/>
    <n v="92"/>
    <x v="233"/>
    <x v="1"/>
    <s v="USD"/>
    <n v="1486965600"/>
    <x v="228"/>
    <x v="0"/>
    <x v="0"/>
    <s v="film &amp; video/animation"/>
    <x v="4"/>
    <x v="10"/>
  </r>
  <r>
    <n v="236"/>
    <x v="235"/>
    <x v="236"/>
    <x v="169"/>
    <x v="233"/>
    <x v="234"/>
    <x v="0"/>
    <n v="57"/>
    <x v="234"/>
    <x v="2"/>
    <s v="AUD"/>
    <n v="1561438800"/>
    <x v="229"/>
    <x v="0"/>
    <x v="1"/>
    <s v="music/rock"/>
    <x v="1"/>
    <x v="1"/>
  </r>
  <r>
    <n v="237"/>
    <x v="236"/>
    <x v="237"/>
    <x v="29"/>
    <x v="234"/>
    <x v="235"/>
    <x v="1"/>
    <n v="329"/>
    <x v="235"/>
    <x v="1"/>
    <s v="USD"/>
    <n v="1398402000"/>
    <x v="230"/>
    <x v="0"/>
    <x v="0"/>
    <s v="film &amp; video/animation"/>
    <x v="4"/>
    <x v="10"/>
  </r>
  <r>
    <n v="238"/>
    <x v="237"/>
    <x v="238"/>
    <x v="166"/>
    <x v="235"/>
    <x v="236"/>
    <x v="1"/>
    <n v="97"/>
    <x v="236"/>
    <x v="3"/>
    <s v="DKK"/>
    <n v="1513231200"/>
    <x v="231"/>
    <x v="0"/>
    <x v="1"/>
    <s v="theater/plays"/>
    <x v="3"/>
    <x v="3"/>
  </r>
  <r>
    <n v="239"/>
    <x v="238"/>
    <x v="239"/>
    <x v="170"/>
    <x v="236"/>
    <x v="237"/>
    <x v="0"/>
    <n v="41"/>
    <x v="237"/>
    <x v="1"/>
    <s v="USD"/>
    <n v="1440824400"/>
    <x v="232"/>
    <x v="0"/>
    <x v="0"/>
    <s v="technology/wearables"/>
    <x v="2"/>
    <x v="8"/>
  </r>
  <r>
    <n v="240"/>
    <x v="239"/>
    <x v="240"/>
    <x v="171"/>
    <x v="237"/>
    <x v="238"/>
    <x v="1"/>
    <n v="1784"/>
    <x v="238"/>
    <x v="1"/>
    <s v="USD"/>
    <n v="1281070800"/>
    <x v="233"/>
    <x v="0"/>
    <x v="0"/>
    <s v="theater/plays"/>
    <x v="3"/>
    <x v="3"/>
  </r>
  <r>
    <n v="241"/>
    <x v="240"/>
    <x v="241"/>
    <x v="172"/>
    <x v="238"/>
    <x v="239"/>
    <x v="1"/>
    <n v="1684"/>
    <x v="239"/>
    <x v="2"/>
    <s v="AUD"/>
    <n v="1397365200"/>
    <x v="234"/>
    <x v="0"/>
    <x v="1"/>
    <s v="publishing/nonfiction"/>
    <x v="5"/>
    <x v="9"/>
  </r>
  <r>
    <n v="242"/>
    <x v="241"/>
    <x v="242"/>
    <x v="141"/>
    <x v="239"/>
    <x v="240"/>
    <x v="1"/>
    <n v="250"/>
    <x v="240"/>
    <x v="1"/>
    <s v="USD"/>
    <n v="1494392400"/>
    <x v="235"/>
    <x v="0"/>
    <x v="1"/>
    <s v="music/rock"/>
    <x v="1"/>
    <x v="1"/>
  </r>
  <r>
    <n v="243"/>
    <x v="242"/>
    <x v="243"/>
    <x v="173"/>
    <x v="240"/>
    <x v="241"/>
    <x v="1"/>
    <n v="238"/>
    <x v="241"/>
    <x v="1"/>
    <s v="USD"/>
    <n v="1520143200"/>
    <x v="236"/>
    <x v="0"/>
    <x v="0"/>
    <s v="theater/plays"/>
    <x v="3"/>
    <x v="3"/>
  </r>
  <r>
    <n v="244"/>
    <x v="243"/>
    <x v="244"/>
    <x v="31"/>
    <x v="241"/>
    <x v="242"/>
    <x v="1"/>
    <n v="53"/>
    <x v="242"/>
    <x v="1"/>
    <s v="USD"/>
    <n v="1405314000"/>
    <x v="237"/>
    <x v="0"/>
    <x v="0"/>
    <s v="theater/plays"/>
    <x v="3"/>
    <x v="3"/>
  </r>
  <r>
    <n v="245"/>
    <x v="244"/>
    <x v="245"/>
    <x v="49"/>
    <x v="242"/>
    <x v="243"/>
    <x v="1"/>
    <n v="214"/>
    <x v="243"/>
    <x v="1"/>
    <s v="USD"/>
    <n v="1396846800"/>
    <x v="238"/>
    <x v="0"/>
    <x v="0"/>
    <s v="theater/plays"/>
    <x v="3"/>
    <x v="3"/>
  </r>
  <r>
    <n v="246"/>
    <x v="245"/>
    <x v="246"/>
    <x v="6"/>
    <x v="243"/>
    <x v="244"/>
    <x v="1"/>
    <n v="222"/>
    <x v="244"/>
    <x v="1"/>
    <s v="USD"/>
    <n v="1375678800"/>
    <x v="239"/>
    <x v="0"/>
    <x v="0"/>
    <s v="technology/web"/>
    <x v="2"/>
    <x v="2"/>
  </r>
  <r>
    <n v="247"/>
    <x v="246"/>
    <x v="247"/>
    <x v="174"/>
    <x v="244"/>
    <x v="245"/>
    <x v="1"/>
    <n v="1884"/>
    <x v="245"/>
    <x v="1"/>
    <s v="USD"/>
    <n v="1482386400"/>
    <x v="240"/>
    <x v="0"/>
    <x v="1"/>
    <s v="publishing/fiction"/>
    <x v="5"/>
    <x v="13"/>
  </r>
  <r>
    <n v="248"/>
    <x v="247"/>
    <x v="248"/>
    <x v="8"/>
    <x v="245"/>
    <x v="246"/>
    <x v="1"/>
    <n v="218"/>
    <x v="246"/>
    <x v="2"/>
    <s v="AUD"/>
    <n v="1420005600"/>
    <x v="241"/>
    <x v="0"/>
    <x v="0"/>
    <s v="games/mobile games"/>
    <x v="6"/>
    <x v="20"/>
  </r>
  <r>
    <n v="249"/>
    <x v="248"/>
    <x v="249"/>
    <x v="175"/>
    <x v="246"/>
    <x v="247"/>
    <x v="1"/>
    <n v="6465"/>
    <x v="247"/>
    <x v="1"/>
    <s v="USD"/>
    <n v="1420178400"/>
    <x v="242"/>
    <x v="0"/>
    <x v="0"/>
    <s v="publishing/translations"/>
    <x v="5"/>
    <x v="18"/>
  </r>
  <r>
    <n v="250"/>
    <x v="249"/>
    <x v="250"/>
    <x v="0"/>
    <x v="247"/>
    <x v="248"/>
    <x v="0"/>
    <n v="1"/>
    <x v="248"/>
    <x v="1"/>
    <s v="USD"/>
    <n v="1264399200"/>
    <x v="243"/>
    <x v="0"/>
    <x v="0"/>
    <s v="music/rock"/>
    <x v="1"/>
    <x v="1"/>
  </r>
  <r>
    <n v="251"/>
    <x v="250"/>
    <x v="251"/>
    <x v="143"/>
    <x v="248"/>
    <x v="249"/>
    <x v="0"/>
    <n v="101"/>
    <x v="249"/>
    <x v="1"/>
    <s v="USD"/>
    <n v="1355032800"/>
    <x v="244"/>
    <x v="0"/>
    <x v="0"/>
    <s v="theater/plays"/>
    <x v="3"/>
    <x v="3"/>
  </r>
  <r>
    <n v="252"/>
    <x v="251"/>
    <x v="252"/>
    <x v="67"/>
    <x v="249"/>
    <x v="250"/>
    <x v="1"/>
    <n v="59"/>
    <x v="250"/>
    <x v="1"/>
    <s v="USD"/>
    <n v="1382677200"/>
    <x v="245"/>
    <x v="0"/>
    <x v="0"/>
    <s v="theater/plays"/>
    <x v="3"/>
    <x v="3"/>
  </r>
  <r>
    <n v="253"/>
    <x v="252"/>
    <x v="253"/>
    <x v="158"/>
    <x v="250"/>
    <x v="251"/>
    <x v="0"/>
    <n v="1335"/>
    <x v="251"/>
    <x v="0"/>
    <s v="CAD"/>
    <n v="1302238800"/>
    <x v="246"/>
    <x v="0"/>
    <x v="0"/>
    <s v="film &amp; video/drama"/>
    <x v="4"/>
    <x v="6"/>
  </r>
  <r>
    <n v="254"/>
    <x v="253"/>
    <x v="254"/>
    <x v="176"/>
    <x v="251"/>
    <x v="252"/>
    <x v="1"/>
    <n v="88"/>
    <x v="252"/>
    <x v="1"/>
    <s v="USD"/>
    <n v="1487656800"/>
    <x v="247"/>
    <x v="0"/>
    <x v="0"/>
    <s v="publishing/nonfiction"/>
    <x v="5"/>
    <x v="9"/>
  </r>
  <r>
    <n v="255"/>
    <x v="254"/>
    <x v="255"/>
    <x v="177"/>
    <x v="252"/>
    <x v="253"/>
    <x v="1"/>
    <n v="1697"/>
    <x v="253"/>
    <x v="1"/>
    <s v="USD"/>
    <n v="1297836000"/>
    <x v="248"/>
    <x v="0"/>
    <x v="1"/>
    <s v="music/rock"/>
    <x v="1"/>
    <x v="1"/>
  </r>
  <r>
    <n v="256"/>
    <x v="255"/>
    <x v="256"/>
    <x v="178"/>
    <x v="253"/>
    <x v="254"/>
    <x v="0"/>
    <n v="15"/>
    <x v="254"/>
    <x v="4"/>
    <s v="GBP"/>
    <n v="1453615200"/>
    <x v="249"/>
    <x v="0"/>
    <x v="0"/>
    <s v="music/rock"/>
    <x v="1"/>
    <x v="1"/>
  </r>
  <r>
    <n v="257"/>
    <x v="256"/>
    <x v="257"/>
    <x v="57"/>
    <x v="254"/>
    <x v="255"/>
    <x v="1"/>
    <n v="92"/>
    <x v="255"/>
    <x v="1"/>
    <s v="USD"/>
    <n v="1362463200"/>
    <x v="250"/>
    <x v="0"/>
    <x v="0"/>
    <s v="theater/plays"/>
    <x v="3"/>
    <x v="3"/>
  </r>
  <r>
    <n v="258"/>
    <x v="257"/>
    <x v="258"/>
    <x v="92"/>
    <x v="255"/>
    <x v="256"/>
    <x v="1"/>
    <n v="186"/>
    <x v="256"/>
    <x v="1"/>
    <s v="USD"/>
    <n v="1481176800"/>
    <x v="251"/>
    <x v="0"/>
    <x v="1"/>
    <s v="theater/plays"/>
    <x v="3"/>
    <x v="3"/>
  </r>
  <r>
    <n v="259"/>
    <x v="258"/>
    <x v="259"/>
    <x v="37"/>
    <x v="256"/>
    <x v="257"/>
    <x v="1"/>
    <n v="138"/>
    <x v="257"/>
    <x v="1"/>
    <s v="USD"/>
    <n v="1354946400"/>
    <x v="252"/>
    <x v="1"/>
    <x v="0"/>
    <s v="photography/photography books"/>
    <x v="7"/>
    <x v="14"/>
  </r>
  <r>
    <n v="260"/>
    <x v="259"/>
    <x v="260"/>
    <x v="9"/>
    <x v="257"/>
    <x v="258"/>
    <x v="1"/>
    <n v="261"/>
    <x v="258"/>
    <x v="1"/>
    <s v="USD"/>
    <n v="1348808400"/>
    <x v="253"/>
    <x v="0"/>
    <x v="0"/>
    <s v="music/rock"/>
    <x v="1"/>
    <x v="1"/>
  </r>
  <r>
    <n v="261"/>
    <x v="260"/>
    <x v="261"/>
    <x v="179"/>
    <x v="258"/>
    <x v="259"/>
    <x v="0"/>
    <n v="454"/>
    <x v="259"/>
    <x v="1"/>
    <s v="USD"/>
    <n v="1282712400"/>
    <x v="254"/>
    <x v="0"/>
    <x v="1"/>
    <s v="music/rock"/>
    <x v="1"/>
    <x v="1"/>
  </r>
  <r>
    <n v="262"/>
    <x v="261"/>
    <x v="262"/>
    <x v="12"/>
    <x v="259"/>
    <x v="260"/>
    <x v="1"/>
    <n v="107"/>
    <x v="260"/>
    <x v="1"/>
    <s v="USD"/>
    <n v="1301979600"/>
    <x v="255"/>
    <x v="0"/>
    <x v="1"/>
    <s v="music/indie rock"/>
    <x v="1"/>
    <x v="7"/>
  </r>
  <r>
    <n v="263"/>
    <x v="262"/>
    <x v="263"/>
    <x v="49"/>
    <x v="260"/>
    <x v="261"/>
    <x v="1"/>
    <n v="199"/>
    <x v="261"/>
    <x v="1"/>
    <s v="USD"/>
    <n v="1263016800"/>
    <x v="256"/>
    <x v="0"/>
    <x v="0"/>
    <s v="photography/photography books"/>
    <x v="7"/>
    <x v="14"/>
  </r>
  <r>
    <n v="264"/>
    <x v="263"/>
    <x v="264"/>
    <x v="180"/>
    <x v="261"/>
    <x v="262"/>
    <x v="1"/>
    <n v="5512"/>
    <x v="262"/>
    <x v="1"/>
    <s v="USD"/>
    <n v="1360648800"/>
    <x v="257"/>
    <x v="0"/>
    <x v="0"/>
    <s v="theater/plays"/>
    <x v="3"/>
    <x v="3"/>
  </r>
  <r>
    <n v="265"/>
    <x v="264"/>
    <x v="265"/>
    <x v="70"/>
    <x v="262"/>
    <x v="263"/>
    <x v="1"/>
    <n v="86"/>
    <x v="263"/>
    <x v="1"/>
    <s v="USD"/>
    <n v="1451800800"/>
    <x v="258"/>
    <x v="0"/>
    <x v="0"/>
    <s v="theater/plays"/>
    <x v="3"/>
    <x v="3"/>
  </r>
  <r>
    <n v="266"/>
    <x v="265"/>
    <x v="266"/>
    <x v="181"/>
    <x v="263"/>
    <x v="264"/>
    <x v="0"/>
    <n v="3182"/>
    <x v="264"/>
    <x v="6"/>
    <s v="EUR"/>
    <n v="1415340000"/>
    <x v="259"/>
    <x v="0"/>
    <x v="1"/>
    <s v="music/jazz"/>
    <x v="1"/>
    <x v="17"/>
  </r>
  <r>
    <n v="267"/>
    <x v="266"/>
    <x v="267"/>
    <x v="182"/>
    <x v="264"/>
    <x v="265"/>
    <x v="1"/>
    <n v="2768"/>
    <x v="265"/>
    <x v="2"/>
    <s v="AUD"/>
    <n v="1351054800"/>
    <x v="260"/>
    <x v="0"/>
    <x v="0"/>
    <s v="theater/plays"/>
    <x v="3"/>
    <x v="3"/>
  </r>
  <r>
    <n v="268"/>
    <x v="267"/>
    <x v="268"/>
    <x v="42"/>
    <x v="265"/>
    <x v="266"/>
    <x v="1"/>
    <n v="48"/>
    <x v="266"/>
    <x v="1"/>
    <s v="USD"/>
    <n v="1349326800"/>
    <x v="261"/>
    <x v="0"/>
    <x v="0"/>
    <s v="film &amp; video/documentary"/>
    <x v="4"/>
    <x v="4"/>
  </r>
  <r>
    <n v="269"/>
    <x v="268"/>
    <x v="269"/>
    <x v="26"/>
    <x v="266"/>
    <x v="267"/>
    <x v="1"/>
    <n v="87"/>
    <x v="267"/>
    <x v="1"/>
    <s v="USD"/>
    <n v="1548914400"/>
    <x v="262"/>
    <x v="0"/>
    <x v="0"/>
    <s v="film &amp; video/television"/>
    <x v="4"/>
    <x v="19"/>
  </r>
  <r>
    <n v="270"/>
    <x v="269"/>
    <x v="270"/>
    <x v="183"/>
    <x v="267"/>
    <x v="268"/>
    <x v="3"/>
    <n v="1890"/>
    <x v="268"/>
    <x v="1"/>
    <s v="USD"/>
    <n v="1291269600"/>
    <x v="263"/>
    <x v="0"/>
    <x v="0"/>
    <s v="games/video games"/>
    <x v="6"/>
    <x v="11"/>
  </r>
  <r>
    <n v="271"/>
    <x v="270"/>
    <x v="271"/>
    <x v="184"/>
    <x v="268"/>
    <x v="269"/>
    <x v="2"/>
    <n v="61"/>
    <x v="269"/>
    <x v="1"/>
    <s v="USD"/>
    <n v="1449468000"/>
    <x v="264"/>
    <x v="0"/>
    <x v="0"/>
    <s v="photography/photography books"/>
    <x v="7"/>
    <x v="14"/>
  </r>
  <r>
    <n v="272"/>
    <x v="271"/>
    <x v="272"/>
    <x v="185"/>
    <x v="269"/>
    <x v="270"/>
    <x v="1"/>
    <n v="1894"/>
    <x v="270"/>
    <x v="1"/>
    <s v="USD"/>
    <n v="1562734800"/>
    <x v="265"/>
    <x v="0"/>
    <x v="1"/>
    <s v="theater/plays"/>
    <x v="3"/>
    <x v="3"/>
  </r>
  <r>
    <n v="273"/>
    <x v="272"/>
    <x v="273"/>
    <x v="75"/>
    <x v="270"/>
    <x v="271"/>
    <x v="1"/>
    <n v="282"/>
    <x v="271"/>
    <x v="0"/>
    <s v="CAD"/>
    <n v="1505624400"/>
    <x v="266"/>
    <x v="0"/>
    <x v="0"/>
    <s v="theater/plays"/>
    <x v="3"/>
    <x v="3"/>
  </r>
  <r>
    <n v="274"/>
    <x v="273"/>
    <x v="274"/>
    <x v="166"/>
    <x v="271"/>
    <x v="272"/>
    <x v="0"/>
    <n v="15"/>
    <x v="272"/>
    <x v="1"/>
    <s v="USD"/>
    <n v="1509948000"/>
    <x v="267"/>
    <x v="0"/>
    <x v="0"/>
    <s v="theater/plays"/>
    <x v="3"/>
    <x v="3"/>
  </r>
  <r>
    <n v="275"/>
    <x v="274"/>
    <x v="275"/>
    <x v="61"/>
    <x v="272"/>
    <x v="273"/>
    <x v="1"/>
    <n v="116"/>
    <x v="273"/>
    <x v="1"/>
    <s v="USD"/>
    <n v="1554526800"/>
    <x v="153"/>
    <x v="0"/>
    <x v="0"/>
    <s v="publishing/translations"/>
    <x v="5"/>
    <x v="18"/>
  </r>
  <r>
    <n v="276"/>
    <x v="275"/>
    <x v="276"/>
    <x v="20"/>
    <x v="273"/>
    <x v="274"/>
    <x v="0"/>
    <n v="133"/>
    <x v="274"/>
    <x v="1"/>
    <s v="USD"/>
    <n v="1334811600"/>
    <x v="268"/>
    <x v="0"/>
    <x v="1"/>
    <s v="games/video games"/>
    <x v="6"/>
    <x v="11"/>
  </r>
  <r>
    <n v="277"/>
    <x v="276"/>
    <x v="277"/>
    <x v="31"/>
    <x v="274"/>
    <x v="275"/>
    <x v="1"/>
    <n v="83"/>
    <x v="275"/>
    <x v="1"/>
    <s v="USD"/>
    <n v="1279515600"/>
    <x v="269"/>
    <x v="0"/>
    <x v="0"/>
    <s v="theater/plays"/>
    <x v="3"/>
    <x v="3"/>
  </r>
  <r>
    <n v="278"/>
    <x v="277"/>
    <x v="278"/>
    <x v="50"/>
    <x v="275"/>
    <x v="276"/>
    <x v="1"/>
    <n v="91"/>
    <x v="276"/>
    <x v="1"/>
    <s v="USD"/>
    <n v="1353909600"/>
    <x v="270"/>
    <x v="0"/>
    <x v="0"/>
    <s v="technology/web"/>
    <x v="2"/>
    <x v="2"/>
  </r>
  <r>
    <n v="279"/>
    <x v="278"/>
    <x v="279"/>
    <x v="48"/>
    <x v="276"/>
    <x v="277"/>
    <x v="1"/>
    <n v="546"/>
    <x v="277"/>
    <x v="1"/>
    <s v="USD"/>
    <n v="1535950800"/>
    <x v="271"/>
    <x v="0"/>
    <x v="0"/>
    <s v="theater/plays"/>
    <x v="3"/>
    <x v="3"/>
  </r>
  <r>
    <n v="280"/>
    <x v="279"/>
    <x v="280"/>
    <x v="186"/>
    <x v="277"/>
    <x v="278"/>
    <x v="1"/>
    <n v="393"/>
    <x v="278"/>
    <x v="1"/>
    <s v="USD"/>
    <n v="1511244000"/>
    <x v="272"/>
    <x v="0"/>
    <x v="0"/>
    <s v="film &amp; video/animation"/>
    <x v="4"/>
    <x v="10"/>
  </r>
  <r>
    <n v="281"/>
    <x v="280"/>
    <x v="281"/>
    <x v="187"/>
    <x v="278"/>
    <x v="279"/>
    <x v="0"/>
    <n v="2062"/>
    <x v="279"/>
    <x v="1"/>
    <s v="USD"/>
    <n v="1331445600"/>
    <x v="273"/>
    <x v="0"/>
    <x v="1"/>
    <s v="theater/plays"/>
    <x v="3"/>
    <x v="3"/>
  </r>
  <r>
    <n v="282"/>
    <x v="281"/>
    <x v="282"/>
    <x v="141"/>
    <x v="279"/>
    <x v="280"/>
    <x v="1"/>
    <n v="133"/>
    <x v="280"/>
    <x v="1"/>
    <s v="USD"/>
    <n v="1480226400"/>
    <x v="274"/>
    <x v="0"/>
    <x v="1"/>
    <s v="film &amp; video/television"/>
    <x v="4"/>
    <x v="19"/>
  </r>
  <r>
    <n v="283"/>
    <x v="282"/>
    <x v="283"/>
    <x v="32"/>
    <x v="280"/>
    <x v="281"/>
    <x v="0"/>
    <n v="29"/>
    <x v="281"/>
    <x v="3"/>
    <s v="DKK"/>
    <n v="1464584400"/>
    <x v="148"/>
    <x v="0"/>
    <x v="0"/>
    <s v="music/rock"/>
    <x v="1"/>
    <x v="1"/>
  </r>
  <r>
    <n v="284"/>
    <x v="283"/>
    <x v="284"/>
    <x v="122"/>
    <x v="281"/>
    <x v="282"/>
    <x v="0"/>
    <n v="132"/>
    <x v="282"/>
    <x v="1"/>
    <s v="USD"/>
    <n v="1335848400"/>
    <x v="275"/>
    <x v="0"/>
    <x v="0"/>
    <s v="technology/web"/>
    <x v="2"/>
    <x v="2"/>
  </r>
  <r>
    <n v="285"/>
    <x v="284"/>
    <x v="285"/>
    <x v="79"/>
    <x v="282"/>
    <x v="283"/>
    <x v="1"/>
    <n v="254"/>
    <x v="283"/>
    <x v="1"/>
    <s v="USD"/>
    <n v="1473483600"/>
    <x v="276"/>
    <x v="0"/>
    <x v="0"/>
    <s v="theater/plays"/>
    <x v="3"/>
    <x v="3"/>
  </r>
  <r>
    <n v="286"/>
    <x v="285"/>
    <x v="286"/>
    <x v="188"/>
    <x v="283"/>
    <x v="284"/>
    <x v="3"/>
    <n v="184"/>
    <x v="284"/>
    <x v="1"/>
    <s v="USD"/>
    <n v="1479880800"/>
    <x v="72"/>
    <x v="0"/>
    <x v="0"/>
    <s v="theater/plays"/>
    <x v="3"/>
    <x v="3"/>
  </r>
  <r>
    <n v="287"/>
    <x v="286"/>
    <x v="287"/>
    <x v="9"/>
    <x v="284"/>
    <x v="285"/>
    <x v="1"/>
    <n v="176"/>
    <x v="285"/>
    <x v="1"/>
    <s v="USD"/>
    <n v="1430197200"/>
    <x v="277"/>
    <x v="0"/>
    <x v="0"/>
    <s v="music/electric music"/>
    <x v="1"/>
    <x v="5"/>
  </r>
  <r>
    <n v="288"/>
    <x v="287"/>
    <x v="288"/>
    <x v="36"/>
    <x v="285"/>
    <x v="286"/>
    <x v="0"/>
    <n v="137"/>
    <x v="286"/>
    <x v="3"/>
    <s v="DKK"/>
    <n v="1331701200"/>
    <x v="278"/>
    <x v="0"/>
    <x v="1"/>
    <s v="music/metal"/>
    <x v="1"/>
    <x v="16"/>
  </r>
  <r>
    <n v="289"/>
    <x v="288"/>
    <x v="289"/>
    <x v="126"/>
    <x v="286"/>
    <x v="287"/>
    <x v="1"/>
    <n v="337"/>
    <x v="287"/>
    <x v="0"/>
    <s v="CAD"/>
    <n v="1438578000"/>
    <x v="71"/>
    <x v="0"/>
    <x v="0"/>
    <s v="theater/plays"/>
    <x v="3"/>
    <x v="3"/>
  </r>
  <r>
    <n v="290"/>
    <x v="289"/>
    <x v="290"/>
    <x v="189"/>
    <x v="287"/>
    <x v="288"/>
    <x v="0"/>
    <n v="908"/>
    <x v="288"/>
    <x v="1"/>
    <s v="USD"/>
    <n v="1368162000"/>
    <x v="279"/>
    <x v="0"/>
    <x v="1"/>
    <s v="film &amp; video/documentary"/>
    <x v="4"/>
    <x v="4"/>
  </r>
  <r>
    <n v="291"/>
    <x v="290"/>
    <x v="291"/>
    <x v="37"/>
    <x v="288"/>
    <x v="289"/>
    <x v="1"/>
    <n v="107"/>
    <x v="289"/>
    <x v="1"/>
    <s v="USD"/>
    <n v="1318654800"/>
    <x v="280"/>
    <x v="1"/>
    <x v="0"/>
    <s v="technology/web"/>
    <x v="2"/>
    <x v="2"/>
  </r>
  <r>
    <n v="292"/>
    <x v="291"/>
    <x v="292"/>
    <x v="190"/>
    <x v="289"/>
    <x v="290"/>
    <x v="0"/>
    <n v="10"/>
    <x v="290"/>
    <x v="1"/>
    <s v="USD"/>
    <n v="1331874000"/>
    <x v="281"/>
    <x v="0"/>
    <x v="0"/>
    <s v="food/food trucks"/>
    <x v="0"/>
    <x v="0"/>
  </r>
  <r>
    <n v="293"/>
    <x v="292"/>
    <x v="293"/>
    <x v="191"/>
    <x v="290"/>
    <x v="291"/>
    <x v="3"/>
    <n v="32"/>
    <x v="291"/>
    <x v="6"/>
    <s v="EUR"/>
    <n v="1286254800"/>
    <x v="282"/>
    <x v="0"/>
    <x v="0"/>
    <s v="theater/plays"/>
    <x v="3"/>
    <x v="3"/>
  </r>
  <r>
    <n v="294"/>
    <x v="293"/>
    <x v="294"/>
    <x v="60"/>
    <x v="291"/>
    <x v="292"/>
    <x v="1"/>
    <n v="183"/>
    <x v="292"/>
    <x v="1"/>
    <s v="USD"/>
    <n v="1540530000"/>
    <x v="283"/>
    <x v="0"/>
    <x v="0"/>
    <s v="theater/plays"/>
    <x v="3"/>
    <x v="3"/>
  </r>
  <r>
    <n v="295"/>
    <x v="294"/>
    <x v="295"/>
    <x v="192"/>
    <x v="292"/>
    <x v="293"/>
    <x v="0"/>
    <n v="1910"/>
    <x v="293"/>
    <x v="5"/>
    <s v="CHF"/>
    <n v="1381813200"/>
    <x v="284"/>
    <x v="0"/>
    <x v="0"/>
    <s v="theater/plays"/>
    <x v="3"/>
    <x v="3"/>
  </r>
  <r>
    <n v="296"/>
    <x v="295"/>
    <x v="296"/>
    <x v="55"/>
    <x v="293"/>
    <x v="294"/>
    <x v="0"/>
    <n v="38"/>
    <x v="294"/>
    <x v="2"/>
    <s v="AUD"/>
    <n v="1548655200"/>
    <x v="285"/>
    <x v="0"/>
    <x v="0"/>
    <s v="theater/plays"/>
    <x v="3"/>
    <x v="3"/>
  </r>
  <r>
    <n v="297"/>
    <x v="296"/>
    <x v="297"/>
    <x v="44"/>
    <x v="294"/>
    <x v="295"/>
    <x v="0"/>
    <n v="104"/>
    <x v="295"/>
    <x v="2"/>
    <s v="AUD"/>
    <n v="1389679200"/>
    <x v="286"/>
    <x v="0"/>
    <x v="1"/>
    <s v="theater/plays"/>
    <x v="3"/>
    <x v="3"/>
  </r>
  <r>
    <n v="298"/>
    <x v="297"/>
    <x v="298"/>
    <x v="26"/>
    <x v="295"/>
    <x v="296"/>
    <x v="1"/>
    <n v="72"/>
    <x v="296"/>
    <x v="1"/>
    <s v="USD"/>
    <n v="1456466400"/>
    <x v="287"/>
    <x v="0"/>
    <x v="1"/>
    <s v="music/rock"/>
    <x v="1"/>
    <x v="1"/>
  </r>
  <r>
    <n v="299"/>
    <x v="298"/>
    <x v="299"/>
    <x v="167"/>
    <x v="296"/>
    <x v="297"/>
    <x v="0"/>
    <n v="49"/>
    <x v="297"/>
    <x v="1"/>
    <s v="USD"/>
    <n v="1456984800"/>
    <x v="288"/>
    <x v="0"/>
    <x v="0"/>
    <s v="food/food trucks"/>
    <x v="0"/>
    <x v="0"/>
  </r>
  <r>
    <n v="300"/>
    <x v="299"/>
    <x v="300"/>
    <x v="0"/>
    <x v="297"/>
    <x v="298"/>
    <x v="0"/>
    <n v="1"/>
    <x v="298"/>
    <x v="3"/>
    <s v="DKK"/>
    <n v="1504069200"/>
    <x v="289"/>
    <x v="0"/>
    <x v="1"/>
    <s v="publishing/nonfiction"/>
    <x v="5"/>
    <x v="9"/>
  </r>
  <r>
    <n v="301"/>
    <x v="300"/>
    <x v="301"/>
    <x v="79"/>
    <x v="298"/>
    <x v="299"/>
    <x v="1"/>
    <n v="295"/>
    <x v="299"/>
    <x v="1"/>
    <s v="USD"/>
    <n v="1424930400"/>
    <x v="290"/>
    <x v="0"/>
    <x v="0"/>
    <s v="film &amp; video/documentary"/>
    <x v="4"/>
    <x v="4"/>
  </r>
  <r>
    <n v="302"/>
    <x v="301"/>
    <x v="302"/>
    <x v="193"/>
    <x v="299"/>
    <x v="300"/>
    <x v="0"/>
    <n v="245"/>
    <x v="300"/>
    <x v="1"/>
    <s v="USD"/>
    <n v="1535864400"/>
    <x v="18"/>
    <x v="0"/>
    <x v="0"/>
    <s v="theater/plays"/>
    <x v="3"/>
    <x v="3"/>
  </r>
  <r>
    <n v="303"/>
    <x v="302"/>
    <x v="303"/>
    <x v="74"/>
    <x v="300"/>
    <x v="301"/>
    <x v="0"/>
    <n v="32"/>
    <x v="301"/>
    <x v="1"/>
    <s v="USD"/>
    <n v="1452146400"/>
    <x v="291"/>
    <x v="0"/>
    <x v="0"/>
    <s v="music/indie rock"/>
    <x v="1"/>
    <x v="7"/>
  </r>
  <r>
    <n v="304"/>
    <x v="303"/>
    <x v="304"/>
    <x v="118"/>
    <x v="301"/>
    <x v="302"/>
    <x v="1"/>
    <n v="142"/>
    <x v="302"/>
    <x v="1"/>
    <s v="USD"/>
    <n v="1470546000"/>
    <x v="292"/>
    <x v="0"/>
    <x v="0"/>
    <s v="film &amp; video/documentary"/>
    <x v="4"/>
    <x v="4"/>
  </r>
  <r>
    <n v="305"/>
    <x v="304"/>
    <x v="305"/>
    <x v="54"/>
    <x v="302"/>
    <x v="303"/>
    <x v="1"/>
    <n v="85"/>
    <x v="303"/>
    <x v="1"/>
    <s v="USD"/>
    <n v="1458363600"/>
    <x v="293"/>
    <x v="0"/>
    <x v="0"/>
    <s v="theater/plays"/>
    <x v="3"/>
    <x v="3"/>
  </r>
  <r>
    <n v="306"/>
    <x v="305"/>
    <x v="306"/>
    <x v="191"/>
    <x v="303"/>
    <x v="304"/>
    <x v="0"/>
    <n v="7"/>
    <x v="304"/>
    <x v="1"/>
    <s v="USD"/>
    <n v="1500008400"/>
    <x v="294"/>
    <x v="0"/>
    <x v="1"/>
    <s v="theater/plays"/>
    <x v="3"/>
    <x v="3"/>
  </r>
  <r>
    <n v="307"/>
    <x v="306"/>
    <x v="307"/>
    <x v="194"/>
    <x v="304"/>
    <x v="305"/>
    <x v="1"/>
    <n v="659"/>
    <x v="305"/>
    <x v="3"/>
    <s v="DKK"/>
    <n v="1338958800"/>
    <x v="295"/>
    <x v="0"/>
    <x v="1"/>
    <s v="publishing/fiction"/>
    <x v="5"/>
    <x v="13"/>
  </r>
  <r>
    <n v="308"/>
    <x v="307"/>
    <x v="308"/>
    <x v="195"/>
    <x v="305"/>
    <x v="306"/>
    <x v="0"/>
    <n v="803"/>
    <x v="306"/>
    <x v="1"/>
    <s v="USD"/>
    <n v="1303102800"/>
    <x v="296"/>
    <x v="0"/>
    <x v="0"/>
    <s v="theater/plays"/>
    <x v="3"/>
    <x v="3"/>
  </r>
  <r>
    <n v="309"/>
    <x v="308"/>
    <x v="309"/>
    <x v="178"/>
    <x v="306"/>
    <x v="307"/>
    <x v="3"/>
    <n v="75"/>
    <x v="307"/>
    <x v="1"/>
    <s v="USD"/>
    <n v="1316581200"/>
    <x v="297"/>
    <x v="0"/>
    <x v="1"/>
    <s v="music/indie rock"/>
    <x v="1"/>
    <x v="7"/>
  </r>
  <r>
    <n v="310"/>
    <x v="309"/>
    <x v="310"/>
    <x v="75"/>
    <x v="307"/>
    <x v="308"/>
    <x v="0"/>
    <n v="16"/>
    <x v="308"/>
    <x v="1"/>
    <s v="USD"/>
    <n v="1270789200"/>
    <x v="298"/>
    <x v="0"/>
    <x v="0"/>
    <s v="games/video games"/>
    <x v="6"/>
    <x v="11"/>
  </r>
  <r>
    <n v="311"/>
    <x v="310"/>
    <x v="311"/>
    <x v="9"/>
    <x v="308"/>
    <x v="309"/>
    <x v="1"/>
    <n v="121"/>
    <x v="309"/>
    <x v="1"/>
    <s v="USD"/>
    <n v="1297836000"/>
    <x v="299"/>
    <x v="0"/>
    <x v="0"/>
    <s v="theater/plays"/>
    <x v="3"/>
    <x v="3"/>
  </r>
  <r>
    <n v="312"/>
    <x v="311"/>
    <x v="312"/>
    <x v="18"/>
    <x v="309"/>
    <x v="310"/>
    <x v="1"/>
    <n v="3742"/>
    <x v="310"/>
    <x v="1"/>
    <s v="USD"/>
    <n v="1382677200"/>
    <x v="300"/>
    <x v="0"/>
    <x v="0"/>
    <s v="theater/plays"/>
    <x v="3"/>
    <x v="3"/>
  </r>
  <r>
    <n v="313"/>
    <x v="312"/>
    <x v="313"/>
    <x v="196"/>
    <x v="310"/>
    <x v="311"/>
    <x v="1"/>
    <n v="223"/>
    <x v="311"/>
    <x v="1"/>
    <s v="USD"/>
    <n v="1330322400"/>
    <x v="301"/>
    <x v="0"/>
    <x v="0"/>
    <s v="music/rock"/>
    <x v="1"/>
    <x v="1"/>
  </r>
  <r>
    <n v="314"/>
    <x v="313"/>
    <x v="314"/>
    <x v="1"/>
    <x v="311"/>
    <x v="312"/>
    <x v="1"/>
    <n v="133"/>
    <x v="312"/>
    <x v="1"/>
    <s v="USD"/>
    <n v="1552366800"/>
    <x v="162"/>
    <x v="0"/>
    <x v="1"/>
    <s v="film &amp; video/documentary"/>
    <x v="4"/>
    <x v="4"/>
  </r>
  <r>
    <n v="315"/>
    <x v="314"/>
    <x v="315"/>
    <x v="40"/>
    <x v="312"/>
    <x v="313"/>
    <x v="0"/>
    <n v="31"/>
    <x v="313"/>
    <x v="1"/>
    <s v="USD"/>
    <n v="1400907600"/>
    <x v="302"/>
    <x v="0"/>
    <x v="0"/>
    <s v="theater/plays"/>
    <x v="3"/>
    <x v="3"/>
  </r>
  <r>
    <n v="316"/>
    <x v="315"/>
    <x v="316"/>
    <x v="103"/>
    <x v="313"/>
    <x v="314"/>
    <x v="0"/>
    <n v="108"/>
    <x v="314"/>
    <x v="6"/>
    <s v="EUR"/>
    <n v="1574143200"/>
    <x v="303"/>
    <x v="0"/>
    <x v="1"/>
    <s v="food/food trucks"/>
    <x v="0"/>
    <x v="0"/>
  </r>
  <r>
    <n v="317"/>
    <x v="316"/>
    <x v="317"/>
    <x v="47"/>
    <x v="314"/>
    <x v="315"/>
    <x v="0"/>
    <n v="30"/>
    <x v="315"/>
    <x v="1"/>
    <s v="USD"/>
    <n v="1494738000"/>
    <x v="304"/>
    <x v="0"/>
    <x v="0"/>
    <s v="theater/plays"/>
    <x v="3"/>
    <x v="3"/>
  </r>
  <r>
    <n v="318"/>
    <x v="317"/>
    <x v="318"/>
    <x v="57"/>
    <x v="315"/>
    <x v="316"/>
    <x v="0"/>
    <n v="17"/>
    <x v="316"/>
    <x v="1"/>
    <s v="USD"/>
    <n v="1392357600"/>
    <x v="305"/>
    <x v="0"/>
    <x v="0"/>
    <s v="music/rock"/>
    <x v="1"/>
    <x v="1"/>
  </r>
  <r>
    <n v="319"/>
    <x v="318"/>
    <x v="319"/>
    <x v="141"/>
    <x v="316"/>
    <x v="317"/>
    <x v="3"/>
    <n v="64"/>
    <x v="317"/>
    <x v="1"/>
    <s v="USD"/>
    <n v="1281589200"/>
    <x v="306"/>
    <x v="0"/>
    <x v="0"/>
    <s v="technology/web"/>
    <x v="2"/>
    <x v="2"/>
  </r>
  <r>
    <n v="320"/>
    <x v="319"/>
    <x v="320"/>
    <x v="197"/>
    <x v="317"/>
    <x v="318"/>
    <x v="0"/>
    <n v="80"/>
    <x v="318"/>
    <x v="1"/>
    <s v="USD"/>
    <n v="1305003600"/>
    <x v="307"/>
    <x v="0"/>
    <x v="0"/>
    <s v="publishing/fiction"/>
    <x v="5"/>
    <x v="13"/>
  </r>
  <r>
    <n v="321"/>
    <x v="320"/>
    <x v="321"/>
    <x v="198"/>
    <x v="318"/>
    <x v="319"/>
    <x v="0"/>
    <n v="2468"/>
    <x v="319"/>
    <x v="1"/>
    <s v="USD"/>
    <n v="1301634000"/>
    <x v="308"/>
    <x v="0"/>
    <x v="0"/>
    <s v="film &amp; video/shorts"/>
    <x v="4"/>
    <x v="12"/>
  </r>
  <r>
    <n v="322"/>
    <x v="321"/>
    <x v="322"/>
    <x v="199"/>
    <x v="319"/>
    <x v="320"/>
    <x v="1"/>
    <n v="5168"/>
    <x v="320"/>
    <x v="1"/>
    <s v="USD"/>
    <n v="1290664800"/>
    <x v="309"/>
    <x v="0"/>
    <x v="0"/>
    <s v="theater/plays"/>
    <x v="3"/>
    <x v="3"/>
  </r>
  <r>
    <n v="323"/>
    <x v="322"/>
    <x v="323"/>
    <x v="200"/>
    <x v="320"/>
    <x v="321"/>
    <x v="0"/>
    <n v="26"/>
    <x v="321"/>
    <x v="4"/>
    <s v="GBP"/>
    <n v="1395896400"/>
    <x v="310"/>
    <x v="0"/>
    <x v="0"/>
    <s v="film &amp; video/documentary"/>
    <x v="4"/>
    <x v="4"/>
  </r>
  <r>
    <n v="324"/>
    <x v="323"/>
    <x v="324"/>
    <x v="143"/>
    <x v="321"/>
    <x v="322"/>
    <x v="1"/>
    <n v="307"/>
    <x v="322"/>
    <x v="1"/>
    <s v="USD"/>
    <n v="1434862800"/>
    <x v="311"/>
    <x v="0"/>
    <x v="1"/>
    <s v="theater/plays"/>
    <x v="3"/>
    <x v="3"/>
  </r>
  <r>
    <n v="325"/>
    <x v="324"/>
    <x v="325"/>
    <x v="191"/>
    <x v="322"/>
    <x v="323"/>
    <x v="0"/>
    <n v="73"/>
    <x v="323"/>
    <x v="1"/>
    <s v="USD"/>
    <n v="1529125200"/>
    <x v="312"/>
    <x v="0"/>
    <x v="1"/>
    <s v="theater/plays"/>
    <x v="3"/>
    <x v="3"/>
  </r>
  <r>
    <n v="326"/>
    <x v="325"/>
    <x v="326"/>
    <x v="44"/>
    <x v="323"/>
    <x v="324"/>
    <x v="0"/>
    <n v="128"/>
    <x v="324"/>
    <x v="1"/>
    <s v="USD"/>
    <n v="1451109600"/>
    <x v="313"/>
    <x v="0"/>
    <x v="0"/>
    <s v="film &amp; video/animation"/>
    <x v="4"/>
    <x v="10"/>
  </r>
  <r>
    <n v="327"/>
    <x v="326"/>
    <x v="327"/>
    <x v="97"/>
    <x v="324"/>
    <x v="325"/>
    <x v="0"/>
    <n v="33"/>
    <x v="325"/>
    <x v="1"/>
    <s v="USD"/>
    <n v="1566968400"/>
    <x v="314"/>
    <x v="0"/>
    <x v="1"/>
    <s v="theater/plays"/>
    <x v="3"/>
    <x v="3"/>
  </r>
  <r>
    <n v="328"/>
    <x v="327"/>
    <x v="328"/>
    <x v="201"/>
    <x v="325"/>
    <x v="326"/>
    <x v="1"/>
    <n v="2441"/>
    <x v="326"/>
    <x v="1"/>
    <s v="USD"/>
    <n v="1543557600"/>
    <x v="315"/>
    <x v="0"/>
    <x v="0"/>
    <s v="music/rock"/>
    <x v="1"/>
    <x v="1"/>
  </r>
  <r>
    <n v="329"/>
    <x v="328"/>
    <x v="329"/>
    <x v="202"/>
    <x v="326"/>
    <x v="327"/>
    <x v="2"/>
    <n v="211"/>
    <x v="327"/>
    <x v="1"/>
    <s v="USD"/>
    <n v="1481522400"/>
    <x v="316"/>
    <x v="0"/>
    <x v="0"/>
    <s v="games/video games"/>
    <x v="6"/>
    <x v="11"/>
  </r>
  <r>
    <n v="330"/>
    <x v="329"/>
    <x v="330"/>
    <x v="203"/>
    <x v="327"/>
    <x v="328"/>
    <x v="1"/>
    <n v="1385"/>
    <x v="328"/>
    <x v="4"/>
    <s v="GBP"/>
    <n v="1512712800"/>
    <x v="317"/>
    <x v="0"/>
    <x v="0"/>
    <s v="film &amp; video/documentary"/>
    <x v="4"/>
    <x v="4"/>
  </r>
  <r>
    <n v="331"/>
    <x v="330"/>
    <x v="331"/>
    <x v="88"/>
    <x v="328"/>
    <x v="329"/>
    <x v="1"/>
    <n v="190"/>
    <x v="329"/>
    <x v="1"/>
    <s v="USD"/>
    <n v="1324274400"/>
    <x v="318"/>
    <x v="0"/>
    <x v="0"/>
    <s v="food/food trucks"/>
    <x v="0"/>
    <x v="0"/>
  </r>
  <r>
    <n v="332"/>
    <x v="331"/>
    <x v="332"/>
    <x v="204"/>
    <x v="329"/>
    <x v="330"/>
    <x v="1"/>
    <n v="470"/>
    <x v="330"/>
    <x v="1"/>
    <s v="USD"/>
    <n v="1364446800"/>
    <x v="319"/>
    <x v="0"/>
    <x v="0"/>
    <s v="technology/wearables"/>
    <x v="2"/>
    <x v="8"/>
  </r>
  <r>
    <n v="333"/>
    <x v="332"/>
    <x v="333"/>
    <x v="103"/>
    <x v="330"/>
    <x v="331"/>
    <x v="1"/>
    <n v="253"/>
    <x v="331"/>
    <x v="1"/>
    <s v="USD"/>
    <n v="1542693600"/>
    <x v="320"/>
    <x v="0"/>
    <x v="0"/>
    <s v="theater/plays"/>
    <x v="3"/>
    <x v="3"/>
  </r>
  <r>
    <n v="334"/>
    <x v="333"/>
    <x v="334"/>
    <x v="205"/>
    <x v="331"/>
    <x v="332"/>
    <x v="1"/>
    <n v="1113"/>
    <x v="332"/>
    <x v="1"/>
    <s v="USD"/>
    <n v="1515564000"/>
    <x v="321"/>
    <x v="0"/>
    <x v="0"/>
    <s v="music/rock"/>
    <x v="1"/>
    <x v="1"/>
  </r>
  <r>
    <n v="335"/>
    <x v="334"/>
    <x v="335"/>
    <x v="206"/>
    <x v="332"/>
    <x v="333"/>
    <x v="1"/>
    <n v="2283"/>
    <x v="333"/>
    <x v="1"/>
    <s v="USD"/>
    <n v="1573797600"/>
    <x v="322"/>
    <x v="0"/>
    <x v="0"/>
    <s v="music/rock"/>
    <x v="1"/>
    <x v="1"/>
  </r>
  <r>
    <n v="336"/>
    <x v="335"/>
    <x v="336"/>
    <x v="207"/>
    <x v="333"/>
    <x v="334"/>
    <x v="0"/>
    <n v="1072"/>
    <x v="334"/>
    <x v="1"/>
    <s v="USD"/>
    <n v="1292392800"/>
    <x v="323"/>
    <x v="0"/>
    <x v="1"/>
    <s v="music/rock"/>
    <x v="1"/>
    <x v="1"/>
  </r>
  <r>
    <n v="337"/>
    <x v="336"/>
    <x v="337"/>
    <x v="208"/>
    <x v="334"/>
    <x v="335"/>
    <x v="1"/>
    <n v="1095"/>
    <x v="335"/>
    <x v="1"/>
    <s v="USD"/>
    <n v="1573452000"/>
    <x v="324"/>
    <x v="0"/>
    <x v="0"/>
    <s v="theater/plays"/>
    <x v="3"/>
    <x v="3"/>
  </r>
  <r>
    <n v="338"/>
    <x v="337"/>
    <x v="338"/>
    <x v="209"/>
    <x v="335"/>
    <x v="336"/>
    <x v="1"/>
    <n v="1690"/>
    <x v="336"/>
    <x v="1"/>
    <s v="USD"/>
    <n v="1317790800"/>
    <x v="325"/>
    <x v="0"/>
    <x v="0"/>
    <s v="theater/plays"/>
    <x v="3"/>
    <x v="3"/>
  </r>
  <r>
    <n v="339"/>
    <x v="338"/>
    <x v="339"/>
    <x v="210"/>
    <x v="336"/>
    <x v="337"/>
    <x v="3"/>
    <n v="1297"/>
    <x v="337"/>
    <x v="0"/>
    <s v="CAD"/>
    <n v="1501650000"/>
    <x v="326"/>
    <x v="0"/>
    <x v="0"/>
    <s v="theater/plays"/>
    <x v="3"/>
    <x v="3"/>
  </r>
  <r>
    <n v="340"/>
    <x v="339"/>
    <x v="340"/>
    <x v="211"/>
    <x v="337"/>
    <x v="338"/>
    <x v="0"/>
    <n v="393"/>
    <x v="338"/>
    <x v="1"/>
    <s v="USD"/>
    <n v="1323669600"/>
    <x v="327"/>
    <x v="0"/>
    <x v="0"/>
    <s v="photography/photography books"/>
    <x v="7"/>
    <x v="14"/>
  </r>
  <r>
    <n v="341"/>
    <x v="340"/>
    <x v="341"/>
    <x v="212"/>
    <x v="338"/>
    <x v="339"/>
    <x v="0"/>
    <n v="1257"/>
    <x v="339"/>
    <x v="1"/>
    <s v="USD"/>
    <n v="1440738000"/>
    <x v="328"/>
    <x v="0"/>
    <x v="0"/>
    <s v="music/indie rock"/>
    <x v="1"/>
    <x v="7"/>
  </r>
  <r>
    <n v="342"/>
    <x v="341"/>
    <x v="342"/>
    <x v="213"/>
    <x v="339"/>
    <x v="340"/>
    <x v="0"/>
    <n v="328"/>
    <x v="340"/>
    <x v="1"/>
    <s v="USD"/>
    <n v="1374296400"/>
    <x v="329"/>
    <x v="0"/>
    <x v="0"/>
    <s v="theater/plays"/>
    <x v="3"/>
    <x v="3"/>
  </r>
  <r>
    <n v="343"/>
    <x v="342"/>
    <x v="343"/>
    <x v="25"/>
    <x v="340"/>
    <x v="341"/>
    <x v="0"/>
    <n v="147"/>
    <x v="341"/>
    <x v="1"/>
    <s v="USD"/>
    <n v="1384840800"/>
    <x v="151"/>
    <x v="0"/>
    <x v="0"/>
    <s v="theater/plays"/>
    <x v="3"/>
    <x v="3"/>
  </r>
  <r>
    <n v="344"/>
    <x v="343"/>
    <x v="344"/>
    <x v="214"/>
    <x v="341"/>
    <x v="342"/>
    <x v="0"/>
    <n v="830"/>
    <x v="342"/>
    <x v="1"/>
    <s v="USD"/>
    <n v="1516600800"/>
    <x v="330"/>
    <x v="0"/>
    <x v="0"/>
    <s v="games/video games"/>
    <x v="6"/>
    <x v="11"/>
  </r>
  <r>
    <n v="345"/>
    <x v="344"/>
    <x v="345"/>
    <x v="215"/>
    <x v="342"/>
    <x v="343"/>
    <x v="0"/>
    <n v="331"/>
    <x v="343"/>
    <x v="4"/>
    <s v="GBP"/>
    <n v="1436418000"/>
    <x v="331"/>
    <x v="0"/>
    <x v="0"/>
    <s v="film &amp; video/drama"/>
    <x v="4"/>
    <x v="6"/>
  </r>
  <r>
    <n v="346"/>
    <x v="345"/>
    <x v="346"/>
    <x v="48"/>
    <x v="343"/>
    <x v="344"/>
    <x v="0"/>
    <n v="25"/>
    <x v="344"/>
    <x v="1"/>
    <s v="USD"/>
    <n v="1503550800"/>
    <x v="332"/>
    <x v="0"/>
    <x v="1"/>
    <s v="music/indie rock"/>
    <x v="1"/>
    <x v="7"/>
  </r>
  <r>
    <n v="347"/>
    <x v="346"/>
    <x v="347"/>
    <x v="79"/>
    <x v="344"/>
    <x v="345"/>
    <x v="1"/>
    <n v="191"/>
    <x v="345"/>
    <x v="1"/>
    <s v="USD"/>
    <n v="1423634400"/>
    <x v="333"/>
    <x v="0"/>
    <x v="0"/>
    <s v="technology/web"/>
    <x v="2"/>
    <x v="2"/>
  </r>
  <r>
    <n v="348"/>
    <x v="347"/>
    <x v="348"/>
    <x v="216"/>
    <x v="345"/>
    <x v="346"/>
    <x v="0"/>
    <n v="3483"/>
    <x v="346"/>
    <x v="1"/>
    <s v="USD"/>
    <n v="1487224800"/>
    <x v="334"/>
    <x v="0"/>
    <x v="0"/>
    <s v="food/food trucks"/>
    <x v="0"/>
    <x v="0"/>
  </r>
  <r>
    <n v="349"/>
    <x v="348"/>
    <x v="349"/>
    <x v="217"/>
    <x v="346"/>
    <x v="347"/>
    <x v="0"/>
    <n v="923"/>
    <x v="347"/>
    <x v="1"/>
    <s v="USD"/>
    <n v="1500008400"/>
    <x v="335"/>
    <x v="0"/>
    <x v="0"/>
    <s v="theater/plays"/>
    <x v="3"/>
    <x v="3"/>
  </r>
  <r>
    <n v="350"/>
    <x v="349"/>
    <x v="350"/>
    <x v="0"/>
    <x v="297"/>
    <x v="298"/>
    <x v="0"/>
    <n v="1"/>
    <x v="298"/>
    <x v="1"/>
    <s v="USD"/>
    <n v="1432098000"/>
    <x v="336"/>
    <x v="0"/>
    <x v="1"/>
    <s v="music/jazz"/>
    <x v="1"/>
    <x v="17"/>
  </r>
  <r>
    <n v="351"/>
    <x v="350"/>
    <x v="351"/>
    <x v="218"/>
    <x v="347"/>
    <x v="348"/>
    <x v="1"/>
    <n v="2013"/>
    <x v="348"/>
    <x v="1"/>
    <s v="USD"/>
    <n v="1440392400"/>
    <x v="337"/>
    <x v="0"/>
    <x v="0"/>
    <s v="music/rock"/>
    <x v="1"/>
    <x v="1"/>
  </r>
  <r>
    <n v="352"/>
    <x v="351"/>
    <x v="352"/>
    <x v="54"/>
    <x v="348"/>
    <x v="349"/>
    <x v="0"/>
    <n v="33"/>
    <x v="349"/>
    <x v="0"/>
    <s v="CAD"/>
    <n v="1446876000"/>
    <x v="338"/>
    <x v="0"/>
    <x v="0"/>
    <s v="theater/plays"/>
    <x v="3"/>
    <x v="3"/>
  </r>
  <r>
    <n v="353"/>
    <x v="352"/>
    <x v="353"/>
    <x v="219"/>
    <x v="349"/>
    <x v="350"/>
    <x v="1"/>
    <n v="1703"/>
    <x v="350"/>
    <x v="1"/>
    <s v="USD"/>
    <n v="1562302800"/>
    <x v="339"/>
    <x v="0"/>
    <x v="0"/>
    <s v="theater/plays"/>
    <x v="3"/>
    <x v="3"/>
  </r>
  <r>
    <n v="354"/>
    <x v="353"/>
    <x v="354"/>
    <x v="55"/>
    <x v="350"/>
    <x v="351"/>
    <x v="1"/>
    <n v="80"/>
    <x v="351"/>
    <x v="3"/>
    <s v="DKK"/>
    <n v="1378184400"/>
    <x v="340"/>
    <x v="0"/>
    <x v="0"/>
    <s v="film &amp; video/documentary"/>
    <x v="4"/>
    <x v="4"/>
  </r>
  <r>
    <n v="355"/>
    <x v="354"/>
    <x v="355"/>
    <x v="167"/>
    <x v="351"/>
    <x v="352"/>
    <x v="2"/>
    <n v="86"/>
    <x v="352"/>
    <x v="1"/>
    <s v="USD"/>
    <n v="1485064800"/>
    <x v="341"/>
    <x v="0"/>
    <x v="0"/>
    <s v="technology/wearables"/>
    <x v="2"/>
    <x v="8"/>
  </r>
  <r>
    <n v="356"/>
    <x v="355"/>
    <x v="356"/>
    <x v="29"/>
    <x v="352"/>
    <x v="353"/>
    <x v="0"/>
    <n v="40"/>
    <x v="353"/>
    <x v="6"/>
    <s v="EUR"/>
    <n v="1326520800"/>
    <x v="342"/>
    <x v="0"/>
    <x v="0"/>
    <s v="theater/plays"/>
    <x v="3"/>
    <x v="3"/>
  </r>
  <r>
    <n v="357"/>
    <x v="356"/>
    <x v="357"/>
    <x v="173"/>
    <x v="353"/>
    <x v="354"/>
    <x v="1"/>
    <n v="41"/>
    <x v="354"/>
    <x v="1"/>
    <s v="USD"/>
    <n v="1441256400"/>
    <x v="343"/>
    <x v="0"/>
    <x v="0"/>
    <s v="games/video games"/>
    <x v="6"/>
    <x v="11"/>
  </r>
  <r>
    <n v="358"/>
    <x v="357"/>
    <x v="358"/>
    <x v="62"/>
    <x v="354"/>
    <x v="355"/>
    <x v="0"/>
    <n v="23"/>
    <x v="355"/>
    <x v="0"/>
    <s v="CAD"/>
    <n v="1533877200"/>
    <x v="344"/>
    <x v="1"/>
    <x v="0"/>
    <s v="photography/photography books"/>
    <x v="7"/>
    <x v="14"/>
  </r>
  <r>
    <n v="359"/>
    <x v="358"/>
    <x v="359"/>
    <x v="220"/>
    <x v="355"/>
    <x v="356"/>
    <x v="1"/>
    <n v="187"/>
    <x v="356"/>
    <x v="1"/>
    <s v="USD"/>
    <n v="1314421200"/>
    <x v="127"/>
    <x v="0"/>
    <x v="0"/>
    <s v="film &amp; video/animation"/>
    <x v="4"/>
    <x v="10"/>
  </r>
  <r>
    <n v="360"/>
    <x v="359"/>
    <x v="360"/>
    <x v="221"/>
    <x v="356"/>
    <x v="357"/>
    <x v="1"/>
    <n v="2875"/>
    <x v="357"/>
    <x v="4"/>
    <s v="GBP"/>
    <n v="1293861600"/>
    <x v="345"/>
    <x v="0"/>
    <x v="1"/>
    <s v="theater/plays"/>
    <x v="3"/>
    <x v="3"/>
  </r>
  <r>
    <n v="361"/>
    <x v="360"/>
    <x v="361"/>
    <x v="20"/>
    <x v="357"/>
    <x v="358"/>
    <x v="1"/>
    <n v="88"/>
    <x v="358"/>
    <x v="1"/>
    <s v="USD"/>
    <n v="1507352400"/>
    <x v="346"/>
    <x v="0"/>
    <x v="0"/>
    <s v="theater/plays"/>
    <x v="3"/>
    <x v="3"/>
  </r>
  <r>
    <n v="362"/>
    <x v="361"/>
    <x v="362"/>
    <x v="41"/>
    <x v="358"/>
    <x v="359"/>
    <x v="1"/>
    <n v="191"/>
    <x v="359"/>
    <x v="1"/>
    <s v="USD"/>
    <n v="1296108000"/>
    <x v="347"/>
    <x v="0"/>
    <x v="0"/>
    <s v="music/rock"/>
    <x v="1"/>
    <x v="1"/>
  </r>
  <r>
    <n v="363"/>
    <x v="362"/>
    <x v="363"/>
    <x v="5"/>
    <x v="359"/>
    <x v="360"/>
    <x v="1"/>
    <n v="139"/>
    <x v="360"/>
    <x v="1"/>
    <s v="USD"/>
    <n v="1324965600"/>
    <x v="348"/>
    <x v="0"/>
    <x v="0"/>
    <s v="music/rock"/>
    <x v="1"/>
    <x v="1"/>
  </r>
  <r>
    <n v="364"/>
    <x v="363"/>
    <x v="364"/>
    <x v="79"/>
    <x v="360"/>
    <x v="361"/>
    <x v="1"/>
    <n v="186"/>
    <x v="361"/>
    <x v="1"/>
    <s v="USD"/>
    <n v="1520229600"/>
    <x v="349"/>
    <x v="0"/>
    <x v="0"/>
    <s v="music/indie rock"/>
    <x v="1"/>
    <x v="7"/>
  </r>
  <r>
    <n v="365"/>
    <x v="364"/>
    <x v="365"/>
    <x v="39"/>
    <x v="361"/>
    <x v="362"/>
    <x v="1"/>
    <n v="112"/>
    <x v="362"/>
    <x v="2"/>
    <s v="AUD"/>
    <n v="1482991200"/>
    <x v="350"/>
    <x v="0"/>
    <x v="0"/>
    <s v="theater/plays"/>
    <x v="3"/>
    <x v="3"/>
  </r>
  <r>
    <n v="366"/>
    <x v="365"/>
    <x v="366"/>
    <x v="37"/>
    <x v="362"/>
    <x v="363"/>
    <x v="1"/>
    <n v="101"/>
    <x v="363"/>
    <x v="1"/>
    <s v="USD"/>
    <n v="1294034400"/>
    <x v="351"/>
    <x v="0"/>
    <x v="1"/>
    <s v="theater/plays"/>
    <x v="3"/>
    <x v="3"/>
  </r>
  <r>
    <n v="367"/>
    <x v="366"/>
    <x v="367"/>
    <x v="34"/>
    <x v="363"/>
    <x v="364"/>
    <x v="0"/>
    <n v="75"/>
    <x v="364"/>
    <x v="1"/>
    <s v="USD"/>
    <n v="1413608400"/>
    <x v="33"/>
    <x v="0"/>
    <x v="1"/>
    <s v="theater/plays"/>
    <x v="3"/>
    <x v="3"/>
  </r>
  <r>
    <n v="368"/>
    <x v="367"/>
    <x v="368"/>
    <x v="5"/>
    <x v="364"/>
    <x v="365"/>
    <x v="1"/>
    <n v="206"/>
    <x v="365"/>
    <x v="4"/>
    <s v="GBP"/>
    <n v="1286946000"/>
    <x v="352"/>
    <x v="0"/>
    <x v="1"/>
    <s v="film &amp; video/documentary"/>
    <x v="4"/>
    <x v="4"/>
  </r>
  <r>
    <n v="369"/>
    <x v="368"/>
    <x v="369"/>
    <x v="91"/>
    <x v="365"/>
    <x v="366"/>
    <x v="1"/>
    <n v="154"/>
    <x v="366"/>
    <x v="1"/>
    <s v="USD"/>
    <n v="1359871200"/>
    <x v="353"/>
    <x v="0"/>
    <x v="1"/>
    <s v="film &amp; video/television"/>
    <x v="4"/>
    <x v="19"/>
  </r>
  <r>
    <n v="370"/>
    <x v="369"/>
    <x v="370"/>
    <x v="222"/>
    <x v="366"/>
    <x v="367"/>
    <x v="1"/>
    <n v="5966"/>
    <x v="367"/>
    <x v="1"/>
    <s v="USD"/>
    <n v="1555304400"/>
    <x v="354"/>
    <x v="0"/>
    <x v="0"/>
    <s v="theater/plays"/>
    <x v="3"/>
    <x v="3"/>
  </r>
  <r>
    <n v="371"/>
    <x v="370"/>
    <x v="371"/>
    <x v="223"/>
    <x v="367"/>
    <x v="368"/>
    <x v="0"/>
    <n v="2176"/>
    <x v="368"/>
    <x v="1"/>
    <s v="USD"/>
    <n v="1423375200"/>
    <x v="355"/>
    <x v="0"/>
    <x v="0"/>
    <s v="theater/plays"/>
    <x v="3"/>
    <x v="3"/>
  </r>
  <r>
    <n v="372"/>
    <x v="371"/>
    <x v="372"/>
    <x v="79"/>
    <x v="211"/>
    <x v="369"/>
    <x v="1"/>
    <n v="169"/>
    <x v="369"/>
    <x v="1"/>
    <s v="USD"/>
    <n v="1420696800"/>
    <x v="356"/>
    <x v="0"/>
    <x v="1"/>
    <s v="film &amp; video/documentary"/>
    <x v="4"/>
    <x v="4"/>
  </r>
  <r>
    <n v="373"/>
    <x v="372"/>
    <x v="373"/>
    <x v="224"/>
    <x v="368"/>
    <x v="370"/>
    <x v="1"/>
    <n v="2106"/>
    <x v="370"/>
    <x v="1"/>
    <s v="USD"/>
    <n v="1502946000"/>
    <x v="357"/>
    <x v="0"/>
    <x v="0"/>
    <s v="theater/plays"/>
    <x v="3"/>
    <x v="3"/>
  </r>
  <r>
    <n v="374"/>
    <x v="373"/>
    <x v="374"/>
    <x v="225"/>
    <x v="369"/>
    <x v="371"/>
    <x v="0"/>
    <n v="441"/>
    <x v="371"/>
    <x v="1"/>
    <s v="USD"/>
    <n v="1547186400"/>
    <x v="358"/>
    <x v="0"/>
    <x v="1"/>
    <s v="film &amp; video/documentary"/>
    <x v="4"/>
    <x v="4"/>
  </r>
  <r>
    <n v="375"/>
    <x v="374"/>
    <x v="375"/>
    <x v="50"/>
    <x v="370"/>
    <x v="372"/>
    <x v="0"/>
    <n v="25"/>
    <x v="372"/>
    <x v="1"/>
    <s v="USD"/>
    <n v="1444971600"/>
    <x v="359"/>
    <x v="0"/>
    <x v="0"/>
    <s v="music/indie rock"/>
    <x v="1"/>
    <x v="7"/>
  </r>
  <r>
    <n v="376"/>
    <x v="375"/>
    <x v="376"/>
    <x v="74"/>
    <x v="371"/>
    <x v="373"/>
    <x v="1"/>
    <n v="131"/>
    <x v="373"/>
    <x v="1"/>
    <s v="USD"/>
    <n v="1404622800"/>
    <x v="360"/>
    <x v="0"/>
    <x v="0"/>
    <s v="music/rock"/>
    <x v="1"/>
    <x v="1"/>
  </r>
  <r>
    <n v="377"/>
    <x v="376"/>
    <x v="377"/>
    <x v="226"/>
    <x v="372"/>
    <x v="374"/>
    <x v="0"/>
    <n v="127"/>
    <x v="374"/>
    <x v="1"/>
    <s v="USD"/>
    <n v="1571720400"/>
    <x v="361"/>
    <x v="0"/>
    <x v="0"/>
    <s v="theater/plays"/>
    <x v="3"/>
    <x v="3"/>
  </r>
  <r>
    <n v="378"/>
    <x v="377"/>
    <x v="378"/>
    <x v="227"/>
    <x v="373"/>
    <x v="375"/>
    <x v="0"/>
    <n v="355"/>
    <x v="375"/>
    <x v="1"/>
    <s v="USD"/>
    <n v="1526878800"/>
    <x v="362"/>
    <x v="0"/>
    <x v="0"/>
    <s v="film &amp; video/documentary"/>
    <x v="4"/>
    <x v="4"/>
  </r>
  <r>
    <n v="379"/>
    <x v="378"/>
    <x v="379"/>
    <x v="44"/>
    <x v="374"/>
    <x v="376"/>
    <x v="0"/>
    <n v="44"/>
    <x v="376"/>
    <x v="4"/>
    <s v="GBP"/>
    <n v="1319691600"/>
    <x v="363"/>
    <x v="0"/>
    <x v="0"/>
    <s v="theater/plays"/>
    <x v="3"/>
    <x v="3"/>
  </r>
  <r>
    <n v="380"/>
    <x v="379"/>
    <x v="380"/>
    <x v="186"/>
    <x v="375"/>
    <x v="377"/>
    <x v="1"/>
    <n v="84"/>
    <x v="377"/>
    <x v="1"/>
    <s v="USD"/>
    <n v="1371963600"/>
    <x v="364"/>
    <x v="0"/>
    <x v="0"/>
    <s v="theater/plays"/>
    <x v="3"/>
    <x v="3"/>
  </r>
  <r>
    <n v="381"/>
    <x v="380"/>
    <x v="381"/>
    <x v="98"/>
    <x v="376"/>
    <x v="378"/>
    <x v="1"/>
    <n v="155"/>
    <x v="378"/>
    <x v="1"/>
    <s v="USD"/>
    <n v="1433739600"/>
    <x v="365"/>
    <x v="0"/>
    <x v="0"/>
    <s v="theater/plays"/>
    <x v="3"/>
    <x v="3"/>
  </r>
  <r>
    <n v="382"/>
    <x v="381"/>
    <x v="382"/>
    <x v="14"/>
    <x v="377"/>
    <x v="379"/>
    <x v="0"/>
    <n v="67"/>
    <x v="379"/>
    <x v="1"/>
    <s v="USD"/>
    <n v="1508130000"/>
    <x v="366"/>
    <x v="0"/>
    <x v="0"/>
    <s v="photography/photography books"/>
    <x v="7"/>
    <x v="14"/>
  </r>
  <r>
    <n v="383"/>
    <x v="382"/>
    <x v="383"/>
    <x v="9"/>
    <x v="378"/>
    <x v="380"/>
    <x v="1"/>
    <n v="189"/>
    <x v="380"/>
    <x v="1"/>
    <s v="USD"/>
    <n v="1550037600"/>
    <x v="285"/>
    <x v="0"/>
    <x v="1"/>
    <s v="food/food trucks"/>
    <x v="0"/>
    <x v="0"/>
  </r>
  <r>
    <n v="384"/>
    <x v="383"/>
    <x v="384"/>
    <x v="228"/>
    <x v="379"/>
    <x v="381"/>
    <x v="1"/>
    <n v="4799"/>
    <x v="381"/>
    <x v="1"/>
    <s v="USD"/>
    <n v="1486706400"/>
    <x v="367"/>
    <x v="1"/>
    <x v="1"/>
    <s v="film &amp; video/documentary"/>
    <x v="4"/>
    <x v="4"/>
  </r>
  <r>
    <n v="385"/>
    <x v="384"/>
    <x v="385"/>
    <x v="229"/>
    <x v="380"/>
    <x v="382"/>
    <x v="1"/>
    <n v="1137"/>
    <x v="382"/>
    <x v="1"/>
    <s v="USD"/>
    <n v="1553835600"/>
    <x v="368"/>
    <x v="0"/>
    <x v="0"/>
    <s v="publishing/nonfiction"/>
    <x v="5"/>
    <x v="9"/>
  </r>
  <r>
    <n v="386"/>
    <x v="385"/>
    <x v="386"/>
    <x v="230"/>
    <x v="381"/>
    <x v="383"/>
    <x v="0"/>
    <n v="1068"/>
    <x v="383"/>
    <x v="1"/>
    <s v="USD"/>
    <n v="1277528400"/>
    <x v="369"/>
    <x v="0"/>
    <x v="0"/>
    <s v="theater/plays"/>
    <x v="3"/>
    <x v="3"/>
  </r>
  <r>
    <n v="387"/>
    <x v="386"/>
    <x v="387"/>
    <x v="231"/>
    <x v="382"/>
    <x v="384"/>
    <x v="0"/>
    <n v="424"/>
    <x v="384"/>
    <x v="1"/>
    <s v="USD"/>
    <n v="1339477200"/>
    <x v="370"/>
    <x v="0"/>
    <x v="0"/>
    <s v="technology/wearables"/>
    <x v="2"/>
    <x v="8"/>
  </r>
  <r>
    <n v="388"/>
    <x v="387"/>
    <x v="388"/>
    <x v="232"/>
    <x v="383"/>
    <x v="385"/>
    <x v="3"/>
    <n v="145"/>
    <x v="385"/>
    <x v="5"/>
    <s v="CHF"/>
    <n v="1325656800"/>
    <x v="371"/>
    <x v="0"/>
    <x v="0"/>
    <s v="music/indie rock"/>
    <x v="1"/>
    <x v="7"/>
  </r>
  <r>
    <n v="389"/>
    <x v="388"/>
    <x v="389"/>
    <x v="233"/>
    <x v="384"/>
    <x v="386"/>
    <x v="1"/>
    <n v="1152"/>
    <x v="386"/>
    <x v="1"/>
    <s v="USD"/>
    <n v="1288242000"/>
    <x v="372"/>
    <x v="0"/>
    <x v="0"/>
    <s v="theater/plays"/>
    <x v="3"/>
    <x v="3"/>
  </r>
  <r>
    <n v="390"/>
    <x v="389"/>
    <x v="390"/>
    <x v="166"/>
    <x v="385"/>
    <x v="387"/>
    <x v="1"/>
    <n v="50"/>
    <x v="387"/>
    <x v="1"/>
    <s v="USD"/>
    <n v="1379048400"/>
    <x v="373"/>
    <x v="0"/>
    <x v="0"/>
    <s v="photography/photography books"/>
    <x v="7"/>
    <x v="14"/>
  </r>
  <r>
    <n v="391"/>
    <x v="390"/>
    <x v="391"/>
    <x v="234"/>
    <x v="386"/>
    <x v="388"/>
    <x v="0"/>
    <n v="151"/>
    <x v="388"/>
    <x v="1"/>
    <s v="USD"/>
    <n v="1389679200"/>
    <x v="374"/>
    <x v="0"/>
    <x v="0"/>
    <s v="publishing/nonfiction"/>
    <x v="5"/>
    <x v="9"/>
  </r>
  <r>
    <n v="392"/>
    <x v="391"/>
    <x v="392"/>
    <x v="235"/>
    <x v="387"/>
    <x v="389"/>
    <x v="0"/>
    <n v="1608"/>
    <x v="389"/>
    <x v="1"/>
    <s v="USD"/>
    <n v="1294293600"/>
    <x v="375"/>
    <x v="0"/>
    <x v="0"/>
    <s v="technology/wearables"/>
    <x v="2"/>
    <x v="8"/>
  </r>
  <r>
    <n v="393"/>
    <x v="392"/>
    <x v="393"/>
    <x v="236"/>
    <x v="388"/>
    <x v="390"/>
    <x v="1"/>
    <n v="3059"/>
    <x v="390"/>
    <x v="0"/>
    <s v="CAD"/>
    <n v="1500267600"/>
    <x v="376"/>
    <x v="0"/>
    <x v="0"/>
    <s v="music/jazz"/>
    <x v="1"/>
    <x v="17"/>
  </r>
  <r>
    <n v="394"/>
    <x v="393"/>
    <x v="394"/>
    <x v="126"/>
    <x v="389"/>
    <x v="391"/>
    <x v="1"/>
    <n v="34"/>
    <x v="391"/>
    <x v="1"/>
    <s v="USD"/>
    <n v="1375074000"/>
    <x v="377"/>
    <x v="0"/>
    <x v="1"/>
    <s v="film &amp; video/documentary"/>
    <x v="4"/>
    <x v="4"/>
  </r>
  <r>
    <n v="395"/>
    <x v="122"/>
    <x v="395"/>
    <x v="143"/>
    <x v="390"/>
    <x v="392"/>
    <x v="1"/>
    <n v="220"/>
    <x v="392"/>
    <x v="1"/>
    <s v="USD"/>
    <n v="1323324000"/>
    <x v="378"/>
    <x v="1"/>
    <x v="0"/>
    <s v="theater/plays"/>
    <x v="3"/>
    <x v="3"/>
  </r>
  <r>
    <n v="396"/>
    <x v="394"/>
    <x v="396"/>
    <x v="237"/>
    <x v="391"/>
    <x v="393"/>
    <x v="1"/>
    <n v="1604"/>
    <x v="393"/>
    <x v="2"/>
    <s v="AUD"/>
    <n v="1538715600"/>
    <x v="379"/>
    <x v="0"/>
    <x v="0"/>
    <s v="film &amp; video/drama"/>
    <x v="4"/>
    <x v="6"/>
  </r>
  <r>
    <n v="397"/>
    <x v="395"/>
    <x v="397"/>
    <x v="32"/>
    <x v="392"/>
    <x v="394"/>
    <x v="1"/>
    <n v="454"/>
    <x v="394"/>
    <x v="1"/>
    <s v="USD"/>
    <n v="1369285200"/>
    <x v="380"/>
    <x v="0"/>
    <x v="0"/>
    <s v="music/rock"/>
    <x v="1"/>
    <x v="1"/>
  </r>
  <r>
    <n v="398"/>
    <x v="396"/>
    <x v="398"/>
    <x v="12"/>
    <x v="393"/>
    <x v="395"/>
    <x v="1"/>
    <n v="123"/>
    <x v="395"/>
    <x v="6"/>
    <s v="EUR"/>
    <n v="1525755600"/>
    <x v="103"/>
    <x v="0"/>
    <x v="1"/>
    <s v="film &amp; video/animation"/>
    <x v="4"/>
    <x v="10"/>
  </r>
  <r>
    <n v="399"/>
    <x v="397"/>
    <x v="399"/>
    <x v="238"/>
    <x v="394"/>
    <x v="396"/>
    <x v="0"/>
    <n v="941"/>
    <x v="396"/>
    <x v="1"/>
    <s v="USD"/>
    <n v="1296626400"/>
    <x v="381"/>
    <x v="0"/>
    <x v="0"/>
    <s v="music/indie rock"/>
    <x v="1"/>
    <x v="7"/>
  </r>
  <r>
    <n v="400"/>
    <x v="398"/>
    <x v="400"/>
    <x v="0"/>
    <x v="50"/>
    <x v="50"/>
    <x v="0"/>
    <n v="1"/>
    <x v="50"/>
    <x v="1"/>
    <s v="USD"/>
    <n v="1376629200"/>
    <x v="382"/>
    <x v="0"/>
    <x v="1"/>
    <s v="photography/photography books"/>
    <x v="7"/>
    <x v="14"/>
  </r>
  <r>
    <n v="401"/>
    <x v="399"/>
    <x v="401"/>
    <x v="79"/>
    <x v="395"/>
    <x v="397"/>
    <x v="1"/>
    <n v="299"/>
    <x v="397"/>
    <x v="1"/>
    <s v="USD"/>
    <n v="1572152400"/>
    <x v="383"/>
    <x v="0"/>
    <x v="0"/>
    <s v="theater/plays"/>
    <x v="3"/>
    <x v="3"/>
  </r>
  <r>
    <n v="402"/>
    <x v="400"/>
    <x v="402"/>
    <x v="190"/>
    <x v="396"/>
    <x v="398"/>
    <x v="0"/>
    <n v="40"/>
    <x v="398"/>
    <x v="1"/>
    <s v="USD"/>
    <n v="1325829600"/>
    <x v="384"/>
    <x v="0"/>
    <x v="1"/>
    <s v="film &amp; video/shorts"/>
    <x v="4"/>
    <x v="12"/>
  </r>
  <r>
    <n v="403"/>
    <x v="401"/>
    <x v="403"/>
    <x v="239"/>
    <x v="397"/>
    <x v="399"/>
    <x v="0"/>
    <n v="3015"/>
    <x v="399"/>
    <x v="0"/>
    <s v="CAD"/>
    <n v="1273640400"/>
    <x v="385"/>
    <x v="0"/>
    <x v="1"/>
    <s v="theater/plays"/>
    <x v="3"/>
    <x v="3"/>
  </r>
  <r>
    <n v="404"/>
    <x v="402"/>
    <x v="404"/>
    <x v="240"/>
    <x v="398"/>
    <x v="400"/>
    <x v="1"/>
    <n v="2237"/>
    <x v="400"/>
    <x v="1"/>
    <s v="USD"/>
    <n v="1510639200"/>
    <x v="386"/>
    <x v="0"/>
    <x v="0"/>
    <s v="theater/plays"/>
    <x v="3"/>
    <x v="3"/>
  </r>
  <r>
    <n v="405"/>
    <x v="403"/>
    <x v="405"/>
    <x v="241"/>
    <x v="399"/>
    <x v="401"/>
    <x v="0"/>
    <n v="435"/>
    <x v="401"/>
    <x v="1"/>
    <s v="USD"/>
    <n v="1528088400"/>
    <x v="387"/>
    <x v="0"/>
    <x v="0"/>
    <s v="theater/plays"/>
    <x v="3"/>
    <x v="3"/>
  </r>
  <r>
    <n v="406"/>
    <x v="404"/>
    <x v="406"/>
    <x v="242"/>
    <x v="400"/>
    <x v="402"/>
    <x v="1"/>
    <n v="645"/>
    <x v="402"/>
    <x v="1"/>
    <s v="USD"/>
    <n v="1359525600"/>
    <x v="388"/>
    <x v="1"/>
    <x v="0"/>
    <s v="film &amp; video/documentary"/>
    <x v="4"/>
    <x v="4"/>
  </r>
  <r>
    <n v="407"/>
    <x v="405"/>
    <x v="407"/>
    <x v="74"/>
    <x v="401"/>
    <x v="403"/>
    <x v="1"/>
    <n v="484"/>
    <x v="403"/>
    <x v="3"/>
    <s v="DKK"/>
    <n v="1570942800"/>
    <x v="389"/>
    <x v="0"/>
    <x v="0"/>
    <s v="theater/plays"/>
    <x v="3"/>
    <x v="3"/>
  </r>
  <r>
    <n v="408"/>
    <x v="406"/>
    <x v="408"/>
    <x v="243"/>
    <x v="402"/>
    <x v="404"/>
    <x v="1"/>
    <n v="154"/>
    <x v="404"/>
    <x v="0"/>
    <s v="CAD"/>
    <n v="1466398800"/>
    <x v="390"/>
    <x v="0"/>
    <x v="0"/>
    <s v="film &amp; video/documentary"/>
    <x v="4"/>
    <x v="4"/>
  </r>
  <r>
    <n v="409"/>
    <x v="97"/>
    <x v="409"/>
    <x v="244"/>
    <x v="403"/>
    <x v="405"/>
    <x v="0"/>
    <n v="714"/>
    <x v="405"/>
    <x v="1"/>
    <s v="USD"/>
    <n v="1492491600"/>
    <x v="391"/>
    <x v="0"/>
    <x v="0"/>
    <s v="music/rock"/>
    <x v="1"/>
    <x v="1"/>
  </r>
  <r>
    <n v="410"/>
    <x v="407"/>
    <x v="410"/>
    <x v="184"/>
    <x v="404"/>
    <x v="406"/>
    <x v="2"/>
    <n v="1111"/>
    <x v="406"/>
    <x v="1"/>
    <s v="USD"/>
    <n v="1430197200"/>
    <x v="277"/>
    <x v="0"/>
    <x v="0"/>
    <s v="games/mobile games"/>
    <x v="6"/>
    <x v="20"/>
  </r>
  <r>
    <n v="411"/>
    <x v="408"/>
    <x v="411"/>
    <x v="75"/>
    <x v="405"/>
    <x v="407"/>
    <x v="1"/>
    <n v="82"/>
    <x v="407"/>
    <x v="1"/>
    <s v="USD"/>
    <n v="1496034000"/>
    <x v="392"/>
    <x v="0"/>
    <x v="0"/>
    <s v="theater/plays"/>
    <x v="3"/>
    <x v="3"/>
  </r>
  <r>
    <n v="412"/>
    <x v="409"/>
    <x v="412"/>
    <x v="118"/>
    <x v="406"/>
    <x v="408"/>
    <x v="1"/>
    <n v="134"/>
    <x v="408"/>
    <x v="1"/>
    <s v="USD"/>
    <n v="1388728800"/>
    <x v="393"/>
    <x v="0"/>
    <x v="0"/>
    <s v="publishing/fiction"/>
    <x v="5"/>
    <x v="13"/>
  </r>
  <r>
    <n v="413"/>
    <x v="410"/>
    <x v="413"/>
    <x v="245"/>
    <x v="407"/>
    <x v="409"/>
    <x v="2"/>
    <n v="1089"/>
    <x v="409"/>
    <x v="1"/>
    <s v="USD"/>
    <n v="1543298400"/>
    <x v="394"/>
    <x v="0"/>
    <x v="0"/>
    <s v="film &amp; video/animation"/>
    <x v="4"/>
    <x v="10"/>
  </r>
  <r>
    <n v="414"/>
    <x v="411"/>
    <x v="414"/>
    <x v="246"/>
    <x v="408"/>
    <x v="410"/>
    <x v="0"/>
    <n v="5497"/>
    <x v="410"/>
    <x v="1"/>
    <s v="USD"/>
    <n v="1271739600"/>
    <x v="395"/>
    <x v="0"/>
    <x v="1"/>
    <s v="food/food trucks"/>
    <x v="0"/>
    <x v="0"/>
  </r>
  <r>
    <n v="415"/>
    <x v="412"/>
    <x v="415"/>
    <x v="247"/>
    <x v="409"/>
    <x v="411"/>
    <x v="0"/>
    <n v="418"/>
    <x v="411"/>
    <x v="1"/>
    <s v="USD"/>
    <n v="1326434400"/>
    <x v="396"/>
    <x v="0"/>
    <x v="0"/>
    <s v="theater/plays"/>
    <x v="3"/>
    <x v="3"/>
  </r>
  <r>
    <n v="416"/>
    <x v="413"/>
    <x v="416"/>
    <x v="248"/>
    <x v="410"/>
    <x v="412"/>
    <x v="0"/>
    <n v="1439"/>
    <x v="412"/>
    <x v="1"/>
    <s v="USD"/>
    <n v="1295244000"/>
    <x v="397"/>
    <x v="0"/>
    <x v="1"/>
    <s v="film &amp; video/documentary"/>
    <x v="4"/>
    <x v="4"/>
  </r>
  <r>
    <n v="417"/>
    <x v="414"/>
    <x v="417"/>
    <x v="12"/>
    <x v="411"/>
    <x v="413"/>
    <x v="0"/>
    <n v="15"/>
    <x v="413"/>
    <x v="1"/>
    <s v="USD"/>
    <n v="1541221200"/>
    <x v="398"/>
    <x v="0"/>
    <x v="0"/>
    <s v="theater/plays"/>
    <x v="3"/>
    <x v="3"/>
  </r>
  <r>
    <n v="418"/>
    <x v="32"/>
    <x v="418"/>
    <x v="249"/>
    <x v="412"/>
    <x v="414"/>
    <x v="0"/>
    <n v="1999"/>
    <x v="414"/>
    <x v="0"/>
    <s v="CAD"/>
    <n v="1336280400"/>
    <x v="399"/>
    <x v="0"/>
    <x v="0"/>
    <s v="film &amp; video/documentary"/>
    <x v="4"/>
    <x v="4"/>
  </r>
  <r>
    <n v="419"/>
    <x v="415"/>
    <x v="419"/>
    <x v="250"/>
    <x v="413"/>
    <x v="415"/>
    <x v="1"/>
    <n v="5203"/>
    <x v="415"/>
    <x v="1"/>
    <s v="USD"/>
    <n v="1324533600"/>
    <x v="348"/>
    <x v="0"/>
    <x v="0"/>
    <s v="technology/web"/>
    <x v="2"/>
    <x v="2"/>
  </r>
  <r>
    <n v="420"/>
    <x v="416"/>
    <x v="420"/>
    <x v="92"/>
    <x v="414"/>
    <x v="416"/>
    <x v="1"/>
    <n v="94"/>
    <x v="416"/>
    <x v="1"/>
    <s v="USD"/>
    <n v="1498366800"/>
    <x v="400"/>
    <x v="0"/>
    <x v="0"/>
    <s v="theater/plays"/>
    <x v="3"/>
    <x v="3"/>
  </r>
  <r>
    <n v="421"/>
    <x v="417"/>
    <x v="421"/>
    <x v="151"/>
    <x v="415"/>
    <x v="417"/>
    <x v="0"/>
    <n v="118"/>
    <x v="417"/>
    <x v="1"/>
    <s v="USD"/>
    <n v="1498712400"/>
    <x v="401"/>
    <x v="0"/>
    <x v="1"/>
    <s v="technology/wearables"/>
    <x v="2"/>
    <x v="8"/>
  </r>
  <r>
    <n v="422"/>
    <x v="418"/>
    <x v="422"/>
    <x v="251"/>
    <x v="416"/>
    <x v="418"/>
    <x v="1"/>
    <n v="205"/>
    <x v="418"/>
    <x v="1"/>
    <s v="USD"/>
    <n v="1271480400"/>
    <x v="402"/>
    <x v="0"/>
    <x v="1"/>
    <s v="theater/plays"/>
    <x v="3"/>
    <x v="3"/>
  </r>
  <r>
    <n v="423"/>
    <x v="419"/>
    <x v="423"/>
    <x v="252"/>
    <x v="417"/>
    <x v="419"/>
    <x v="0"/>
    <n v="162"/>
    <x v="419"/>
    <x v="1"/>
    <s v="USD"/>
    <n v="1316667600"/>
    <x v="403"/>
    <x v="0"/>
    <x v="1"/>
    <s v="food/food trucks"/>
    <x v="0"/>
    <x v="0"/>
  </r>
  <r>
    <n v="424"/>
    <x v="420"/>
    <x v="424"/>
    <x v="135"/>
    <x v="418"/>
    <x v="420"/>
    <x v="0"/>
    <n v="83"/>
    <x v="420"/>
    <x v="1"/>
    <s v="USD"/>
    <n v="1524027600"/>
    <x v="404"/>
    <x v="0"/>
    <x v="0"/>
    <s v="music/indie rock"/>
    <x v="1"/>
    <x v="7"/>
  </r>
  <r>
    <n v="425"/>
    <x v="421"/>
    <x v="425"/>
    <x v="50"/>
    <x v="419"/>
    <x v="421"/>
    <x v="1"/>
    <n v="92"/>
    <x v="421"/>
    <x v="1"/>
    <s v="USD"/>
    <n v="1438059600"/>
    <x v="405"/>
    <x v="0"/>
    <x v="0"/>
    <s v="photography/photography books"/>
    <x v="7"/>
    <x v="14"/>
  </r>
  <r>
    <n v="426"/>
    <x v="422"/>
    <x v="426"/>
    <x v="37"/>
    <x v="420"/>
    <x v="422"/>
    <x v="1"/>
    <n v="219"/>
    <x v="422"/>
    <x v="1"/>
    <s v="USD"/>
    <n v="1361944800"/>
    <x v="406"/>
    <x v="0"/>
    <x v="0"/>
    <s v="theater/plays"/>
    <x v="3"/>
    <x v="3"/>
  </r>
  <r>
    <n v="427"/>
    <x v="423"/>
    <x v="427"/>
    <x v="253"/>
    <x v="421"/>
    <x v="423"/>
    <x v="1"/>
    <n v="2526"/>
    <x v="423"/>
    <x v="1"/>
    <s v="USD"/>
    <n v="1410584400"/>
    <x v="407"/>
    <x v="0"/>
    <x v="1"/>
    <s v="theater/plays"/>
    <x v="3"/>
    <x v="3"/>
  </r>
  <r>
    <n v="428"/>
    <x v="424"/>
    <x v="428"/>
    <x v="254"/>
    <x v="422"/>
    <x v="424"/>
    <x v="0"/>
    <n v="747"/>
    <x v="424"/>
    <x v="1"/>
    <s v="USD"/>
    <n v="1297404000"/>
    <x v="408"/>
    <x v="0"/>
    <x v="0"/>
    <s v="film &amp; video/animation"/>
    <x v="4"/>
    <x v="10"/>
  </r>
  <r>
    <n v="429"/>
    <x v="425"/>
    <x v="429"/>
    <x v="255"/>
    <x v="423"/>
    <x v="425"/>
    <x v="3"/>
    <n v="2138"/>
    <x v="425"/>
    <x v="1"/>
    <s v="USD"/>
    <n v="1392012000"/>
    <x v="409"/>
    <x v="0"/>
    <x v="1"/>
    <s v="photography/photography books"/>
    <x v="7"/>
    <x v="14"/>
  </r>
  <r>
    <n v="430"/>
    <x v="426"/>
    <x v="430"/>
    <x v="32"/>
    <x v="424"/>
    <x v="426"/>
    <x v="0"/>
    <n v="84"/>
    <x v="426"/>
    <x v="1"/>
    <s v="USD"/>
    <n v="1569733200"/>
    <x v="410"/>
    <x v="0"/>
    <x v="0"/>
    <s v="theater/plays"/>
    <x v="3"/>
    <x v="3"/>
  </r>
  <r>
    <n v="431"/>
    <x v="427"/>
    <x v="431"/>
    <x v="135"/>
    <x v="425"/>
    <x v="427"/>
    <x v="1"/>
    <n v="94"/>
    <x v="427"/>
    <x v="1"/>
    <s v="USD"/>
    <n v="1529643600"/>
    <x v="312"/>
    <x v="1"/>
    <x v="0"/>
    <s v="theater/plays"/>
    <x v="3"/>
    <x v="3"/>
  </r>
  <r>
    <n v="432"/>
    <x v="428"/>
    <x v="432"/>
    <x v="106"/>
    <x v="426"/>
    <x v="428"/>
    <x v="0"/>
    <n v="91"/>
    <x v="428"/>
    <x v="1"/>
    <s v="USD"/>
    <n v="1399006800"/>
    <x v="411"/>
    <x v="0"/>
    <x v="0"/>
    <s v="theater/plays"/>
    <x v="3"/>
    <x v="3"/>
  </r>
  <r>
    <n v="433"/>
    <x v="429"/>
    <x v="433"/>
    <x v="256"/>
    <x v="427"/>
    <x v="429"/>
    <x v="0"/>
    <n v="792"/>
    <x v="429"/>
    <x v="1"/>
    <s v="USD"/>
    <n v="1385359200"/>
    <x v="412"/>
    <x v="0"/>
    <x v="1"/>
    <s v="film &amp; video/documentary"/>
    <x v="4"/>
    <x v="4"/>
  </r>
  <r>
    <n v="434"/>
    <x v="430"/>
    <x v="434"/>
    <x v="91"/>
    <x v="315"/>
    <x v="430"/>
    <x v="3"/>
    <n v="10"/>
    <x v="430"/>
    <x v="0"/>
    <s v="CAD"/>
    <n v="1480572000"/>
    <x v="413"/>
    <x v="1"/>
    <x v="0"/>
    <s v="theater/plays"/>
    <x v="3"/>
    <x v="3"/>
  </r>
  <r>
    <n v="435"/>
    <x v="431"/>
    <x v="435"/>
    <x v="257"/>
    <x v="428"/>
    <x v="431"/>
    <x v="1"/>
    <n v="1713"/>
    <x v="431"/>
    <x v="6"/>
    <s v="EUR"/>
    <n v="1418623200"/>
    <x v="414"/>
    <x v="0"/>
    <x v="1"/>
    <s v="theater/plays"/>
    <x v="3"/>
    <x v="3"/>
  </r>
  <r>
    <n v="436"/>
    <x v="432"/>
    <x v="436"/>
    <x v="81"/>
    <x v="429"/>
    <x v="432"/>
    <x v="1"/>
    <n v="249"/>
    <x v="432"/>
    <x v="1"/>
    <s v="USD"/>
    <n v="1555736400"/>
    <x v="354"/>
    <x v="0"/>
    <x v="0"/>
    <s v="music/jazz"/>
    <x v="1"/>
    <x v="17"/>
  </r>
  <r>
    <n v="437"/>
    <x v="433"/>
    <x v="437"/>
    <x v="32"/>
    <x v="430"/>
    <x v="433"/>
    <x v="1"/>
    <n v="192"/>
    <x v="433"/>
    <x v="1"/>
    <s v="USD"/>
    <n v="1442120400"/>
    <x v="415"/>
    <x v="0"/>
    <x v="1"/>
    <s v="film &amp; video/animation"/>
    <x v="4"/>
    <x v="10"/>
  </r>
  <r>
    <n v="438"/>
    <x v="434"/>
    <x v="438"/>
    <x v="111"/>
    <x v="431"/>
    <x v="434"/>
    <x v="1"/>
    <n v="247"/>
    <x v="434"/>
    <x v="1"/>
    <s v="USD"/>
    <n v="1362376800"/>
    <x v="416"/>
    <x v="0"/>
    <x v="0"/>
    <s v="theater/plays"/>
    <x v="3"/>
    <x v="3"/>
  </r>
  <r>
    <n v="439"/>
    <x v="435"/>
    <x v="439"/>
    <x v="258"/>
    <x v="432"/>
    <x v="435"/>
    <x v="1"/>
    <n v="2293"/>
    <x v="435"/>
    <x v="1"/>
    <s v="USD"/>
    <n v="1478408400"/>
    <x v="417"/>
    <x v="0"/>
    <x v="0"/>
    <s v="film &amp; video/science fiction"/>
    <x v="4"/>
    <x v="22"/>
  </r>
  <r>
    <n v="440"/>
    <x v="436"/>
    <x v="440"/>
    <x v="259"/>
    <x v="433"/>
    <x v="436"/>
    <x v="1"/>
    <n v="3131"/>
    <x v="436"/>
    <x v="1"/>
    <s v="USD"/>
    <n v="1498798800"/>
    <x v="418"/>
    <x v="0"/>
    <x v="0"/>
    <s v="film &amp; video/television"/>
    <x v="4"/>
    <x v="19"/>
  </r>
  <r>
    <n v="441"/>
    <x v="437"/>
    <x v="441"/>
    <x v="260"/>
    <x v="434"/>
    <x v="437"/>
    <x v="0"/>
    <n v="32"/>
    <x v="437"/>
    <x v="1"/>
    <s v="USD"/>
    <n v="1335416400"/>
    <x v="419"/>
    <x v="0"/>
    <x v="0"/>
    <s v="technology/wearables"/>
    <x v="2"/>
    <x v="8"/>
  </r>
  <r>
    <n v="442"/>
    <x v="438"/>
    <x v="442"/>
    <x v="91"/>
    <x v="435"/>
    <x v="438"/>
    <x v="1"/>
    <n v="143"/>
    <x v="438"/>
    <x v="6"/>
    <s v="EUR"/>
    <n v="1504328400"/>
    <x v="420"/>
    <x v="0"/>
    <x v="0"/>
    <s v="theater/plays"/>
    <x v="3"/>
    <x v="3"/>
  </r>
  <r>
    <n v="443"/>
    <x v="439"/>
    <x v="443"/>
    <x v="29"/>
    <x v="436"/>
    <x v="439"/>
    <x v="3"/>
    <n v="90"/>
    <x v="439"/>
    <x v="1"/>
    <s v="USD"/>
    <n v="1285822800"/>
    <x v="421"/>
    <x v="0"/>
    <x v="0"/>
    <s v="theater/plays"/>
    <x v="3"/>
    <x v="3"/>
  </r>
  <r>
    <n v="444"/>
    <x v="347"/>
    <x v="444"/>
    <x v="8"/>
    <x v="437"/>
    <x v="440"/>
    <x v="1"/>
    <n v="296"/>
    <x v="440"/>
    <x v="1"/>
    <s v="USD"/>
    <n v="1311483600"/>
    <x v="422"/>
    <x v="0"/>
    <x v="1"/>
    <s v="music/indie rock"/>
    <x v="1"/>
    <x v="7"/>
  </r>
  <r>
    <n v="445"/>
    <x v="440"/>
    <x v="445"/>
    <x v="118"/>
    <x v="438"/>
    <x v="441"/>
    <x v="1"/>
    <n v="170"/>
    <x v="441"/>
    <x v="1"/>
    <s v="USD"/>
    <n v="1291356000"/>
    <x v="423"/>
    <x v="0"/>
    <x v="1"/>
    <s v="theater/plays"/>
    <x v="3"/>
    <x v="3"/>
  </r>
  <r>
    <n v="446"/>
    <x v="441"/>
    <x v="446"/>
    <x v="85"/>
    <x v="439"/>
    <x v="442"/>
    <x v="0"/>
    <n v="186"/>
    <x v="442"/>
    <x v="1"/>
    <s v="USD"/>
    <n v="1355810400"/>
    <x v="424"/>
    <x v="0"/>
    <x v="0"/>
    <s v="technology/wearables"/>
    <x v="2"/>
    <x v="8"/>
  </r>
  <r>
    <n v="447"/>
    <x v="442"/>
    <x v="447"/>
    <x v="261"/>
    <x v="440"/>
    <x v="443"/>
    <x v="3"/>
    <n v="439"/>
    <x v="443"/>
    <x v="4"/>
    <s v="GBP"/>
    <n v="1513663200"/>
    <x v="425"/>
    <x v="0"/>
    <x v="0"/>
    <s v="film &amp; video/television"/>
    <x v="4"/>
    <x v="19"/>
  </r>
  <r>
    <n v="448"/>
    <x v="443"/>
    <x v="448"/>
    <x v="262"/>
    <x v="441"/>
    <x v="444"/>
    <x v="0"/>
    <n v="605"/>
    <x v="444"/>
    <x v="1"/>
    <s v="USD"/>
    <n v="1365915600"/>
    <x v="426"/>
    <x v="0"/>
    <x v="1"/>
    <s v="games/video games"/>
    <x v="6"/>
    <x v="11"/>
  </r>
  <r>
    <n v="449"/>
    <x v="444"/>
    <x v="449"/>
    <x v="79"/>
    <x v="442"/>
    <x v="445"/>
    <x v="1"/>
    <n v="86"/>
    <x v="445"/>
    <x v="3"/>
    <s v="DKK"/>
    <n v="1551852000"/>
    <x v="427"/>
    <x v="0"/>
    <x v="0"/>
    <s v="games/video games"/>
    <x v="6"/>
    <x v="11"/>
  </r>
  <r>
    <n v="450"/>
    <x v="445"/>
    <x v="450"/>
    <x v="0"/>
    <x v="443"/>
    <x v="446"/>
    <x v="0"/>
    <n v="1"/>
    <x v="446"/>
    <x v="0"/>
    <s v="CAD"/>
    <n v="1540098000"/>
    <x v="428"/>
    <x v="0"/>
    <x v="0"/>
    <s v="film &amp; video/animation"/>
    <x v="4"/>
    <x v="10"/>
  </r>
  <r>
    <n v="451"/>
    <x v="446"/>
    <x v="451"/>
    <x v="263"/>
    <x v="444"/>
    <x v="447"/>
    <x v="1"/>
    <n v="6286"/>
    <x v="447"/>
    <x v="1"/>
    <s v="USD"/>
    <n v="1500440400"/>
    <x v="429"/>
    <x v="0"/>
    <x v="0"/>
    <s v="music/rock"/>
    <x v="1"/>
    <x v="1"/>
  </r>
  <r>
    <n v="452"/>
    <x v="447"/>
    <x v="452"/>
    <x v="73"/>
    <x v="445"/>
    <x v="448"/>
    <x v="0"/>
    <n v="31"/>
    <x v="448"/>
    <x v="1"/>
    <s v="USD"/>
    <n v="1278392400"/>
    <x v="430"/>
    <x v="0"/>
    <x v="0"/>
    <s v="film &amp; video/drama"/>
    <x v="4"/>
    <x v="6"/>
  </r>
  <r>
    <n v="453"/>
    <x v="448"/>
    <x v="453"/>
    <x v="264"/>
    <x v="446"/>
    <x v="449"/>
    <x v="0"/>
    <n v="1181"/>
    <x v="449"/>
    <x v="1"/>
    <s v="USD"/>
    <n v="1480572000"/>
    <x v="431"/>
    <x v="0"/>
    <x v="0"/>
    <s v="film &amp; video/science fiction"/>
    <x v="4"/>
    <x v="22"/>
  </r>
  <r>
    <n v="454"/>
    <x v="449"/>
    <x v="454"/>
    <x v="220"/>
    <x v="447"/>
    <x v="450"/>
    <x v="0"/>
    <n v="39"/>
    <x v="450"/>
    <x v="1"/>
    <s v="USD"/>
    <n v="1382331600"/>
    <x v="432"/>
    <x v="0"/>
    <x v="1"/>
    <s v="film &amp; video/drama"/>
    <x v="4"/>
    <x v="6"/>
  </r>
  <r>
    <n v="455"/>
    <x v="450"/>
    <x v="455"/>
    <x v="265"/>
    <x v="448"/>
    <x v="451"/>
    <x v="1"/>
    <n v="3727"/>
    <x v="451"/>
    <x v="1"/>
    <s v="USD"/>
    <n v="1316754000"/>
    <x v="433"/>
    <x v="0"/>
    <x v="0"/>
    <s v="theater/plays"/>
    <x v="3"/>
    <x v="3"/>
  </r>
  <r>
    <n v="456"/>
    <x v="451"/>
    <x v="456"/>
    <x v="266"/>
    <x v="449"/>
    <x v="452"/>
    <x v="1"/>
    <n v="1605"/>
    <x v="452"/>
    <x v="1"/>
    <s v="USD"/>
    <n v="1518242400"/>
    <x v="434"/>
    <x v="0"/>
    <x v="1"/>
    <s v="music/indie rock"/>
    <x v="1"/>
    <x v="7"/>
  </r>
  <r>
    <n v="457"/>
    <x v="452"/>
    <x v="457"/>
    <x v="92"/>
    <x v="450"/>
    <x v="453"/>
    <x v="0"/>
    <n v="46"/>
    <x v="453"/>
    <x v="1"/>
    <s v="USD"/>
    <n v="1476421200"/>
    <x v="435"/>
    <x v="0"/>
    <x v="0"/>
    <s v="theater/plays"/>
    <x v="3"/>
    <x v="3"/>
  </r>
  <r>
    <n v="458"/>
    <x v="453"/>
    <x v="458"/>
    <x v="267"/>
    <x v="451"/>
    <x v="454"/>
    <x v="1"/>
    <n v="2120"/>
    <x v="454"/>
    <x v="1"/>
    <s v="USD"/>
    <n v="1269752400"/>
    <x v="436"/>
    <x v="0"/>
    <x v="0"/>
    <s v="theater/plays"/>
    <x v="3"/>
    <x v="3"/>
  </r>
  <r>
    <n v="459"/>
    <x v="454"/>
    <x v="459"/>
    <x v="9"/>
    <x v="452"/>
    <x v="455"/>
    <x v="0"/>
    <n v="105"/>
    <x v="455"/>
    <x v="1"/>
    <s v="USD"/>
    <n v="1419746400"/>
    <x v="437"/>
    <x v="0"/>
    <x v="0"/>
    <s v="film &amp; video/documentary"/>
    <x v="4"/>
    <x v="4"/>
  </r>
  <r>
    <n v="460"/>
    <x v="455"/>
    <x v="460"/>
    <x v="166"/>
    <x v="453"/>
    <x v="456"/>
    <x v="1"/>
    <n v="50"/>
    <x v="456"/>
    <x v="1"/>
    <s v="USD"/>
    <n v="1281330000"/>
    <x v="438"/>
    <x v="0"/>
    <x v="0"/>
    <s v="theater/plays"/>
    <x v="3"/>
    <x v="3"/>
  </r>
  <r>
    <n v="461"/>
    <x v="456"/>
    <x v="461"/>
    <x v="268"/>
    <x v="454"/>
    <x v="457"/>
    <x v="1"/>
    <n v="2080"/>
    <x v="457"/>
    <x v="1"/>
    <s v="USD"/>
    <n v="1398661200"/>
    <x v="439"/>
    <x v="0"/>
    <x v="0"/>
    <s v="film &amp; video/drama"/>
    <x v="4"/>
    <x v="6"/>
  </r>
  <r>
    <n v="462"/>
    <x v="457"/>
    <x v="462"/>
    <x v="269"/>
    <x v="455"/>
    <x v="458"/>
    <x v="0"/>
    <n v="535"/>
    <x v="458"/>
    <x v="1"/>
    <s v="USD"/>
    <n v="1359525600"/>
    <x v="440"/>
    <x v="0"/>
    <x v="0"/>
    <s v="games/mobile games"/>
    <x v="6"/>
    <x v="20"/>
  </r>
  <r>
    <n v="463"/>
    <x v="458"/>
    <x v="463"/>
    <x v="270"/>
    <x v="456"/>
    <x v="459"/>
    <x v="1"/>
    <n v="2105"/>
    <x v="459"/>
    <x v="1"/>
    <s v="USD"/>
    <n v="1388469600"/>
    <x v="441"/>
    <x v="0"/>
    <x v="0"/>
    <s v="film &amp; video/animation"/>
    <x v="4"/>
    <x v="10"/>
  </r>
  <r>
    <n v="464"/>
    <x v="459"/>
    <x v="464"/>
    <x v="271"/>
    <x v="457"/>
    <x v="460"/>
    <x v="1"/>
    <n v="2436"/>
    <x v="460"/>
    <x v="1"/>
    <s v="USD"/>
    <n v="1518328800"/>
    <x v="442"/>
    <x v="0"/>
    <x v="0"/>
    <s v="theater/plays"/>
    <x v="3"/>
    <x v="3"/>
  </r>
  <r>
    <n v="465"/>
    <x v="460"/>
    <x v="465"/>
    <x v="53"/>
    <x v="458"/>
    <x v="461"/>
    <x v="1"/>
    <n v="80"/>
    <x v="461"/>
    <x v="1"/>
    <s v="USD"/>
    <n v="1517032800"/>
    <x v="443"/>
    <x v="0"/>
    <x v="0"/>
    <s v="publishing/translations"/>
    <x v="5"/>
    <x v="18"/>
  </r>
  <r>
    <n v="466"/>
    <x v="461"/>
    <x v="466"/>
    <x v="272"/>
    <x v="459"/>
    <x v="462"/>
    <x v="1"/>
    <n v="42"/>
    <x v="462"/>
    <x v="1"/>
    <s v="USD"/>
    <n v="1368594000"/>
    <x v="444"/>
    <x v="0"/>
    <x v="1"/>
    <s v="technology/wearables"/>
    <x v="2"/>
    <x v="8"/>
  </r>
  <r>
    <n v="467"/>
    <x v="462"/>
    <x v="467"/>
    <x v="1"/>
    <x v="460"/>
    <x v="463"/>
    <x v="1"/>
    <n v="139"/>
    <x v="463"/>
    <x v="0"/>
    <s v="CAD"/>
    <n v="1448258400"/>
    <x v="445"/>
    <x v="0"/>
    <x v="1"/>
    <s v="technology/web"/>
    <x v="2"/>
    <x v="2"/>
  </r>
  <r>
    <n v="468"/>
    <x v="463"/>
    <x v="468"/>
    <x v="220"/>
    <x v="461"/>
    <x v="464"/>
    <x v="0"/>
    <n v="16"/>
    <x v="464"/>
    <x v="1"/>
    <s v="USD"/>
    <n v="1555218000"/>
    <x v="368"/>
    <x v="0"/>
    <x v="0"/>
    <s v="theater/plays"/>
    <x v="3"/>
    <x v="3"/>
  </r>
  <r>
    <n v="469"/>
    <x v="464"/>
    <x v="469"/>
    <x v="36"/>
    <x v="462"/>
    <x v="465"/>
    <x v="1"/>
    <n v="159"/>
    <x v="465"/>
    <x v="1"/>
    <s v="USD"/>
    <n v="1431925200"/>
    <x v="446"/>
    <x v="0"/>
    <x v="0"/>
    <s v="film &amp; video/drama"/>
    <x v="4"/>
    <x v="6"/>
  </r>
  <r>
    <n v="470"/>
    <x v="465"/>
    <x v="470"/>
    <x v="136"/>
    <x v="463"/>
    <x v="466"/>
    <x v="1"/>
    <n v="381"/>
    <x v="466"/>
    <x v="1"/>
    <s v="USD"/>
    <n v="1481522400"/>
    <x v="447"/>
    <x v="0"/>
    <x v="0"/>
    <s v="technology/wearables"/>
    <x v="2"/>
    <x v="8"/>
  </r>
  <r>
    <n v="471"/>
    <x v="197"/>
    <x v="471"/>
    <x v="33"/>
    <x v="464"/>
    <x v="467"/>
    <x v="1"/>
    <n v="194"/>
    <x v="467"/>
    <x v="4"/>
    <s v="GBP"/>
    <n v="1335934800"/>
    <x v="448"/>
    <x v="0"/>
    <x v="1"/>
    <s v="food/food trucks"/>
    <x v="0"/>
    <x v="0"/>
  </r>
  <r>
    <n v="472"/>
    <x v="466"/>
    <x v="472"/>
    <x v="273"/>
    <x v="465"/>
    <x v="468"/>
    <x v="0"/>
    <n v="575"/>
    <x v="468"/>
    <x v="1"/>
    <s v="USD"/>
    <n v="1552280400"/>
    <x v="178"/>
    <x v="0"/>
    <x v="0"/>
    <s v="music/rock"/>
    <x v="1"/>
    <x v="1"/>
  </r>
  <r>
    <n v="473"/>
    <x v="467"/>
    <x v="473"/>
    <x v="92"/>
    <x v="466"/>
    <x v="469"/>
    <x v="1"/>
    <n v="106"/>
    <x v="469"/>
    <x v="1"/>
    <s v="USD"/>
    <n v="1529989200"/>
    <x v="449"/>
    <x v="0"/>
    <x v="0"/>
    <s v="music/electric music"/>
    <x v="1"/>
    <x v="5"/>
  </r>
  <r>
    <n v="474"/>
    <x v="468"/>
    <x v="474"/>
    <x v="220"/>
    <x v="75"/>
    <x v="470"/>
    <x v="1"/>
    <n v="142"/>
    <x v="470"/>
    <x v="1"/>
    <s v="USD"/>
    <n v="1418709600"/>
    <x v="450"/>
    <x v="0"/>
    <x v="0"/>
    <s v="film &amp; video/television"/>
    <x v="4"/>
    <x v="19"/>
  </r>
  <r>
    <n v="475"/>
    <x v="469"/>
    <x v="475"/>
    <x v="71"/>
    <x v="467"/>
    <x v="471"/>
    <x v="1"/>
    <n v="211"/>
    <x v="471"/>
    <x v="1"/>
    <s v="USD"/>
    <n v="1372136400"/>
    <x v="451"/>
    <x v="0"/>
    <x v="1"/>
    <s v="publishing/translations"/>
    <x v="5"/>
    <x v="18"/>
  </r>
  <r>
    <n v="476"/>
    <x v="470"/>
    <x v="476"/>
    <x v="274"/>
    <x v="468"/>
    <x v="472"/>
    <x v="0"/>
    <n v="1120"/>
    <x v="472"/>
    <x v="1"/>
    <s v="USD"/>
    <n v="1533877200"/>
    <x v="452"/>
    <x v="0"/>
    <x v="0"/>
    <s v="publishing/fiction"/>
    <x v="5"/>
    <x v="13"/>
  </r>
  <r>
    <n v="477"/>
    <x v="471"/>
    <x v="477"/>
    <x v="275"/>
    <x v="469"/>
    <x v="473"/>
    <x v="0"/>
    <n v="113"/>
    <x v="473"/>
    <x v="1"/>
    <s v="USD"/>
    <n v="1309064400"/>
    <x v="453"/>
    <x v="0"/>
    <x v="0"/>
    <s v="film &amp; video/science fiction"/>
    <x v="4"/>
    <x v="22"/>
  </r>
  <r>
    <n v="478"/>
    <x v="472"/>
    <x v="478"/>
    <x v="276"/>
    <x v="470"/>
    <x v="474"/>
    <x v="1"/>
    <n v="2756"/>
    <x v="474"/>
    <x v="1"/>
    <s v="USD"/>
    <n v="1425877200"/>
    <x v="454"/>
    <x v="0"/>
    <x v="0"/>
    <s v="technology/wearables"/>
    <x v="2"/>
    <x v="8"/>
  </r>
  <r>
    <n v="479"/>
    <x v="473"/>
    <x v="479"/>
    <x v="166"/>
    <x v="471"/>
    <x v="475"/>
    <x v="1"/>
    <n v="173"/>
    <x v="475"/>
    <x v="4"/>
    <s v="GBP"/>
    <n v="1501304400"/>
    <x v="455"/>
    <x v="0"/>
    <x v="0"/>
    <s v="food/food trucks"/>
    <x v="0"/>
    <x v="0"/>
  </r>
  <r>
    <n v="480"/>
    <x v="474"/>
    <x v="480"/>
    <x v="133"/>
    <x v="472"/>
    <x v="476"/>
    <x v="1"/>
    <n v="87"/>
    <x v="476"/>
    <x v="1"/>
    <s v="USD"/>
    <n v="1268287200"/>
    <x v="456"/>
    <x v="0"/>
    <x v="1"/>
    <s v="photography/photography books"/>
    <x v="7"/>
    <x v="14"/>
  </r>
  <r>
    <n v="481"/>
    <x v="475"/>
    <x v="481"/>
    <x v="277"/>
    <x v="473"/>
    <x v="477"/>
    <x v="0"/>
    <n v="1538"/>
    <x v="477"/>
    <x v="1"/>
    <s v="USD"/>
    <n v="1412139600"/>
    <x v="457"/>
    <x v="0"/>
    <x v="1"/>
    <s v="theater/plays"/>
    <x v="3"/>
    <x v="3"/>
  </r>
  <r>
    <n v="482"/>
    <x v="476"/>
    <x v="482"/>
    <x v="3"/>
    <x v="474"/>
    <x v="478"/>
    <x v="0"/>
    <n v="9"/>
    <x v="478"/>
    <x v="1"/>
    <s v="USD"/>
    <n v="1330063200"/>
    <x v="458"/>
    <x v="0"/>
    <x v="1"/>
    <s v="publishing/fiction"/>
    <x v="5"/>
    <x v="13"/>
  </r>
  <r>
    <n v="483"/>
    <x v="477"/>
    <x v="483"/>
    <x v="278"/>
    <x v="475"/>
    <x v="479"/>
    <x v="0"/>
    <n v="554"/>
    <x v="479"/>
    <x v="1"/>
    <s v="USD"/>
    <n v="1576130400"/>
    <x v="459"/>
    <x v="0"/>
    <x v="0"/>
    <s v="theater/plays"/>
    <x v="3"/>
    <x v="3"/>
  </r>
  <r>
    <n v="484"/>
    <x v="478"/>
    <x v="484"/>
    <x v="241"/>
    <x v="476"/>
    <x v="480"/>
    <x v="1"/>
    <n v="1572"/>
    <x v="480"/>
    <x v="4"/>
    <s v="GBP"/>
    <n v="1407128400"/>
    <x v="460"/>
    <x v="0"/>
    <x v="1"/>
    <s v="food/food trucks"/>
    <x v="0"/>
    <x v="0"/>
  </r>
  <r>
    <n v="485"/>
    <x v="479"/>
    <x v="485"/>
    <x v="279"/>
    <x v="477"/>
    <x v="481"/>
    <x v="0"/>
    <n v="648"/>
    <x v="481"/>
    <x v="4"/>
    <s v="GBP"/>
    <n v="1560142800"/>
    <x v="461"/>
    <x v="0"/>
    <x v="0"/>
    <s v="theater/plays"/>
    <x v="3"/>
    <x v="3"/>
  </r>
  <r>
    <n v="486"/>
    <x v="480"/>
    <x v="486"/>
    <x v="5"/>
    <x v="478"/>
    <x v="482"/>
    <x v="0"/>
    <n v="21"/>
    <x v="482"/>
    <x v="4"/>
    <s v="GBP"/>
    <n v="1520575200"/>
    <x v="462"/>
    <x v="0"/>
    <x v="1"/>
    <s v="publishing/translations"/>
    <x v="5"/>
    <x v="18"/>
  </r>
  <r>
    <n v="487"/>
    <x v="481"/>
    <x v="487"/>
    <x v="280"/>
    <x v="479"/>
    <x v="483"/>
    <x v="1"/>
    <n v="2346"/>
    <x v="483"/>
    <x v="1"/>
    <s v="USD"/>
    <n v="1492664400"/>
    <x v="463"/>
    <x v="0"/>
    <x v="0"/>
    <s v="theater/plays"/>
    <x v="3"/>
    <x v="3"/>
  </r>
  <r>
    <n v="488"/>
    <x v="482"/>
    <x v="488"/>
    <x v="98"/>
    <x v="480"/>
    <x v="484"/>
    <x v="1"/>
    <n v="115"/>
    <x v="484"/>
    <x v="1"/>
    <s v="USD"/>
    <n v="1454479200"/>
    <x v="464"/>
    <x v="0"/>
    <x v="0"/>
    <s v="theater/plays"/>
    <x v="3"/>
    <x v="3"/>
  </r>
  <r>
    <n v="489"/>
    <x v="483"/>
    <x v="489"/>
    <x v="243"/>
    <x v="481"/>
    <x v="485"/>
    <x v="1"/>
    <n v="85"/>
    <x v="485"/>
    <x v="6"/>
    <s v="EUR"/>
    <n v="1281934800"/>
    <x v="465"/>
    <x v="0"/>
    <x v="0"/>
    <s v="technology/wearables"/>
    <x v="2"/>
    <x v="8"/>
  </r>
  <r>
    <n v="490"/>
    <x v="484"/>
    <x v="490"/>
    <x v="166"/>
    <x v="482"/>
    <x v="486"/>
    <x v="1"/>
    <n v="144"/>
    <x v="486"/>
    <x v="1"/>
    <s v="USD"/>
    <n v="1573970400"/>
    <x v="466"/>
    <x v="0"/>
    <x v="0"/>
    <s v="journalism/audio"/>
    <x v="8"/>
    <x v="23"/>
  </r>
  <r>
    <n v="491"/>
    <x v="485"/>
    <x v="491"/>
    <x v="281"/>
    <x v="483"/>
    <x v="487"/>
    <x v="1"/>
    <n v="2443"/>
    <x v="487"/>
    <x v="1"/>
    <s v="USD"/>
    <n v="1372654800"/>
    <x v="467"/>
    <x v="0"/>
    <x v="1"/>
    <s v="food/food trucks"/>
    <x v="0"/>
    <x v="0"/>
  </r>
  <r>
    <n v="492"/>
    <x v="486"/>
    <x v="492"/>
    <x v="255"/>
    <x v="484"/>
    <x v="488"/>
    <x v="3"/>
    <n v="595"/>
    <x v="488"/>
    <x v="1"/>
    <s v="USD"/>
    <n v="1275886800"/>
    <x v="468"/>
    <x v="1"/>
    <x v="1"/>
    <s v="film &amp; video/shorts"/>
    <x v="4"/>
    <x v="12"/>
  </r>
  <r>
    <n v="493"/>
    <x v="487"/>
    <x v="493"/>
    <x v="79"/>
    <x v="485"/>
    <x v="489"/>
    <x v="1"/>
    <n v="64"/>
    <x v="489"/>
    <x v="1"/>
    <s v="USD"/>
    <n v="1561784400"/>
    <x v="469"/>
    <x v="0"/>
    <x v="0"/>
    <s v="photography/photography books"/>
    <x v="7"/>
    <x v="14"/>
  </r>
  <r>
    <n v="494"/>
    <x v="488"/>
    <x v="494"/>
    <x v="186"/>
    <x v="486"/>
    <x v="490"/>
    <x v="1"/>
    <n v="268"/>
    <x v="490"/>
    <x v="1"/>
    <s v="USD"/>
    <n v="1332392400"/>
    <x v="470"/>
    <x v="0"/>
    <x v="0"/>
    <s v="technology/wearables"/>
    <x v="2"/>
    <x v="8"/>
  </r>
  <r>
    <n v="495"/>
    <x v="489"/>
    <x v="495"/>
    <x v="170"/>
    <x v="487"/>
    <x v="491"/>
    <x v="1"/>
    <n v="195"/>
    <x v="491"/>
    <x v="3"/>
    <s v="DKK"/>
    <n v="1402376400"/>
    <x v="471"/>
    <x v="0"/>
    <x v="0"/>
    <s v="theater/plays"/>
    <x v="3"/>
    <x v="3"/>
  </r>
  <r>
    <n v="496"/>
    <x v="490"/>
    <x v="496"/>
    <x v="282"/>
    <x v="488"/>
    <x v="492"/>
    <x v="0"/>
    <n v="54"/>
    <x v="492"/>
    <x v="1"/>
    <s v="USD"/>
    <n v="1495342800"/>
    <x v="472"/>
    <x v="0"/>
    <x v="0"/>
    <s v="film &amp; video/animation"/>
    <x v="4"/>
    <x v="10"/>
  </r>
  <r>
    <n v="497"/>
    <x v="491"/>
    <x v="497"/>
    <x v="122"/>
    <x v="489"/>
    <x v="493"/>
    <x v="0"/>
    <n v="120"/>
    <x v="493"/>
    <x v="1"/>
    <s v="USD"/>
    <n v="1482213600"/>
    <x v="473"/>
    <x v="0"/>
    <x v="1"/>
    <s v="technology/wearables"/>
    <x v="2"/>
    <x v="8"/>
  </r>
  <r>
    <n v="498"/>
    <x v="492"/>
    <x v="498"/>
    <x v="283"/>
    <x v="490"/>
    <x v="494"/>
    <x v="0"/>
    <n v="579"/>
    <x v="494"/>
    <x v="3"/>
    <s v="DKK"/>
    <n v="1420092000"/>
    <x v="474"/>
    <x v="0"/>
    <x v="0"/>
    <s v="technology/web"/>
    <x v="2"/>
    <x v="2"/>
  </r>
  <r>
    <n v="499"/>
    <x v="493"/>
    <x v="499"/>
    <x v="284"/>
    <x v="491"/>
    <x v="495"/>
    <x v="0"/>
    <n v="2072"/>
    <x v="495"/>
    <x v="1"/>
    <s v="USD"/>
    <n v="1458018000"/>
    <x v="475"/>
    <x v="0"/>
    <x v="1"/>
    <s v="film &amp; video/documentary"/>
    <x v="4"/>
    <x v="4"/>
  </r>
  <r>
    <n v="500"/>
    <x v="494"/>
    <x v="500"/>
    <x v="0"/>
    <x v="0"/>
    <x v="0"/>
    <x v="0"/>
    <n v="0"/>
    <x v="0"/>
    <x v="1"/>
    <s v="USD"/>
    <n v="1367384400"/>
    <x v="380"/>
    <x v="0"/>
    <x v="1"/>
    <s v="theater/plays"/>
    <x v="3"/>
    <x v="3"/>
  </r>
  <r>
    <n v="501"/>
    <x v="495"/>
    <x v="501"/>
    <x v="285"/>
    <x v="492"/>
    <x v="496"/>
    <x v="0"/>
    <n v="1796"/>
    <x v="496"/>
    <x v="1"/>
    <s v="USD"/>
    <n v="1363064400"/>
    <x v="353"/>
    <x v="0"/>
    <x v="0"/>
    <s v="film &amp; video/documentary"/>
    <x v="4"/>
    <x v="4"/>
  </r>
  <r>
    <n v="502"/>
    <x v="212"/>
    <x v="502"/>
    <x v="81"/>
    <x v="493"/>
    <x v="497"/>
    <x v="1"/>
    <n v="186"/>
    <x v="497"/>
    <x v="2"/>
    <s v="AUD"/>
    <n v="1343365200"/>
    <x v="476"/>
    <x v="0"/>
    <x v="1"/>
    <s v="games/video games"/>
    <x v="6"/>
    <x v="11"/>
  </r>
  <r>
    <n v="503"/>
    <x v="496"/>
    <x v="503"/>
    <x v="286"/>
    <x v="494"/>
    <x v="498"/>
    <x v="1"/>
    <n v="460"/>
    <x v="498"/>
    <x v="1"/>
    <s v="USD"/>
    <n v="1435726800"/>
    <x v="477"/>
    <x v="0"/>
    <x v="0"/>
    <s v="film &amp; video/drama"/>
    <x v="4"/>
    <x v="6"/>
  </r>
  <r>
    <n v="504"/>
    <x v="497"/>
    <x v="504"/>
    <x v="168"/>
    <x v="495"/>
    <x v="499"/>
    <x v="0"/>
    <n v="62"/>
    <x v="499"/>
    <x v="6"/>
    <s v="EUR"/>
    <n v="1431925200"/>
    <x v="478"/>
    <x v="0"/>
    <x v="0"/>
    <s v="music/rock"/>
    <x v="1"/>
    <x v="1"/>
  </r>
  <r>
    <n v="505"/>
    <x v="498"/>
    <x v="505"/>
    <x v="262"/>
    <x v="496"/>
    <x v="500"/>
    <x v="0"/>
    <n v="347"/>
    <x v="500"/>
    <x v="1"/>
    <s v="USD"/>
    <n v="1362722400"/>
    <x v="479"/>
    <x v="0"/>
    <x v="1"/>
    <s v="publishing/radio &amp; podcasts"/>
    <x v="5"/>
    <x v="15"/>
  </r>
  <r>
    <n v="506"/>
    <x v="499"/>
    <x v="506"/>
    <x v="287"/>
    <x v="497"/>
    <x v="501"/>
    <x v="1"/>
    <n v="2528"/>
    <x v="501"/>
    <x v="1"/>
    <s v="USD"/>
    <n v="1511416800"/>
    <x v="480"/>
    <x v="0"/>
    <x v="1"/>
    <s v="theater/plays"/>
    <x v="3"/>
    <x v="3"/>
  </r>
  <r>
    <n v="507"/>
    <x v="500"/>
    <x v="507"/>
    <x v="118"/>
    <x v="498"/>
    <x v="502"/>
    <x v="0"/>
    <n v="19"/>
    <x v="502"/>
    <x v="1"/>
    <s v="USD"/>
    <n v="1365483600"/>
    <x v="481"/>
    <x v="0"/>
    <x v="1"/>
    <s v="technology/web"/>
    <x v="2"/>
    <x v="2"/>
  </r>
  <r>
    <n v="508"/>
    <x v="501"/>
    <x v="508"/>
    <x v="288"/>
    <x v="499"/>
    <x v="503"/>
    <x v="1"/>
    <n v="3657"/>
    <x v="503"/>
    <x v="1"/>
    <s v="USD"/>
    <n v="1532840400"/>
    <x v="482"/>
    <x v="0"/>
    <x v="0"/>
    <s v="theater/plays"/>
    <x v="3"/>
    <x v="3"/>
  </r>
  <r>
    <n v="509"/>
    <x v="173"/>
    <x v="509"/>
    <x v="172"/>
    <x v="500"/>
    <x v="504"/>
    <x v="0"/>
    <n v="1258"/>
    <x v="504"/>
    <x v="1"/>
    <s v="USD"/>
    <n v="1336194000"/>
    <x v="483"/>
    <x v="0"/>
    <x v="0"/>
    <s v="theater/plays"/>
    <x v="3"/>
    <x v="3"/>
  </r>
  <r>
    <n v="510"/>
    <x v="502"/>
    <x v="510"/>
    <x v="75"/>
    <x v="501"/>
    <x v="505"/>
    <x v="1"/>
    <n v="131"/>
    <x v="505"/>
    <x v="2"/>
    <s v="AUD"/>
    <n v="1527742800"/>
    <x v="484"/>
    <x v="0"/>
    <x v="0"/>
    <s v="film &amp; video/drama"/>
    <x v="4"/>
    <x v="6"/>
  </r>
  <r>
    <n v="511"/>
    <x v="503"/>
    <x v="511"/>
    <x v="252"/>
    <x v="502"/>
    <x v="506"/>
    <x v="0"/>
    <n v="362"/>
    <x v="506"/>
    <x v="1"/>
    <s v="USD"/>
    <n v="1564030800"/>
    <x v="265"/>
    <x v="0"/>
    <x v="0"/>
    <s v="theater/plays"/>
    <x v="3"/>
    <x v="3"/>
  </r>
  <r>
    <n v="512"/>
    <x v="504"/>
    <x v="512"/>
    <x v="14"/>
    <x v="503"/>
    <x v="507"/>
    <x v="1"/>
    <n v="239"/>
    <x v="507"/>
    <x v="1"/>
    <s v="USD"/>
    <n v="1404536400"/>
    <x v="485"/>
    <x v="0"/>
    <x v="1"/>
    <s v="games/video games"/>
    <x v="6"/>
    <x v="11"/>
  </r>
  <r>
    <n v="513"/>
    <x v="505"/>
    <x v="513"/>
    <x v="111"/>
    <x v="504"/>
    <x v="508"/>
    <x v="3"/>
    <n v="35"/>
    <x v="508"/>
    <x v="1"/>
    <s v="USD"/>
    <n v="1284008400"/>
    <x v="486"/>
    <x v="0"/>
    <x v="0"/>
    <s v="film &amp; video/television"/>
    <x v="4"/>
    <x v="19"/>
  </r>
  <r>
    <n v="514"/>
    <x v="506"/>
    <x v="514"/>
    <x v="289"/>
    <x v="505"/>
    <x v="509"/>
    <x v="3"/>
    <n v="528"/>
    <x v="509"/>
    <x v="5"/>
    <s v="CHF"/>
    <n v="1386309600"/>
    <x v="412"/>
    <x v="0"/>
    <x v="1"/>
    <s v="music/rock"/>
    <x v="1"/>
    <x v="1"/>
  </r>
  <r>
    <n v="515"/>
    <x v="507"/>
    <x v="515"/>
    <x v="133"/>
    <x v="506"/>
    <x v="510"/>
    <x v="0"/>
    <n v="133"/>
    <x v="510"/>
    <x v="0"/>
    <s v="CAD"/>
    <n v="1324620000"/>
    <x v="487"/>
    <x v="0"/>
    <x v="1"/>
    <s v="theater/plays"/>
    <x v="3"/>
    <x v="3"/>
  </r>
  <r>
    <n v="516"/>
    <x v="508"/>
    <x v="516"/>
    <x v="290"/>
    <x v="507"/>
    <x v="511"/>
    <x v="0"/>
    <n v="846"/>
    <x v="511"/>
    <x v="1"/>
    <s v="USD"/>
    <n v="1281070800"/>
    <x v="488"/>
    <x v="0"/>
    <x v="0"/>
    <s v="publishing/nonfiction"/>
    <x v="5"/>
    <x v="9"/>
  </r>
  <r>
    <n v="517"/>
    <x v="509"/>
    <x v="517"/>
    <x v="291"/>
    <x v="508"/>
    <x v="512"/>
    <x v="1"/>
    <n v="78"/>
    <x v="512"/>
    <x v="1"/>
    <s v="USD"/>
    <n v="1493960400"/>
    <x v="489"/>
    <x v="0"/>
    <x v="0"/>
    <s v="food/food trucks"/>
    <x v="0"/>
    <x v="0"/>
  </r>
  <r>
    <n v="518"/>
    <x v="510"/>
    <x v="518"/>
    <x v="35"/>
    <x v="509"/>
    <x v="513"/>
    <x v="0"/>
    <n v="10"/>
    <x v="513"/>
    <x v="1"/>
    <s v="USD"/>
    <n v="1519365600"/>
    <x v="442"/>
    <x v="0"/>
    <x v="1"/>
    <s v="film &amp; video/animation"/>
    <x v="4"/>
    <x v="10"/>
  </r>
  <r>
    <n v="519"/>
    <x v="511"/>
    <x v="519"/>
    <x v="96"/>
    <x v="510"/>
    <x v="514"/>
    <x v="1"/>
    <n v="1773"/>
    <x v="514"/>
    <x v="1"/>
    <s v="USD"/>
    <n v="1420696800"/>
    <x v="437"/>
    <x v="0"/>
    <x v="1"/>
    <s v="music/rock"/>
    <x v="1"/>
    <x v="1"/>
  </r>
  <r>
    <n v="520"/>
    <x v="512"/>
    <x v="520"/>
    <x v="126"/>
    <x v="511"/>
    <x v="515"/>
    <x v="1"/>
    <n v="32"/>
    <x v="515"/>
    <x v="1"/>
    <s v="USD"/>
    <n v="1555650000"/>
    <x v="490"/>
    <x v="0"/>
    <x v="0"/>
    <s v="theater/plays"/>
    <x v="3"/>
    <x v="3"/>
  </r>
  <r>
    <n v="521"/>
    <x v="513"/>
    <x v="47"/>
    <x v="4"/>
    <x v="512"/>
    <x v="516"/>
    <x v="1"/>
    <n v="369"/>
    <x v="516"/>
    <x v="1"/>
    <s v="USD"/>
    <n v="1471928400"/>
    <x v="491"/>
    <x v="0"/>
    <x v="1"/>
    <s v="film &amp; video/drama"/>
    <x v="4"/>
    <x v="6"/>
  </r>
  <r>
    <n v="522"/>
    <x v="514"/>
    <x v="521"/>
    <x v="292"/>
    <x v="513"/>
    <x v="517"/>
    <x v="0"/>
    <n v="191"/>
    <x v="517"/>
    <x v="1"/>
    <s v="USD"/>
    <n v="1341291600"/>
    <x v="163"/>
    <x v="0"/>
    <x v="0"/>
    <s v="film &amp; video/shorts"/>
    <x v="4"/>
    <x v="12"/>
  </r>
  <r>
    <n v="523"/>
    <x v="515"/>
    <x v="522"/>
    <x v="79"/>
    <x v="514"/>
    <x v="518"/>
    <x v="1"/>
    <n v="89"/>
    <x v="518"/>
    <x v="1"/>
    <s v="USD"/>
    <n v="1267682400"/>
    <x v="492"/>
    <x v="0"/>
    <x v="0"/>
    <s v="film &amp; video/shorts"/>
    <x v="4"/>
    <x v="12"/>
  </r>
  <r>
    <n v="524"/>
    <x v="516"/>
    <x v="523"/>
    <x v="127"/>
    <x v="515"/>
    <x v="519"/>
    <x v="0"/>
    <n v="1979"/>
    <x v="519"/>
    <x v="1"/>
    <s v="USD"/>
    <n v="1272258000"/>
    <x v="493"/>
    <x v="0"/>
    <x v="0"/>
    <s v="theater/plays"/>
    <x v="3"/>
    <x v="3"/>
  </r>
  <r>
    <n v="525"/>
    <x v="517"/>
    <x v="524"/>
    <x v="118"/>
    <x v="516"/>
    <x v="520"/>
    <x v="0"/>
    <n v="63"/>
    <x v="520"/>
    <x v="1"/>
    <s v="USD"/>
    <n v="1290492000"/>
    <x v="494"/>
    <x v="0"/>
    <x v="0"/>
    <s v="technology/wearables"/>
    <x v="2"/>
    <x v="8"/>
  </r>
  <r>
    <n v="526"/>
    <x v="518"/>
    <x v="525"/>
    <x v="111"/>
    <x v="517"/>
    <x v="521"/>
    <x v="1"/>
    <n v="147"/>
    <x v="521"/>
    <x v="1"/>
    <s v="USD"/>
    <n v="1451109600"/>
    <x v="495"/>
    <x v="0"/>
    <x v="1"/>
    <s v="theater/plays"/>
    <x v="3"/>
    <x v="3"/>
  </r>
  <r>
    <n v="527"/>
    <x v="519"/>
    <x v="526"/>
    <x v="223"/>
    <x v="518"/>
    <x v="522"/>
    <x v="0"/>
    <n v="6080"/>
    <x v="522"/>
    <x v="0"/>
    <s v="CAD"/>
    <n v="1454652000"/>
    <x v="496"/>
    <x v="0"/>
    <x v="0"/>
    <s v="film &amp; video/animation"/>
    <x v="4"/>
    <x v="10"/>
  </r>
  <r>
    <n v="528"/>
    <x v="520"/>
    <x v="527"/>
    <x v="25"/>
    <x v="519"/>
    <x v="523"/>
    <x v="0"/>
    <n v="80"/>
    <x v="523"/>
    <x v="4"/>
    <s v="GBP"/>
    <n v="1385186400"/>
    <x v="497"/>
    <x v="0"/>
    <x v="0"/>
    <s v="music/indie rock"/>
    <x v="1"/>
    <x v="7"/>
  </r>
  <r>
    <n v="529"/>
    <x v="521"/>
    <x v="528"/>
    <x v="135"/>
    <x v="520"/>
    <x v="524"/>
    <x v="0"/>
    <n v="9"/>
    <x v="524"/>
    <x v="1"/>
    <s v="USD"/>
    <n v="1399698000"/>
    <x v="180"/>
    <x v="0"/>
    <x v="0"/>
    <s v="games/video games"/>
    <x v="6"/>
    <x v="11"/>
  </r>
  <r>
    <n v="530"/>
    <x v="522"/>
    <x v="529"/>
    <x v="293"/>
    <x v="521"/>
    <x v="525"/>
    <x v="0"/>
    <n v="1784"/>
    <x v="525"/>
    <x v="1"/>
    <s v="USD"/>
    <n v="1283230800"/>
    <x v="498"/>
    <x v="0"/>
    <x v="1"/>
    <s v="publishing/fiction"/>
    <x v="5"/>
    <x v="13"/>
  </r>
  <r>
    <n v="531"/>
    <x v="523"/>
    <x v="530"/>
    <x v="294"/>
    <x v="522"/>
    <x v="526"/>
    <x v="2"/>
    <n v="3640"/>
    <x v="526"/>
    <x v="5"/>
    <s v="CHF"/>
    <n v="1384149600"/>
    <x v="499"/>
    <x v="0"/>
    <x v="0"/>
    <s v="games/video games"/>
    <x v="6"/>
    <x v="11"/>
  </r>
  <r>
    <n v="532"/>
    <x v="524"/>
    <x v="531"/>
    <x v="39"/>
    <x v="523"/>
    <x v="527"/>
    <x v="1"/>
    <n v="126"/>
    <x v="527"/>
    <x v="0"/>
    <s v="CAD"/>
    <n v="1516860000"/>
    <x v="500"/>
    <x v="0"/>
    <x v="0"/>
    <s v="theater/plays"/>
    <x v="3"/>
    <x v="3"/>
  </r>
  <r>
    <n v="533"/>
    <x v="525"/>
    <x v="532"/>
    <x v="295"/>
    <x v="524"/>
    <x v="528"/>
    <x v="1"/>
    <n v="2218"/>
    <x v="528"/>
    <x v="4"/>
    <s v="GBP"/>
    <n v="1374642000"/>
    <x v="50"/>
    <x v="0"/>
    <x v="0"/>
    <s v="music/indie rock"/>
    <x v="1"/>
    <x v="7"/>
  </r>
  <r>
    <n v="534"/>
    <x v="526"/>
    <x v="533"/>
    <x v="296"/>
    <x v="525"/>
    <x v="529"/>
    <x v="0"/>
    <n v="243"/>
    <x v="529"/>
    <x v="1"/>
    <s v="USD"/>
    <n v="1534482000"/>
    <x v="501"/>
    <x v="0"/>
    <x v="1"/>
    <s v="film &amp; video/drama"/>
    <x v="4"/>
    <x v="6"/>
  </r>
  <r>
    <n v="535"/>
    <x v="527"/>
    <x v="534"/>
    <x v="97"/>
    <x v="526"/>
    <x v="530"/>
    <x v="1"/>
    <n v="202"/>
    <x v="530"/>
    <x v="6"/>
    <s v="EUR"/>
    <n v="1528434000"/>
    <x v="502"/>
    <x v="0"/>
    <x v="1"/>
    <s v="theater/plays"/>
    <x v="3"/>
    <x v="3"/>
  </r>
  <r>
    <n v="536"/>
    <x v="528"/>
    <x v="535"/>
    <x v="122"/>
    <x v="527"/>
    <x v="531"/>
    <x v="1"/>
    <n v="140"/>
    <x v="531"/>
    <x v="6"/>
    <s v="EUR"/>
    <n v="1282626000"/>
    <x v="52"/>
    <x v="0"/>
    <x v="0"/>
    <s v="publishing/fiction"/>
    <x v="5"/>
    <x v="13"/>
  </r>
  <r>
    <n v="537"/>
    <x v="529"/>
    <x v="536"/>
    <x v="197"/>
    <x v="528"/>
    <x v="532"/>
    <x v="1"/>
    <n v="1052"/>
    <x v="532"/>
    <x v="3"/>
    <s v="DKK"/>
    <n v="1535605200"/>
    <x v="503"/>
    <x v="1"/>
    <x v="1"/>
    <s v="film &amp; video/documentary"/>
    <x v="4"/>
    <x v="4"/>
  </r>
  <r>
    <n v="538"/>
    <x v="530"/>
    <x v="537"/>
    <x v="297"/>
    <x v="529"/>
    <x v="533"/>
    <x v="0"/>
    <n v="1296"/>
    <x v="533"/>
    <x v="1"/>
    <s v="USD"/>
    <n v="1379826000"/>
    <x v="504"/>
    <x v="0"/>
    <x v="0"/>
    <s v="games/mobile games"/>
    <x v="6"/>
    <x v="20"/>
  </r>
  <r>
    <n v="539"/>
    <x v="531"/>
    <x v="538"/>
    <x v="122"/>
    <x v="530"/>
    <x v="534"/>
    <x v="0"/>
    <n v="77"/>
    <x v="534"/>
    <x v="1"/>
    <s v="USD"/>
    <n v="1561957200"/>
    <x v="505"/>
    <x v="0"/>
    <x v="1"/>
    <s v="food/food trucks"/>
    <x v="0"/>
    <x v="0"/>
  </r>
  <r>
    <n v="540"/>
    <x v="532"/>
    <x v="539"/>
    <x v="98"/>
    <x v="531"/>
    <x v="535"/>
    <x v="1"/>
    <n v="247"/>
    <x v="535"/>
    <x v="1"/>
    <s v="USD"/>
    <n v="1525496400"/>
    <x v="506"/>
    <x v="0"/>
    <x v="0"/>
    <s v="photography/photography books"/>
    <x v="7"/>
    <x v="14"/>
  </r>
  <r>
    <n v="541"/>
    <x v="533"/>
    <x v="540"/>
    <x v="298"/>
    <x v="532"/>
    <x v="536"/>
    <x v="0"/>
    <n v="395"/>
    <x v="536"/>
    <x v="6"/>
    <s v="EUR"/>
    <n v="1433912400"/>
    <x v="507"/>
    <x v="0"/>
    <x v="0"/>
    <s v="games/mobile games"/>
    <x v="6"/>
    <x v="20"/>
  </r>
  <r>
    <n v="542"/>
    <x v="534"/>
    <x v="541"/>
    <x v="299"/>
    <x v="533"/>
    <x v="537"/>
    <x v="0"/>
    <n v="49"/>
    <x v="537"/>
    <x v="4"/>
    <s v="GBP"/>
    <n v="1453442400"/>
    <x v="508"/>
    <x v="0"/>
    <x v="0"/>
    <s v="music/indie rock"/>
    <x v="1"/>
    <x v="7"/>
  </r>
  <r>
    <n v="543"/>
    <x v="535"/>
    <x v="542"/>
    <x v="300"/>
    <x v="534"/>
    <x v="538"/>
    <x v="0"/>
    <n v="180"/>
    <x v="538"/>
    <x v="1"/>
    <s v="USD"/>
    <n v="1378875600"/>
    <x v="509"/>
    <x v="0"/>
    <x v="0"/>
    <s v="games/video games"/>
    <x v="6"/>
    <x v="11"/>
  </r>
  <r>
    <n v="544"/>
    <x v="536"/>
    <x v="543"/>
    <x v="54"/>
    <x v="535"/>
    <x v="539"/>
    <x v="1"/>
    <n v="84"/>
    <x v="539"/>
    <x v="1"/>
    <s v="USD"/>
    <n v="1452232800"/>
    <x v="510"/>
    <x v="0"/>
    <x v="0"/>
    <s v="music/rock"/>
    <x v="1"/>
    <x v="1"/>
  </r>
  <r>
    <n v="545"/>
    <x v="537"/>
    <x v="544"/>
    <x v="301"/>
    <x v="536"/>
    <x v="540"/>
    <x v="0"/>
    <n v="2690"/>
    <x v="540"/>
    <x v="1"/>
    <s v="USD"/>
    <n v="1577253600"/>
    <x v="511"/>
    <x v="0"/>
    <x v="0"/>
    <s v="theater/plays"/>
    <x v="3"/>
    <x v="3"/>
  </r>
  <r>
    <n v="546"/>
    <x v="538"/>
    <x v="545"/>
    <x v="3"/>
    <x v="537"/>
    <x v="541"/>
    <x v="1"/>
    <n v="88"/>
    <x v="541"/>
    <x v="1"/>
    <s v="USD"/>
    <n v="1537160400"/>
    <x v="512"/>
    <x v="0"/>
    <x v="1"/>
    <s v="theater/plays"/>
    <x v="3"/>
    <x v="3"/>
  </r>
  <r>
    <n v="547"/>
    <x v="539"/>
    <x v="546"/>
    <x v="81"/>
    <x v="538"/>
    <x v="542"/>
    <x v="1"/>
    <n v="156"/>
    <x v="542"/>
    <x v="1"/>
    <s v="USD"/>
    <n v="1422165600"/>
    <x v="513"/>
    <x v="0"/>
    <x v="0"/>
    <s v="film &amp; video/drama"/>
    <x v="4"/>
    <x v="6"/>
  </r>
  <r>
    <n v="548"/>
    <x v="540"/>
    <x v="547"/>
    <x v="302"/>
    <x v="539"/>
    <x v="543"/>
    <x v="1"/>
    <n v="2985"/>
    <x v="543"/>
    <x v="1"/>
    <s v="USD"/>
    <n v="1459486800"/>
    <x v="514"/>
    <x v="0"/>
    <x v="0"/>
    <s v="theater/plays"/>
    <x v="3"/>
    <x v="3"/>
  </r>
  <r>
    <n v="549"/>
    <x v="541"/>
    <x v="548"/>
    <x v="303"/>
    <x v="540"/>
    <x v="544"/>
    <x v="1"/>
    <n v="762"/>
    <x v="544"/>
    <x v="1"/>
    <s v="USD"/>
    <n v="1369717200"/>
    <x v="515"/>
    <x v="0"/>
    <x v="0"/>
    <s v="technology/wearables"/>
    <x v="2"/>
    <x v="8"/>
  </r>
  <r>
    <n v="550"/>
    <x v="542"/>
    <x v="549"/>
    <x v="0"/>
    <x v="443"/>
    <x v="446"/>
    <x v="3"/>
    <n v="1"/>
    <x v="446"/>
    <x v="5"/>
    <s v="CHF"/>
    <n v="1330495200"/>
    <x v="516"/>
    <x v="0"/>
    <x v="0"/>
    <s v="music/indie rock"/>
    <x v="1"/>
    <x v="7"/>
  </r>
  <r>
    <n v="551"/>
    <x v="543"/>
    <x v="550"/>
    <x v="304"/>
    <x v="541"/>
    <x v="545"/>
    <x v="0"/>
    <n v="2779"/>
    <x v="545"/>
    <x v="2"/>
    <s v="AUD"/>
    <n v="1419055200"/>
    <x v="517"/>
    <x v="0"/>
    <x v="1"/>
    <s v="technology/web"/>
    <x v="2"/>
    <x v="2"/>
  </r>
  <r>
    <n v="552"/>
    <x v="544"/>
    <x v="551"/>
    <x v="25"/>
    <x v="542"/>
    <x v="546"/>
    <x v="0"/>
    <n v="92"/>
    <x v="546"/>
    <x v="1"/>
    <s v="USD"/>
    <n v="1480140000"/>
    <x v="518"/>
    <x v="0"/>
    <x v="0"/>
    <s v="theater/plays"/>
    <x v="3"/>
    <x v="3"/>
  </r>
  <r>
    <n v="553"/>
    <x v="545"/>
    <x v="552"/>
    <x v="305"/>
    <x v="543"/>
    <x v="547"/>
    <x v="0"/>
    <n v="1028"/>
    <x v="547"/>
    <x v="1"/>
    <s v="USD"/>
    <n v="1293948000"/>
    <x v="519"/>
    <x v="0"/>
    <x v="0"/>
    <s v="music/rock"/>
    <x v="1"/>
    <x v="1"/>
  </r>
  <r>
    <n v="554"/>
    <x v="546"/>
    <x v="553"/>
    <x v="40"/>
    <x v="544"/>
    <x v="548"/>
    <x v="1"/>
    <n v="554"/>
    <x v="548"/>
    <x v="0"/>
    <s v="CAD"/>
    <n v="1482127200"/>
    <x v="520"/>
    <x v="0"/>
    <x v="0"/>
    <s v="music/indie rock"/>
    <x v="1"/>
    <x v="7"/>
  </r>
  <r>
    <n v="555"/>
    <x v="547"/>
    <x v="554"/>
    <x v="9"/>
    <x v="545"/>
    <x v="549"/>
    <x v="1"/>
    <n v="135"/>
    <x v="549"/>
    <x v="3"/>
    <s v="DKK"/>
    <n v="1396414800"/>
    <x v="219"/>
    <x v="0"/>
    <x v="0"/>
    <s v="music/rock"/>
    <x v="1"/>
    <x v="1"/>
  </r>
  <r>
    <n v="556"/>
    <x v="195"/>
    <x v="555"/>
    <x v="5"/>
    <x v="546"/>
    <x v="550"/>
    <x v="1"/>
    <n v="122"/>
    <x v="550"/>
    <x v="1"/>
    <s v="USD"/>
    <n v="1315285200"/>
    <x v="521"/>
    <x v="0"/>
    <x v="1"/>
    <s v="publishing/translations"/>
    <x v="5"/>
    <x v="18"/>
  </r>
  <r>
    <n v="557"/>
    <x v="548"/>
    <x v="556"/>
    <x v="46"/>
    <x v="547"/>
    <x v="551"/>
    <x v="1"/>
    <n v="221"/>
    <x v="551"/>
    <x v="1"/>
    <s v="USD"/>
    <n v="1443762000"/>
    <x v="522"/>
    <x v="0"/>
    <x v="1"/>
    <s v="film &amp; video/science fiction"/>
    <x v="4"/>
    <x v="22"/>
  </r>
  <r>
    <n v="558"/>
    <x v="549"/>
    <x v="557"/>
    <x v="306"/>
    <x v="548"/>
    <x v="552"/>
    <x v="1"/>
    <n v="126"/>
    <x v="552"/>
    <x v="1"/>
    <s v="USD"/>
    <n v="1456293600"/>
    <x v="523"/>
    <x v="0"/>
    <x v="0"/>
    <s v="theater/plays"/>
    <x v="3"/>
    <x v="3"/>
  </r>
  <r>
    <n v="559"/>
    <x v="550"/>
    <x v="558"/>
    <x v="307"/>
    <x v="549"/>
    <x v="553"/>
    <x v="1"/>
    <n v="1022"/>
    <x v="553"/>
    <x v="1"/>
    <s v="USD"/>
    <n v="1470114000"/>
    <x v="524"/>
    <x v="0"/>
    <x v="0"/>
    <s v="theater/plays"/>
    <x v="3"/>
    <x v="3"/>
  </r>
  <r>
    <n v="560"/>
    <x v="551"/>
    <x v="559"/>
    <x v="77"/>
    <x v="550"/>
    <x v="554"/>
    <x v="1"/>
    <n v="3177"/>
    <x v="554"/>
    <x v="1"/>
    <s v="USD"/>
    <n v="1321596000"/>
    <x v="348"/>
    <x v="0"/>
    <x v="0"/>
    <s v="film &amp; video/animation"/>
    <x v="4"/>
    <x v="10"/>
  </r>
  <r>
    <n v="561"/>
    <x v="552"/>
    <x v="560"/>
    <x v="162"/>
    <x v="551"/>
    <x v="555"/>
    <x v="1"/>
    <n v="198"/>
    <x v="555"/>
    <x v="5"/>
    <s v="CHF"/>
    <n v="1318827600"/>
    <x v="280"/>
    <x v="0"/>
    <x v="0"/>
    <s v="theater/plays"/>
    <x v="3"/>
    <x v="3"/>
  </r>
  <r>
    <n v="562"/>
    <x v="553"/>
    <x v="561"/>
    <x v="34"/>
    <x v="314"/>
    <x v="556"/>
    <x v="0"/>
    <n v="26"/>
    <x v="556"/>
    <x v="5"/>
    <s v="CHF"/>
    <n v="1552366800"/>
    <x v="525"/>
    <x v="0"/>
    <x v="0"/>
    <s v="music/rock"/>
    <x v="1"/>
    <x v="1"/>
  </r>
  <r>
    <n v="563"/>
    <x v="554"/>
    <x v="562"/>
    <x v="41"/>
    <x v="552"/>
    <x v="557"/>
    <x v="1"/>
    <n v="85"/>
    <x v="557"/>
    <x v="2"/>
    <s v="AUD"/>
    <n v="1542088800"/>
    <x v="526"/>
    <x v="0"/>
    <x v="0"/>
    <s v="film &amp; video/documentary"/>
    <x v="4"/>
    <x v="4"/>
  </r>
  <r>
    <n v="564"/>
    <x v="555"/>
    <x v="563"/>
    <x v="308"/>
    <x v="553"/>
    <x v="558"/>
    <x v="0"/>
    <n v="1790"/>
    <x v="558"/>
    <x v="1"/>
    <s v="USD"/>
    <n v="1426395600"/>
    <x v="527"/>
    <x v="0"/>
    <x v="0"/>
    <s v="theater/plays"/>
    <x v="3"/>
    <x v="3"/>
  </r>
  <r>
    <n v="565"/>
    <x v="556"/>
    <x v="564"/>
    <x v="309"/>
    <x v="554"/>
    <x v="559"/>
    <x v="1"/>
    <n v="3596"/>
    <x v="559"/>
    <x v="1"/>
    <s v="USD"/>
    <n v="1321336800"/>
    <x v="528"/>
    <x v="0"/>
    <x v="0"/>
    <s v="theater/plays"/>
    <x v="3"/>
    <x v="3"/>
  </r>
  <r>
    <n v="566"/>
    <x v="557"/>
    <x v="565"/>
    <x v="29"/>
    <x v="555"/>
    <x v="560"/>
    <x v="0"/>
    <n v="37"/>
    <x v="560"/>
    <x v="1"/>
    <s v="USD"/>
    <n v="1456293600"/>
    <x v="529"/>
    <x v="0"/>
    <x v="1"/>
    <s v="music/electric music"/>
    <x v="1"/>
    <x v="5"/>
  </r>
  <r>
    <n v="567"/>
    <x v="558"/>
    <x v="566"/>
    <x v="85"/>
    <x v="556"/>
    <x v="561"/>
    <x v="1"/>
    <n v="244"/>
    <x v="561"/>
    <x v="1"/>
    <s v="USD"/>
    <n v="1404968400"/>
    <x v="360"/>
    <x v="0"/>
    <x v="0"/>
    <s v="music/rock"/>
    <x v="1"/>
    <x v="1"/>
  </r>
  <r>
    <n v="568"/>
    <x v="559"/>
    <x v="567"/>
    <x v="310"/>
    <x v="557"/>
    <x v="562"/>
    <x v="1"/>
    <n v="5180"/>
    <x v="562"/>
    <x v="1"/>
    <s v="USD"/>
    <n v="1279170000"/>
    <x v="254"/>
    <x v="0"/>
    <x v="0"/>
    <s v="theater/plays"/>
    <x v="3"/>
    <x v="3"/>
  </r>
  <r>
    <n v="569"/>
    <x v="560"/>
    <x v="568"/>
    <x v="311"/>
    <x v="558"/>
    <x v="563"/>
    <x v="1"/>
    <n v="589"/>
    <x v="563"/>
    <x v="6"/>
    <s v="EUR"/>
    <n v="1294725600"/>
    <x v="530"/>
    <x v="0"/>
    <x v="0"/>
    <s v="film &amp; video/animation"/>
    <x v="4"/>
    <x v="10"/>
  </r>
  <r>
    <n v="570"/>
    <x v="561"/>
    <x v="569"/>
    <x v="312"/>
    <x v="559"/>
    <x v="564"/>
    <x v="1"/>
    <n v="2725"/>
    <x v="564"/>
    <x v="1"/>
    <s v="USD"/>
    <n v="1419055200"/>
    <x v="531"/>
    <x v="0"/>
    <x v="1"/>
    <s v="music/rock"/>
    <x v="1"/>
    <x v="1"/>
  </r>
  <r>
    <n v="571"/>
    <x v="562"/>
    <x v="570"/>
    <x v="26"/>
    <x v="560"/>
    <x v="565"/>
    <x v="0"/>
    <n v="35"/>
    <x v="565"/>
    <x v="6"/>
    <s v="EUR"/>
    <n v="1434690000"/>
    <x v="532"/>
    <x v="0"/>
    <x v="0"/>
    <s v="film &amp; video/shorts"/>
    <x v="4"/>
    <x v="12"/>
  </r>
  <r>
    <n v="572"/>
    <x v="563"/>
    <x v="571"/>
    <x v="25"/>
    <x v="561"/>
    <x v="566"/>
    <x v="3"/>
    <n v="94"/>
    <x v="566"/>
    <x v="1"/>
    <s v="USD"/>
    <n v="1443416400"/>
    <x v="533"/>
    <x v="0"/>
    <x v="1"/>
    <s v="music/rock"/>
    <x v="1"/>
    <x v="1"/>
  </r>
  <r>
    <n v="573"/>
    <x v="564"/>
    <x v="572"/>
    <x v="313"/>
    <x v="562"/>
    <x v="567"/>
    <x v="1"/>
    <n v="300"/>
    <x v="567"/>
    <x v="1"/>
    <s v="USD"/>
    <n v="1399006800"/>
    <x v="534"/>
    <x v="0"/>
    <x v="0"/>
    <s v="journalism/audio"/>
    <x v="8"/>
    <x v="23"/>
  </r>
  <r>
    <n v="574"/>
    <x v="565"/>
    <x v="573"/>
    <x v="50"/>
    <x v="563"/>
    <x v="568"/>
    <x v="1"/>
    <n v="144"/>
    <x v="568"/>
    <x v="1"/>
    <s v="USD"/>
    <n v="1575698400"/>
    <x v="535"/>
    <x v="0"/>
    <x v="1"/>
    <s v="food/food trucks"/>
    <x v="0"/>
    <x v="0"/>
  </r>
  <r>
    <n v="575"/>
    <x v="566"/>
    <x v="574"/>
    <x v="314"/>
    <x v="564"/>
    <x v="569"/>
    <x v="0"/>
    <n v="558"/>
    <x v="569"/>
    <x v="1"/>
    <s v="USD"/>
    <n v="1400562000"/>
    <x v="536"/>
    <x v="0"/>
    <x v="1"/>
    <s v="theater/plays"/>
    <x v="3"/>
    <x v="3"/>
  </r>
  <r>
    <n v="576"/>
    <x v="567"/>
    <x v="575"/>
    <x v="62"/>
    <x v="565"/>
    <x v="570"/>
    <x v="0"/>
    <n v="64"/>
    <x v="570"/>
    <x v="1"/>
    <s v="USD"/>
    <n v="1509512400"/>
    <x v="537"/>
    <x v="0"/>
    <x v="0"/>
    <s v="theater/plays"/>
    <x v="3"/>
    <x v="3"/>
  </r>
  <r>
    <n v="577"/>
    <x v="568"/>
    <x v="576"/>
    <x v="139"/>
    <x v="566"/>
    <x v="571"/>
    <x v="3"/>
    <n v="37"/>
    <x v="571"/>
    <x v="1"/>
    <s v="USD"/>
    <n v="1299823200"/>
    <x v="538"/>
    <x v="0"/>
    <x v="0"/>
    <s v="music/jazz"/>
    <x v="1"/>
    <x v="17"/>
  </r>
  <r>
    <n v="578"/>
    <x v="569"/>
    <x v="577"/>
    <x v="315"/>
    <x v="567"/>
    <x v="572"/>
    <x v="0"/>
    <n v="245"/>
    <x v="572"/>
    <x v="1"/>
    <s v="USD"/>
    <n v="1322719200"/>
    <x v="539"/>
    <x v="0"/>
    <x v="0"/>
    <s v="film &amp; video/science fiction"/>
    <x v="4"/>
    <x v="22"/>
  </r>
  <r>
    <n v="579"/>
    <x v="570"/>
    <x v="578"/>
    <x v="8"/>
    <x v="568"/>
    <x v="573"/>
    <x v="1"/>
    <n v="87"/>
    <x v="573"/>
    <x v="1"/>
    <s v="USD"/>
    <n v="1312693200"/>
    <x v="540"/>
    <x v="0"/>
    <x v="0"/>
    <s v="music/jazz"/>
    <x v="1"/>
    <x v="17"/>
  </r>
  <r>
    <n v="580"/>
    <x v="251"/>
    <x v="579"/>
    <x v="316"/>
    <x v="569"/>
    <x v="574"/>
    <x v="1"/>
    <n v="3116"/>
    <x v="574"/>
    <x v="1"/>
    <s v="USD"/>
    <n v="1393394400"/>
    <x v="541"/>
    <x v="0"/>
    <x v="0"/>
    <s v="theater/plays"/>
    <x v="3"/>
    <x v="3"/>
  </r>
  <r>
    <n v="581"/>
    <x v="571"/>
    <x v="580"/>
    <x v="46"/>
    <x v="570"/>
    <x v="575"/>
    <x v="0"/>
    <n v="71"/>
    <x v="575"/>
    <x v="1"/>
    <s v="USD"/>
    <n v="1304053200"/>
    <x v="542"/>
    <x v="0"/>
    <x v="0"/>
    <s v="technology/web"/>
    <x v="2"/>
    <x v="2"/>
  </r>
  <r>
    <n v="582"/>
    <x v="572"/>
    <x v="581"/>
    <x v="251"/>
    <x v="571"/>
    <x v="576"/>
    <x v="0"/>
    <n v="42"/>
    <x v="576"/>
    <x v="1"/>
    <s v="USD"/>
    <n v="1433912400"/>
    <x v="543"/>
    <x v="0"/>
    <x v="1"/>
    <s v="games/video games"/>
    <x v="6"/>
    <x v="11"/>
  </r>
  <r>
    <n v="583"/>
    <x v="573"/>
    <x v="582"/>
    <x v="317"/>
    <x v="572"/>
    <x v="577"/>
    <x v="1"/>
    <n v="909"/>
    <x v="577"/>
    <x v="1"/>
    <s v="USD"/>
    <n v="1329717600"/>
    <x v="544"/>
    <x v="0"/>
    <x v="0"/>
    <s v="film &amp; video/documentary"/>
    <x v="4"/>
    <x v="4"/>
  </r>
  <r>
    <n v="584"/>
    <x v="8"/>
    <x v="583"/>
    <x v="318"/>
    <x v="573"/>
    <x v="578"/>
    <x v="1"/>
    <n v="1613"/>
    <x v="578"/>
    <x v="1"/>
    <s v="USD"/>
    <n v="1335330000"/>
    <x v="545"/>
    <x v="0"/>
    <x v="0"/>
    <s v="technology/web"/>
    <x v="2"/>
    <x v="2"/>
  </r>
  <r>
    <n v="585"/>
    <x v="574"/>
    <x v="584"/>
    <x v="200"/>
    <x v="574"/>
    <x v="579"/>
    <x v="1"/>
    <n v="136"/>
    <x v="579"/>
    <x v="1"/>
    <s v="USD"/>
    <n v="1268888400"/>
    <x v="546"/>
    <x v="0"/>
    <x v="0"/>
    <s v="publishing/translations"/>
    <x v="5"/>
    <x v="18"/>
  </r>
  <r>
    <n v="586"/>
    <x v="575"/>
    <x v="585"/>
    <x v="31"/>
    <x v="575"/>
    <x v="580"/>
    <x v="1"/>
    <n v="130"/>
    <x v="580"/>
    <x v="1"/>
    <s v="USD"/>
    <n v="1289973600"/>
    <x v="547"/>
    <x v="0"/>
    <x v="0"/>
    <s v="music/rock"/>
    <x v="1"/>
    <x v="1"/>
  </r>
  <r>
    <n v="587"/>
    <x v="576"/>
    <x v="586"/>
    <x v="151"/>
    <x v="576"/>
    <x v="581"/>
    <x v="0"/>
    <n v="156"/>
    <x v="581"/>
    <x v="0"/>
    <s v="CAD"/>
    <n v="1547877600"/>
    <x v="548"/>
    <x v="0"/>
    <x v="1"/>
    <s v="food/food trucks"/>
    <x v="0"/>
    <x v="0"/>
  </r>
  <r>
    <n v="588"/>
    <x v="577"/>
    <x v="587"/>
    <x v="215"/>
    <x v="577"/>
    <x v="582"/>
    <x v="0"/>
    <n v="1368"/>
    <x v="582"/>
    <x v="4"/>
    <s v="GBP"/>
    <n v="1269493200"/>
    <x v="298"/>
    <x v="0"/>
    <x v="0"/>
    <s v="theater/plays"/>
    <x v="3"/>
    <x v="3"/>
  </r>
  <r>
    <n v="589"/>
    <x v="578"/>
    <x v="588"/>
    <x v="58"/>
    <x v="578"/>
    <x v="583"/>
    <x v="0"/>
    <n v="102"/>
    <x v="583"/>
    <x v="1"/>
    <s v="USD"/>
    <n v="1436072400"/>
    <x v="549"/>
    <x v="0"/>
    <x v="0"/>
    <s v="film &amp; video/documentary"/>
    <x v="4"/>
    <x v="4"/>
  </r>
  <r>
    <n v="590"/>
    <x v="579"/>
    <x v="589"/>
    <x v="143"/>
    <x v="579"/>
    <x v="584"/>
    <x v="0"/>
    <n v="86"/>
    <x v="584"/>
    <x v="2"/>
    <s v="AUD"/>
    <n v="1419141600"/>
    <x v="550"/>
    <x v="0"/>
    <x v="0"/>
    <s v="publishing/radio &amp; podcasts"/>
    <x v="5"/>
    <x v="15"/>
  </r>
  <r>
    <n v="591"/>
    <x v="580"/>
    <x v="590"/>
    <x v="60"/>
    <x v="580"/>
    <x v="585"/>
    <x v="1"/>
    <n v="102"/>
    <x v="585"/>
    <x v="1"/>
    <s v="USD"/>
    <n v="1279083600"/>
    <x v="551"/>
    <x v="0"/>
    <x v="0"/>
    <s v="games/video games"/>
    <x v="6"/>
    <x v="11"/>
  </r>
  <r>
    <n v="592"/>
    <x v="581"/>
    <x v="591"/>
    <x v="154"/>
    <x v="581"/>
    <x v="586"/>
    <x v="0"/>
    <n v="253"/>
    <x v="586"/>
    <x v="1"/>
    <s v="USD"/>
    <n v="1401426000"/>
    <x v="552"/>
    <x v="0"/>
    <x v="0"/>
    <s v="theater/plays"/>
    <x v="3"/>
    <x v="3"/>
  </r>
  <r>
    <n v="593"/>
    <x v="582"/>
    <x v="592"/>
    <x v="319"/>
    <x v="582"/>
    <x v="587"/>
    <x v="1"/>
    <n v="4006"/>
    <x v="587"/>
    <x v="1"/>
    <s v="USD"/>
    <n v="1395810000"/>
    <x v="238"/>
    <x v="0"/>
    <x v="0"/>
    <s v="film &amp; video/animation"/>
    <x v="4"/>
    <x v="10"/>
  </r>
  <r>
    <n v="594"/>
    <x v="583"/>
    <x v="593"/>
    <x v="320"/>
    <x v="583"/>
    <x v="588"/>
    <x v="0"/>
    <n v="157"/>
    <x v="588"/>
    <x v="1"/>
    <s v="USD"/>
    <n v="1467003600"/>
    <x v="553"/>
    <x v="0"/>
    <x v="1"/>
    <s v="theater/plays"/>
    <x v="3"/>
    <x v="3"/>
  </r>
  <r>
    <n v="595"/>
    <x v="584"/>
    <x v="594"/>
    <x v="321"/>
    <x v="584"/>
    <x v="589"/>
    <x v="1"/>
    <n v="1629"/>
    <x v="589"/>
    <x v="1"/>
    <s v="USD"/>
    <n v="1268715600"/>
    <x v="554"/>
    <x v="0"/>
    <x v="1"/>
    <s v="theater/plays"/>
    <x v="3"/>
    <x v="3"/>
  </r>
  <r>
    <n v="596"/>
    <x v="585"/>
    <x v="595"/>
    <x v="58"/>
    <x v="585"/>
    <x v="590"/>
    <x v="0"/>
    <n v="183"/>
    <x v="590"/>
    <x v="1"/>
    <s v="USD"/>
    <n v="1457157600"/>
    <x v="496"/>
    <x v="0"/>
    <x v="1"/>
    <s v="film &amp; video/drama"/>
    <x v="4"/>
    <x v="6"/>
  </r>
  <r>
    <n v="597"/>
    <x v="586"/>
    <x v="596"/>
    <x v="322"/>
    <x v="586"/>
    <x v="591"/>
    <x v="1"/>
    <n v="2188"/>
    <x v="591"/>
    <x v="1"/>
    <s v="USD"/>
    <n v="1573970400"/>
    <x v="555"/>
    <x v="0"/>
    <x v="0"/>
    <s v="theater/plays"/>
    <x v="3"/>
    <x v="3"/>
  </r>
  <r>
    <n v="598"/>
    <x v="587"/>
    <x v="597"/>
    <x v="323"/>
    <x v="587"/>
    <x v="592"/>
    <x v="1"/>
    <n v="2409"/>
    <x v="592"/>
    <x v="6"/>
    <s v="EUR"/>
    <n v="1276578000"/>
    <x v="556"/>
    <x v="0"/>
    <x v="0"/>
    <s v="music/rock"/>
    <x v="1"/>
    <x v="1"/>
  </r>
  <r>
    <n v="599"/>
    <x v="588"/>
    <x v="598"/>
    <x v="324"/>
    <x v="588"/>
    <x v="593"/>
    <x v="0"/>
    <n v="82"/>
    <x v="593"/>
    <x v="3"/>
    <s v="DKK"/>
    <n v="1423720800"/>
    <x v="557"/>
    <x v="0"/>
    <x v="0"/>
    <s v="film &amp; video/documentary"/>
    <x v="4"/>
    <x v="4"/>
  </r>
  <r>
    <n v="600"/>
    <x v="589"/>
    <x v="599"/>
    <x v="0"/>
    <x v="297"/>
    <x v="298"/>
    <x v="0"/>
    <n v="1"/>
    <x v="298"/>
    <x v="4"/>
    <s v="GBP"/>
    <n v="1375160400"/>
    <x v="558"/>
    <x v="0"/>
    <x v="0"/>
    <s v="food/food trucks"/>
    <x v="0"/>
    <x v="0"/>
  </r>
  <r>
    <n v="601"/>
    <x v="590"/>
    <x v="600"/>
    <x v="9"/>
    <x v="589"/>
    <x v="594"/>
    <x v="1"/>
    <n v="194"/>
    <x v="594"/>
    <x v="1"/>
    <s v="USD"/>
    <n v="1401426000"/>
    <x v="559"/>
    <x v="1"/>
    <x v="0"/>
    <s v="technology/wearables"/>
    <x v="2"/>
    <x v="8"/>
  </r>
  <r>
    <n v="602"/>
    <x v="591"/>
    <x v="601"/>
    <x v="325"/>
    <x v="590"/>
    <x v="595"/>
    <x v="1"/>
    <n v="1140"/>
    <x v="595"/>
    <x v="1"/>
    <s v="USD"/>
    <n v="1433480400"/>
    <x v="560"/>
    <x v="0"/>
    <x v="0"/>
    <s v="theater/plays"/>
    <x v="3"/>
    <x v="3"/>
  </r>
  <r>
    <n v="603"/>
    <x v="592"/>
    <x v="602"/>
    <x v="98"/>
    <x v="591"/>
    <x v="596"/>
    <x v="1"/>
    <n v="102"/>
    <x v="596"/>
    <x v="1"/>
    <s v="USD"/>
    <n v="1555563600"/>
    <x v="561"/>
    <x v="0"/>
    <x v="0"/>
    <s v="theater/plays"/>
    <x v="3"/>
    <x v="3"/>
  </r>
  <r>
    <n v="604"/>
    <x v="593"/>
    <x v="603"/>
    <x v="326"/>
    <x v="592"/>
    <x v="597"/>
    <x v="1"/>
    <n v="2857"/>
    <x v="597"/>
    <x v="1"/>
    <s v="USD"/>
    <n v="1295676000"/>
    <x v="562"/>
    <x v="0"/>
    <x v="0"/>
    <s v="theater/plays"/>
    <x v="3"/>
    <x v="3"/>
  </r>
  <r>
    <n v="605"/>
    <x v="594"/>
    <x v="604"/>
    <x v="88"/>
    <x v="593"/>
    <x v="598"/>
    <x v="1"/>
    <n v="107"/>
    <x v="598"/>
    <x v="1"/>
    <s v="USD"/>
    <n v="1443848400"/>
    <x v="563"/>
    <x v="0"/>
    <x v="0"/>
    <s v="publishing/nonfiction"/>
    <x v="5"/>
    <x v="9"/>
  </r>
  <r>
    <n v="606"/>
    <x v="595"/>
    <x v="605"/>
    <x v="74"/>
    <x v="594"/>
    <x v="599"/>
    <x v="1"/>
    <n v="160"/>
    <x v="599"/>
    <x v="4"/>
    <s v="GBP"/>
    <n v="1457330400"/>
    <x v="529"/>
    <x v="0"/>
    <x v="0"/>
    <s v="music/rock"/>
    <x v="1"/>
    <x v="1"/>
  </r>
  <r>
    <n v="607"/>
    <x v="596"/>
    <x v="606"/>
    <x v="327"/>
    <x v="595"/>
    <x v="600"/>
    <x v="1"/>
    <n v="2230"/>
    <x v="600"/>
    <x v="1"/>
    <s v="USD"/>
    <n v="1395550800"/>
    <x v="564"/>
    <x v="0"/>
    <x v="0"/>
    <s v="food/food trucks"/>
    <x v="0"/>
    <x v="0"/>
  </r>
  <r>
    <n v="608"/>
    <x v="597"/>
    <x v="607"/>
    <x v="61"/>
    <x v="416"/>
    <x v="601"/>
    <x v="1"/>
    <n v="316"/>
    <x v="601"/>
    <x v="1"/>
    <s v="USD"/>
    <n v="1551852000"/>
    <x v="565"/>
    <x v="0"/>
    <x v="1"/>
    <s v="music/jazz"/>
    <x v="1"/>
    <x v="17"/>
  </r>
  <r>
    <n v="609"/>
    <x v="598"/>
    <x v="608"/>
    <x v="83"/>
    <x v="596"/>
    <x v="602"/>
    <x v="1"/>
    <n v="117"/>
    <x v="602"/>
    <x v="1"/>
    <s v="USD"/>
    <n v="1547618400"/>
    <x v="566"/>
    <x v="0"/>
    <x v="0"/>
    <s v="film &amp; video/science fiction"/>
    <x v="4"/>
    <x v="22"/>
  </r>
  <r>
    <n v="610"/>
    <x v="599"/>
    <x v="609"/>
    <x v="328"/>
    <x v="597"/>
    <x v="603"/>
    <x v="1"/>
    <n v="6406"/>
    <x v="603"/>
    <x v="1"/>
    <s v="USD"/>
    <n v="1355637600"/>
    <x v="567"/>
    <x v="0"/>
    <x v="0"/>
    <s v="theater/plays"/>
    <x v="3"/>
    <x v="3"/>
  </r>
  <r>
    <n v="611"/>
    <x v="600"/>
    <x v="610"/>
    <x v="139"/>
    <x v="598"/>
    <x v="604"/>
    <x v="3"/>
    <n v="15"/>
    <x v="604"/>
    <x v="1"/>
    <s v="USD"/>
    <n v="1374728400"/>
    <x v="568"/>
    <x v="0"/>
    <x v="0"/>
    <s v="theater/plays"/>
    <x v="3"/>
    <x v="3"/>
  </r>
  <r>
    <n v="612"/>
    <x v="601"/>
    <x v="611"/>
    <x v="8"/>
    <x v="599"/>
    <x v="605"/>
    <x v="1"/>
    <n v="192"/>
    <x v="605"/>
    <x v="1"/>
    <s v="USD"/>
    <n v="1287810000"/>
    <x v="569"/>
    <x v="0"/>
    <x v="0"/>
    <s v="music/electric music"/>
    <x v="1"/>
    <x v="5"/>
  </r>
  <r>
    <n v="613"/>
    <x v="602"/>
    <x v="612"/>
    <x v="65"/>
    <x v="600"/>
    <x v="606"/>
    <x v="1"/>
    <n v="26"/>
    <x v="606"/>
    <x v="0"/>
    <s v="CAD"/>
    <n v="1503723600"/>
    <x v="570"/>
    <x v="0"/>
    <x v="0"/>
    <s v="theater/plays"/>
    <x v="3"/>
    <x v="3"/>
  </r>
  <r>
    <n v="614"/>
    <x v="603"/>
    <x v="613"/>
    <x v="329"/>
    <x v="601"/>
    <x v="607"/>
    <x v="1"/>
    <n v="723"/>
    <x v="607"/>
    <x v="1"/>
    <s v="USD"/>
    <n v="1484114400"/>
    <x v="571"/>
    <x v="0"/>
    <x v="0"/>
    <s v="theater/plays"/>
    <x v="3"/>
    <x v="3"/>
  </r>
  <r>
    <n v="615"/>
    <x v="604"/>
    <x v="614"/>
    <x v="275"/>
    <x v="602"/>
    <x v="608"/>
    <x v="1"/>
    <n v="170"/>
    <x v="608"/>
    <x v="6"/>
    <s v="EUR"/>
    <n v="1461906000"/>
    <x v="572"/>
    <x v="0"/>
    <x v="0"/>
    <s v="theater/plays"/>
    <x v="3"/>
    <x v="3"/>
  </r>
  <r>
    <n v="616"/>
    <x v="605"/>
    <x v="615"/>
    <x v="330"/>
    <x v="402"/>
    <x v="609"/>
    <x v="1"/>
    <n v="238"/>
    <x v="609"/>
    <x v="4"/>
    <s v="GBP"/>
    <n v="1379653200"/>
    <x v="573"/>
    <x v="0"/>
    <x v="1"/>
    <s v="music/indie rock"/>
    <x v="1"/>
    <x v="7"/>
  </r>
  <r>
    <n v="617"/>
    <x v="606"/>
    <x v="616"/>
    <x v="1"/>
    <x v="203"/>
    <x v="610"/>
    <x v="1"/>
    <n v="55"/>
    <x v="610"/>
    <x v="1"/>
    <s v="USD"/>
    <n v="1401858000"/>
    <x v="471"/>
    <x v="0"/>
    <x v="0"/>
    <s v="theater/plays"/>
    <x v="3"/>
    <x v="3"/>
  </r>
  <r>
    <n v="618"/>
    <x v="607"/>
    <x v="617"/>
    <x v="331"/>
    <x v="603"/>
    <x v="611"/>
    <x v="0"/>
    <n v="1198"/>
    <x v="611"/>
    <x v="1"/>
    <s v="USD"/>
    <n v="1367470800"/>
    <x v="574"/>
    <x v="0"/>
    <x v="0"/>
    <s v="publishing/nonfiction"/>
    <x v="5"/>
    <x v="9"/>
  </r>
  <r>
    <n v="619"/>
    <x v="608"/>
    <x v="618"/>
    <x v="332"/>
    <x v="604"/>
    <x v="612"/>
    <x v="0"/>
    <n v="648"/>
    <x v="612"/>
    <x v="1"/>
    <s v="USD"/>
    <n v="1304658000"/>
    <x v="575"/>
    <x v="1"/>
    <x v="1"/>
    <s v="theater/plays"/>
    <x v="3"/>
    <x v="3"/>
  </r>
  <r>
    <n v="620"/>
    <x v="609"/>
    <x v="619"/>
    <x v="333"/>
    <x v="605"/>
    <x v="613"/>
    <x v="1"/>
    <n v="128"/>
    <x v="613"/>
    <x v="2"/>
    <s v="AUD"/>
    <n v="1467954000"/>
    <x v="576"/>
    <x v="0"/>
    <x v="0"/>
    <s v="photography/photography books"/>
    <x v="7"/>
    <x v="14"/>
  </r>
  <r>
    <n v="621"/>
    <x v="610"/>
    <x v="620"/>
    <x v="334"/>
    <x v="606"/>
    <x v="614"/>
    <x v="1"/>
    <n v="2144"/>
    <x v="614"/>
    <x v="1"/>
    <s v="USD"/>
    <n v="1473742800"/>
    <x v="577"/>
    <x v="0"/>
    <x v="0"/>
    <s v="theater/plays"/>
    <x v="3"/>
    <x v="3"/>
  </r>
  <r>
    <n v="622"/>
    <x v="611"/>
    <x v="621"/>
    <x v="335"/>
    <x v="607"/>
    <x v="615"/>
    <x v="0"/>
    <n v="64"/>
    <x v="615"/>
    <x v="1"/>
    <s v="USD"/>
    <n v="1523768400"/>
    <x v="578"/>
    <x v="0"/>
    <x v="0"/>
    <s v="music/indie rock"/>
    <x v="1"/>
    <x v="7"/>
  </r>
  <r>
    <n v="623"/>
    <x v="612"/>
    <x v="622"/>
    <x v="336"/>
    <x v="608"/>
    <x v="616"/>
    <x v="1"/>
    <n v="2693"/>
    <x v="616"/>
    <x v="4"/>
    <s v="GBP"/>
    <n v="1437022800"/>
    <x v="477"/>
    <x v="0"/>
    <x v="0"/>
    <s v="theater/plays"/>
    <x v="3"/>
    <x v="3"/>
  </r>
  <r>
    <n v="624"/>
    <x v="613"/>
    <x v="623"/>
    <x v="135"/>
    <x v="609"/>
    <x v="617"/>
    <x v="1"/>
    <n v="432"/>
    <x v="617"/>
    <x v="1"/>
    <s v="USD"/>
    <n v="1422165600"/>
    <x v="579"/>
    <x v="0"/>
    <x v="0"/>
    <s v="photography/photography books"/>
    <x v="7"/>
    <x v="14"/>
  </r>
  <r>
    <n v="625"/>
    <x v="614"/>
    <x v="624"/>
    <x v="168"/>
    <x v="377"/>
    <x v="618"/>
    <x v="0"/>
    <n v="62"/>
    <x v="618"/>
    <x v="1"/>
    <s v="USD"/>
    <n v="1580104800"/>
    <x v="580"/>
    <x v="0"/>
    <x v="0"/>
    <s v="theater/plays"/>
    <x v="3"/>
    <x v="3"/>
  </r>
  <r>
    <n v="626"/>
    <x v="615"/>
    <x v="625"/>
    <x v="330"/>
    <x v="610"/>
    <x v="619"/>
    <x v="1"/>
    <n v="189"/>
    <x v="619"/>
    <x v="1"/>
    <s v="USD"/>
    <n v="1285650000"/>
    <x v="581"/>
    <x v="0"/>
    <x v="1"/>
    <s v="theater/plays"/>
    <x v="3"/>
    <x v="3"/>
  </r>
  <r>
    <n v="627"/>
    <x v="616"/>
    <x v="626"/>
    <x v="39"/>
    <x v="611"/>
    <x v="620"/>
    <x v="1"/>
    <n v="154"/>
    <x v="620"/>
    <x v="4"/>
    <s v="GBP"/>
    <n v="1276664400"/>
    <x v="582"/>
    <x v="1"/>
    <x v="0"/>
    <s v="food/food trucks"/>
    <x v="0"/>
    <x v="0"/>
  </r>
  <r>
    <n v="628"/>
    <x v="617"/>
    <x v="627"/>
    <x v="89"/>
    <x v="612"/>
    <x v="621"/>
    <x v="1"/>
    <n v="96"/>
    <x v="621"/>
    <x v="1"/>
    <s v="USD"/>
    <n v="1286168400"/>
    <x v="581"/>
    <x v="0"/>
    <x v="0"/>
    <s v="music/indie rock"/>
    <x v="1"/>
    <x v="7"/>
  </r>
  <r>
    <n v="629"/>
    <x v="618"/>
    <x v="628"/>
    <x v="337"/>
    <x v="613"/>
    <x v="622"/>
    <x v="0"/>
    <n v="750"/>
    <x v="622"/>
    <x v="1"/>
    <s v="USD"/>
    <n v="1467781200"/>
    <x v="583"/>
    <x v="0"/>
    <x v="1"/>
    <s v="theater/plays"/>
    <x v="3"/>
    <x v="3"/>
  </r>
  <r>
    <n v="630"/>
    <x v="619"/>
    <x v="629"/>
    <x v="40"/>
    <x v="614"/>
    <x v="623"/>
    <x v="3"/>
    <n v="87"/>
    <x v="623"/>
    <x v="1"/>
    <s v="USD"/>
    <n v="1556686800"/>
    <x v="584"/>
    <x v="0"/>
    <x v="1"/>
    <s v="theater/plays"/>
    <x v="3"/>
    <x v="3"/>
  </r>
  <r>
    <n v="631"/>
    <x v="620"/>
    <x v="630"/>
    <x v="338"/>
    <x v="615"/>
    <x v="624"/>
    <x v="1"/>
    <n v="3063"/>
    <x v="624"/>
    <x v="1"/>
    <s v="USD"/>
    <n v="1553576400"/>
    <x v="585"/>
    <x v="0"/>
    <x v="0"/>
    <s v="theater/plays"/>
    <x v="3"/>
    <x v="3"/>
  </r>
  <r>
    <n v="632"/>
    <x v="621"/>
    <x v="631"/>
    <x v="339"/>
    <x v="616"/>
    <x v="625"/>
    <x v="2"/>
    <n v="278"/>
    <x v="625"/>
    <x v="1"/>
    <s v="USD"/>
    <n v="1414904400"/>
    <x v="586"/>
    <x v="0"/>
    <x v="0"/>
    <s v="theater/plays"/>
    <x v="3"/>
    <x v="3"/>
  </r>
  <r>
    <n v="633"/>
    <x v="622"/>
    <x v="632"/>
    <x v="313"/>
    <x v="617"/>
    <x v="626"/>
    <x v="0"/>
    <n v="105"/>
    <x v="626"/>
    <x v="1"/>
    <s v="USD"/>
    <n v="1446876000"/>
    <x v="587"/>
    <x v="0"/>
    <x v="0"/>
    <s v="film &amp; video/animation"/>
    <x v="4"/>
    <x v="10"/>
  </r>
  <r>
    <n v="634"/>
    <x v="623"/>
    <x v="633"/>
    <x v="195"/>
    <x v="618"/>
    <x v="627"/>
    <x v="3"/>
    <n v="1658"/>
    <x v="627"/>
    <x v="1"/>
    <s v="USD"/>
    <n v="1490418000"/>
    <x v="588"/>
    <x v="0"/>
    <x v="0"/>
    <s v="film &amp; video/television"/>
    <x v="4"/>
    <x v="19"/>
  </r>
  <r>
    <n v="635"/>
    <x v="624"/>
    <x v="634"/>
    <x v="340"/>
    <x v="619"/>
    <x v="628"/>
    <x v="1"/>
    <n v="2266"/>
    <x v="628"/>
    <x v="1"/>
    <s v="USD"/>
    <n v="1360389600"/>
    <x v="589"/>
    <x v="0"/>
    <x v="0"/>
    <s v="film &amp; video/television"/>
    <x v="4"/>
    <x v="19"/>
  </r>
  <r>
    <n v="636"/>
    <x v="625"/>
    <x v="635"/>
    <x v="341"/>
    <x v="620"/>
    <x v="629"/>
    <x v="0"/>
    <n v="2604"/>
    <x v="629"/>
    <x v="3"/>
    <s v="DKK"/>
    <n v="1326866400"/>
    <x v="590"/>
    <x v="0"/>
    <x v="1"/>
    <s v="film &amp; video/animation"/>
    <x v="4"/>
    <x v="10"/>
  </r>
  <r>
    <n v="637"/>
    <x v="626"/>
    <x v="636"/>
    <x v="275"/>
    <x v="621"/>
    <x v="630"/>
    <x v="0"/>
    <n v="65"/>
    <x v="630"/>
    <x v="1"/>
    <s v="USD"/>
    <n v="1479103200"/>
    <x v="591"/>
    <x v="0"/>
    <x v="0"/>
    <s v="theater/plays"/>
    <x v="3"/>
    <x v="3"/>
  </r>
  <r>
    <n v="638"/>
    <x v="627"/>
    <x v="637"/>
    <x v="342"/>
    <x v="622"/>
    <x v="631"/>
    <x v="0"/>
    <n v="94"/>
    <x v="631"/>
    <x v="1"/>
    <s v="USD"/>
    <n v="1280206800"/>
    <x v="592"/>
    <x v="0"/>
    <x v="1"/>
    <s v="theater/plays"/>
    <x v="3"/>
    <x v="3"/>
  </r>
  <r>
    <n v="639"/>
    <x v="628"/>
    <x v="638"/>
    <x v="133"/>
    <x v="623"/>
    <x v="632"/>
    <x v="2"/>
    <n v="45"/>
    <x v="632"/>
    <x v="1"/>
    <s v="USD"/>
    <n v="1532754000"/>
    <x v="593"/>
    <x v="0"/>
    <x v="1"/>
    <s v="film &amp; video/drama"/>
    <x v="4"/>
    <x v="6"/>
  </r>
  <r>
    <n v="640"/>
    <x v="629"/>
    <x v="639"/>
    <x v="343"/>
    <x v="624"/>
    <x v="633"/>
    <x v="0"/>
    <n v="257"/>
    <x v="633"/>
    <x v="1"/>
    <s v="USD"/>
    <n v="1453096800"/>
    <x v="510"/>
    <x v="0"/>
    <x v="0"/>
    <s v="theater/plays"/>
    <x v="3"/>
    <x v="3"/>
  </r>
  <r>
    <n v="641"/>
    <x v="630"/>
    <x v="640"/>
    <x v="151"/>
    <x v="625"/>
    <x v="634"/>
    <x v="1"/>
    <n v="194"/>
    <x v="634"/>
    <x v="5"/>
    <s v="CHF"/>
    <n v="1487570400"/>
    <x v="594"/>
    <x v="0"/>
    <x v="0"/>
    <s v="theater/plays"/>
    <x v="3"/>
    <x v="3"/>
  </r>
  <r>
    <n v="642"/>
    <x v="631"/>
    <x v="641"/>
    <x v="243"/>
    <x v="626"/>
    <x v="635"/>
    <x v="1"/>
    <n v="129"/>
    <x v="635"/>
    <x v="0"/>
    <s v="CAD"/>
    <n v="1545026400"/>
    <x v="595"/>
    <x v="0"/>
    <x v="0"/>
    <s v="technology/wearables"/>
    <x v="2"/>
    <x v="8"/>
  </r>
  <r>
    <n v="643"/>
    <x v="632"/>
    <x v="642"/>
    <x v="344"/>
    <x v="627"/>
    <x v="636"/>
    <x v="1"/>
    <n v="375"/>
    <x v="636"/>
    <x v="1"/>
    <s v="USD"/>
    <n v="1488348000"/>
    <x v="596"/>
    <x v="0"/>
    <x v="0"/>
    <s v="theater/plays"/>
    <x v="3"/>
    <x v="3"/>
  </r>
  <r>
    <n v="644"/>
    <x v="633"/>
    <x v="643"/>
    <x v="345"/>
    <x v="628"/>
    <x v="637"/>
    <x v="0"/>
    <n v="2928"/>
    <x v="637"/>
    <x v="0"/>
    <s v="CAD"/>
    <n v="1545112800"/>
    <x v="597"/>
    <x v="0"/>
    <x v="0"/>
    <s v="theater/plays"/>
    <x v="3"/>
    <x v="3"/>
  </r>
  <r>
    <n v="645"/>
    <x v="634"/>
    <x v="644"/>
    <x v="346"/>
    <x v="629"/>
    <x v="638"/>
    <x v="0"/>
    <n v="4697"/>
    <x v="638"/>
    <x v="1"/>
    <s v="USD"/>
    <n v="1537938000"/>
    <x v="598"/>
    <x v="0"/>
    <x v="1"/>
    <s v="music/rock"/>
    <x v="1"/>
    <x v="1"/>
  </r>
  <r>
    <n v="646"/>
    <x v="635"/>
    <x v="645"/>
    <x v="201"/>
    <x v="630"/>
    <x v="639"/>
    <x v="0"/>
    <n v="2915"/>
    <x v="639"/>
    <x v="1"/>
    <s v="USD"/>
    <n v="1363150800"/>
    <x v="599"/>
    <x v="0"/>
    <x v="0"/>
    <s v="games/video games"/>
    <x v="6"/>
    <x v="11"/>
  </r>
  <r>
    <n v="647"/>
    <x v="636"/>
    <x v="646"/>
    <x v="6"/>
    <x v="631"/>
    <x v="640"/>
    <x v="0"/>
    <n v="18"/>
    <x v="640"/>
    <x v="1"/>
    <s v="USD"/>
    <n v="1523250000"/>
    <x v="600"/>
    <x v="0"/>
    <x v="0"/>
    <s v="publishing/translations"/>
    <x v="5"/>
    <x v="18"/>
  </r>
  <r>
    <n v="648"/>
    <x v="637"/>
    <x v="647"/>
    <x v="347"/>
    <x v="632"/>
    <x v="641"/>
    <x v="3"/>
    <n v="723"/>
    <x v="641"/>
    <x v="1"/>
    <s v="USD"/>
    <n v="1499317200"/>
    <x v="601"/>
    <x v="1"/>
    <x v="0"/>
    <s v="food/food trucks"/>
    <x v="0"/>
    <x v="0"/>
  </r>
  <r>
    <n v="649"/>
    <x v="638"/>
    <x v="648"/>
    <x v="155"/>
    <x v="633"/>
    <x v="642"/>
    <x v="0"/>
    <n v="602"/>
    <x v="642"/>
    <x v="5"/>
    <s v="CHF"/>
    <n v="1287550800"/>
    <x v="602"/>
    <x v="1"/>
    <x v="1"/>
    <s v="theater/plays"/>
    <x v="3"/>
    <x v="3"/>
  </r>
  <r>
    <n v="650"/>
    <x v="639"/>
    <x v="649"/>
    <x v="0"/>
    <x v="50"/>
    <x v="50"/>
    <x v="0"/>
    <n v="1"/>
    <x v="50"/>
    <x v="1"/>
    <s v="USD"/>
    <n v="1404795600"/>
    <x v="603"/>
    <x v="0"/>
    <x v="0"/>
    <s v="music/jazz"/>
    <x v="1"/>
    <x v="17"/>
  </r>
  <r>
    <n v="651"/>
    <x v="640"/>
    <x v="650"/>
    <x v="348"/>
    <x v="634"/>
    <x v="643"/>
    <x v="0"/>
    <n v="3868"/>
    <x v="643"/>
    <x v="6"/>
    <s v="EUR"/>
    <n v="1393048800"/>
    <x v="604"/>
    <x v="0"/>
    <x v="0"/>
    <s v="film &amp; video/shorts"/>
    <x v="4"/>
    <x v="12"/>
  </r>
  <r>
    <n v="652"/>
    <x v="641"/>
    <x v="651"/>
    <x v="83"/>
    <x v="635"/>
    <x v="644"/>
    <x v="1"/>
    <n v="409"/>
    <x v="644"/>
    <x v="1"/>
    <s v="USD"/>
    <n v="1470373200"/>
    <x v="292"/>
    <x v="0"/>
    <x v="0"/>
    <s v="technology/web"/>
    <x v="2"/>
    <x v="2"/>
  </r>
  <r>
    <n v="653"/>
    <x v="642"/>
    <x v="652"/>
    <x v="60"/>
    <x v="636"/>
    <x v="645"/>
    <x v="1"/>
    <n v="234"/>
    <x v="645"/>
    <x v="1"/>
    <s v="USD"/>
    <n v="1460091600"/>
    <x v="605"/>
    <x v="0"/>
    <x v="0"/>
    <s v="technology/web"/>
    <x v="2"/>
    <x v="2"/>
  </r>
  <r>
    <n v="654"/>
    <x v="643"/>
    <x v="653"/>
    <x v="349"/>
    <x v="637"/>
    <x v="646"/>
    <x v="1"/>
    <n v="3016"/>
    <x v="646"/>
    <x v="1"/>
    <s v="USD"/>
    <n v="1440392400"/>
    <x v="606"/>
    <x v="0"/>
    <x v="0"/>
    <s v="music/metal"/>
    <x v="1"/>
    <x v="16"/>
  </r>
  <r>
    <n v="655"/>
    <x v="644"/>
    <x v="654"/>
    <x v="350"/>
    <x v="638"/>
    <x v="647"/>
    <x v="1"/>
    <n v="264"/>
    <x v="647"/>
    <x v="1"/>
    <s v="USD"/>
    <n v="1488434400"/>
    <x v="607"/>
    <x v="1"/>
    <x v="0"/>
    <s v="photography/photography books"/>
    <x v="7"/>
    <x v="14"/>
  </r>
  <r>
    <n v="656"/>
    <x v="645"/>
    <x v="655"/>
    <x v="351"/>
    <x v="639"/>
    <x v="648"/>
    <x v="0"/>
    <n v="504"/>
    <x v="648"/>
    <x v="2"/>
    <s v="AUD"/>
    <n v="1514440800"/>
    <x v="608"/>
    <x v="0"/>
    <x v="0"/>
    <s v="food/food trucks"/>
    <x v="0"/>
    <x v="0"/>
  </r>
  <r>
    <n v="657"/>
    <x v="646"/>
    <x v="656"/>
    <x v="83"/>
    <x v="640"/>
    <x v="649"/>
    <x v="0"/>
    <n v="14"/>
    <x v="649"/>
    <x v="1"/>
    <s v="USD"/>
    <n v="1514354400"/>
    <x v="609"/>
    <x v="0"/>
    <x v="0"/>
    <s v="film &amp; video/science fiction"/>
    <x v="4"/>
    <x v="22"/>
  </r>
  <r>
    <n v="658"/>
    <x v="647"/>
    <x v="657"/>
    <x v="352"/>
    <x v="641"/>
    <x v="650"/>
    <x v="3"/>
    <n v="390"/>
    <x v="650"/>
    <x v="1"/>
    <s v="USD"/>
    <n v="1440910800"/>
    <x v="610"/>
    <x v="0"/>
    <x v="0"/>
    <s v="music/rock"/>
    <x v="1"/>
    <x v="1"/>
  </r>
  <r>
    <n v="659"/>
    <x v="648"/>
    <x v="658"/>
    <x v="353"/>
    <x v="642"/>
    <x v="651"/>
    <x v="0"/>
    <n v="750"/>
    <x v="651"/>
    <x v="4"/>
    <s v="GBP"/>
    <n v="1296108000"/>
    <x v="611"/>
    <x v="0"/>
    <x v="0"/>
    <s v="film &amp; video/documentary"/>
    <x v="4"/>
    <x v="4"/>
  </r>
  <r>
    <n v="660"/>
    <x v="649"/>
    <x v="659"/>
    <x v="14"/>
    <x v="643"/>
    <x v="652"/>
    <x v="0"/>
    <n v="77"/>
    <x v="652"/>
    <x v="1"/>
    <s v="USD"/>
    <n v="1440133200"/>
    <x v="612"/>
    <x v="1"/>
    <x v="0"/>
    <s v="theater/plays"/>
    <x v="3"/>
    <x v="3"/>
  </r>
  <r>
    <n v="661"/>
    <x v="650"/>
    <x v="660"/>
    <x v="354"/>
    <x v="644"/>
    <x v="653"/>
    <x v="0"/>
    <n v="752"/>
    <x v="653"/>
    <x v="3"/>
    <s v="DKK"/>
    <n v="1332910800"/>
    <x v="613"/>
    <x v="0"/>
    <x v="0"/>
    <s v="music/jazz"/>
    <x v="1"/>
    <x v="17"/>
  </r>
  <r>
    <n v="662"/>
    <x v="651"/>
    <x v="661"/>
    <x v="14"/>
    <x v="645"/>
    <x v="654"/>
    <x v="0"/>
    <n v="131"/>
    <x v="654"/>
    <x v="1"/>
    <s v="USD"/>
    <n v="1544335200"/>
    <x v="614"/>
    <x v="0"/>
    <x v="0"/>
    <s v="theater/plays"/>
    <x v="3"/>
    <x v="3"/>
  </r>
  <r>
    <n v="663"/>
    <x v="652"/>
    <x v="662"/>
    <x v="83"/>
    <x v="646"/>
    <x v="655"/>
    <x v="0"/>
    <n v="87"/>
    <x v="655"/>
    <x v="1"/>
    <s v="USD"/>
    <n v="1286427600"/>
    <x v="615"/>
    <x v="0"/>
    <x v="0"/>
    <s v="theater/plays"/>
    <x v="3"/>
    <x v="3"/>
  </r>
  <r>
    <n v="664"/>
    <x v="327"/>
    <x v="663"/>
    <x v="355"/>
    <x v="647"/>
    <x v="656"/>
    <x v="0"/>
    <n v="1063"/>
    <x v="656"/>
    <x v="1"/>
    <s v="USD"/>
    <n v="1329717600"/>
    <x v="616"/>
    <x v="0"/>
    <x v="0"/>
    <s v="music/jazz"/>
    <x v="1"/>
    <x v="17"/>
  </r>
  <r>
    <n v="665"/>
    <x v="653"/>
    <x v="664"/>
    <x v="135"/>
    <x v="648"/>
    <x v="657"/>
    <x v="1"/>
    <n v="272"/>
    <x v="657"/>
    <x v="1"/>
    <s v="USD"/>
    <n v="1310187600"/>
    <x v="453"/>
    <x v="0"/>
    <x v="1"/>
    <s v="film &amp; video/documentary"/>
    <x v="4"/>
    <x v="4"/>
  </r>
  <r>
    <n v="666"/>
    <x v="654"/>
    <x v="665"/>
    <x v="33"/>
    <x v="649"/>
    <x v="658"/>
    <x v="3"/>
    <n v="25"/>
    <x v="658"/>
    <x v="1"/>
    <s v="USD"/>
    <n v="1377838800"/>
    <x v="617"/>
    <x v="0"/>
    <x v="1"/>
    <s v="theater/plays"/>
    <x v="3"/>
    <x v="3"/>
  </r>
  <r>
    <n v="667"/>
    <x v="655"/>
    <x v="666"/>
    <x v="350"/>
    <x v="650"/>
    <x v="659"/>
    <x v="1"/>
    <n v="419"/>
    <x v="659"/>
    <x v="1"/>
    <s v="USD"/>
    <n v="1410325200"/>
    <x v="618"/>
    <x v="0"/>
    <x v="0"/>
    <s v="journalism/audio"/>
    <x v="8"/>
    <x v="23"/>
  </r>
  <r>
    <n v="668"/>
    <x v="656"/>
    <x v="667"/>
    <x v="356"/>
    <x v="651"/>
    <x v="660"/>
    <x v="0"/>
    <n v="76"/>
    <x v="660"/>
    <x v="1"/>
    <s v="USD"/>
    <n v="1343797200"/>
    <x v="619"/>
    <x v="0"/>
    <x v="0"/>
    <s v="theater/plays"/>
    <x v="3"/>
    <x v="3"/>
  </r>
  <r>
    <n v="669"/>
    <x v="657"/>
    <x v="668"/>
    <x v="357"/>
    <x v="652"/>
    <x v="661"/>
    <x v="1"/>
    <n v="1621"/>
    <x v="661"/>
    <x v="6"/>
    <s v="EUR"/>
    <n v="1498453200"/>
    <x v="620"/>
    <x v="0"/>
    <x v="0"/>
    <s v="theater/plays"/>
    <x v="3"/>
    <x v="3"/>
  </r>
  <r>
    <n v="670"/>
    <x v="635"/>
    <x v="669"/>
    <x v="358"/>
    <x v="653"/>
    <x v="662"/>
    <x v="1"/>
    <n v="1101"/>
    <x v="662"/>
    <x v="1"/>
    <s v="USD"/>
    <n v="1456380000"/>
    <x v="621"/>
    <x v="0"/>
    <x v="0"/>
    <s v="music/indie rock"/>
    <x v="1"/>
    <x v="7"/>
  </r>
  <r>
    <n v="671"/>
    <x v="658"/>
    <x v="670"/>
    <x v="359"/>
    <x v="654"/>
    <x v="663"/>
    <x v="1"/>
    <n v="1073"/>
    <x v="663"/>
    <x v="1"/>
    <s v="USD"/>
    <n v="1280552400"/>
    <x v="622"/>
    <x v="0"/>
    <x v="1"/>
    <s v="theater/plays"/>
    <x v="3"/>
    <x v="3"/>
  </r>
  <r>
    <n v="672"/>
    <x v="659"/>
    <x v="671"/>
    <x v="360"/>
    <x v="655"/>
    <x v="664"/>
    <x v="0"/>
    <n v="4428"/>
    <x v="664"/>
    <x v="2"/>
    <s v="AUD"/>
    <n v="1521608400"/>
    <x v="623"/>
    <x v="0"/>
    <x v="0"/>
    <s v="theater/plays"/>
    <x v="3"/>
    <x v="3"/>
  </r>
  <r>
    <n v="673"/>
    <x v="660"/>
    <x v="672"/>
    <x v="36"/>
    <x v="656"/>
    <x v="665"/>
    <x v="0"/>
    <n v="58"/>
    <x v="665"/>
    <x v="6"/>
    <s v="EUR"/>
    <n v="1460696400"/>
    <x v="624"/>
    <x v="0"/>
    <x v="0"/>
    <s v="music/indie rock"/>
    <x v="1"/>
    <x v="7"/>
  </r>
  <r>
    <n v="674"/>
    <x v="661"/>
    <x v="673"/>
    <x v="361"/>
    <x v="657"/>
    <x v="666"/>
    <x v="3"/>
    <n v="1218"/>
    <x v="666"/>
    <x v="1"/>
    <s v="USD"/>
    <n v="1313730000"/>
    <x v="625"/>
    <x v="0"/>
    <x v="0"/>
    <s v="photography/photography books"/>
    <x v="7"/>
    <x v="14"/>
  </r>
  <r>
    <n v="675"/>
    <x v="662"/>
    <x v="674"/>
    <x v="62"/>
    <x v="658"/>
    <x v="667"/>
    <x v="1"/>
    <n v="331"/>
    <x v="667"/>
    <x v="1"/>
    <s v="USD"/>
    <n v="1568178000"/>
    <x v="626"/>
    <x v="0"/>
    <x v="0"/>
    <s v="journalism/audio"/>
    <x v="8"/>
    <x v="23"/>
  </r>
  <r>
    <n v="676"/>
    <x v="663"/>
    <x v="675"/>
    <x v="362"/>
    <x v="659"/>
    <x v="668"/>
    <x v="1"/>
    <n v="1170"/>
    <x v="668"/>
    <x v="1"/>
    <s v="USD"/>
    <n v="1348635600"/>
    <x v="627"/>
    <x v="0"/>
    <x v="0"/>
    <s v="photography/photography books"/>
    <x v="7"/>
    <x v="14"/>
  </r>
  <r>
    <n v="677"/>
    <x v="664"/>
    <x v="676"/>
    <x v="98"/>
    <x v="660"/>
    <x v="669"/>
    <x v="0"/>
    <n v="111"/>
    <x v="669"/>
    <x v="1"/>
    <s v="USD"/>
    <n v="1468126800"/>
    <x v="491"/>
    <x v="0"/>
    <x v="0"/>
    <s v="publishing/fiction"/>
    <x v="5"/>
    <x v="13"/>
  </r>
  <r>
    <n v="678"/>
    <x v="665"/>
    <x v="677"/>
    <x v="105"/>
    <x v="661"/>
    <x v="670"/>
    <x v="3"/>
    <n v="215"/>
    <x v="670"/>
    <x v="1"/>
    <s v="USD"/>
    <n v="1547877600"/>
    <x v="628"/>
    <x v="0"/>
    <x v="0"/>
    <s v="film &amp; video/drama"/>
    <x v="4"/>
    <x v="6"/>
  </r>
  <r>
    <n v="679"/>
    <x v="307"/>
    <x v="678"/>
    <x v="1"/>
    <x v="662"/>
    <x v="671"/>
    <x v="1"/>
    <n v="363"/>
    <x v="671"/>
    <x v="1"/>
    <s v="USD"/>
    <n v="1571374800"/>
    <x v="629"/>
    <x v="0"/>
    <x v="1"/>
    <s v="food/food trucks"/>
    <x v="0"/>
    <x v="0"/>
  </r>
  <r>
    <n v="680"/>
    <x v="666"/>
    <x v="679"/>
    <x v="363"/>
    <x v="663"/>
    <x v="672"/>
    <x v="0"/>
    <n v="2955"/>
    <x v="672"/>
    <x v="1"/>
    <s v="USD"/>
    <n v="1576303200"/>
    <x v="630"/>
    <x v="0"/>
    <x v="1"/>
    <s v="games/mobile games"/>
    <x v="6"/>
    <x v="20"/>
  </r>
  <r>
    <n v="681"/>
    <x v="667"/>
    <x v="680"/>
    <x v="364"/>
    <x v="664"/>
    <x v="673"/>
    <x v="0"/>
    <n v="1657"/>
    <x v="673"/>
    <x v="1"/>
    <s v="USD"/>
    <n v="1324447200"/>
    <x v="631"/>
    <x v="0"/>
    <x v="0"/>
    <s v="theater/plays"/>
    <x v="3"/>
    <x v="3"/>
  </r>
  <r>
    <n v="682"/>
    <x v="668"/>
    <x v="681"/>
    <x v="91"/>
    <x v="665"/>
    <x v="674"/>
    <x v="1"/>
    <n v="103"/>
    <x v="674"/>
    <x v="1"/>
    <s v="USD"/>
    <n v="1386741600"/>
    <x v="632"/>
    <x v="0"/>
    <x v="0"/>
    <s v="theater/plays"/>
    <x v="3"/>
    <x v="3"/>
  </r>
  <r>
    <n v="683"/>
    <x v="669"/>
    <x v="682"/>
    <x v="173"/>
    <x v="666"/>
    <x v="675"/>
    <x v="1"/>
    <n v="147"/>
    <x v="675"/>
    <x v="1"/>
    <s v="USD"/>
    <n v="1537074000"/>
    <x v="633"/>
    <x v="0"/>
    <x v="0"/>
    <s v="theater/plays"/>
    <x v="3"/>
    <x v="3"/>
  </r>
  <r>
    <n v="684"/>
    <x v="670"/>
    <x v="683"/>
    <x v="1"/>
    <x v="667"/>
    <x v="676"/>
    <x v="1"/>
    <n v="110"/>
    <x v="676"/>
    <x v="0"/>
    <s v="CAD"/>
    <n v="1277787600"/>
    <x v="634"/>
    <x v="0"/>
    <x v="0"/>
    <s v="publishing/nonfiction"/>
    <x v="5"/>
    <x v="9"/>
  </r>
  <r>
    <n v="685"/>
    <x v="671"/>
    <x v="684"/>
    <x v="365"/>
    <x v="668"/>
    <x v="677"/>
    <x v="0"/>
    <n v="926"/>
    <x v="677"/>
    <x v="0"/>
    <s v="CAD"/>
    <n v="1440306000"/>
    <x v="415"/>
    <x v="0"/>
    <x v="0"/>
    <s v="theater/plays"/>
    <x v="3"/>
    <x v="3"/>
  </r>
  <r>
    <n v="686"/>
    <x v="672"/>
    <x v="685"/>
    <x v="168"/>
    <x v="669"/>
    <x v="678"/>
    <x v="1"/>
    <n v="134"/>
    <x v="678"/>
    <x v="1"/>
    <s v="USD"/>
    <n v="1522126800"/>
    <x v="635"/>
    <x v="0"/>
    <x v="0"/>
    <s v="technology/wearables"/>
    <x v="2"/>
    <x v="8"/>
  </r>
  <r>
    <n v="687"/>
    <x v="673"/>
    <x v="686"/>
    <x v="42"/>
    <x v="670"/>
    <x v="679"/>
    <x v="1"/>
    <n v="269"/>
    <x v="679"/>
    <x v="1"/>
    <s v="USD"/>
    <n v="1489298400"/>
    <x v="607"/>
    <x v="0"/>
    <x v="0"/>
    <s v="theater/plays"/>
    <x v="3"/>
    <x v="3"/>
  </r>
  <r>
    <n v="688"/>
    <x v="674"/>
    <x v="687"/>
    <x v="49"/>
    <x v="671"/>
    <x v="680"/>
    <x v="1"/>
    <n v="175"/>
    <x v="680"/>
    <x v="1"/>
    <s v="USD"/>
    <n v="1547100000"/>
    <x v="636"/>
    <x v="0"/>
    <x v="1"/>
    <s v="film &amp; video/television"/>
    <x v="4"/>
    <x v="19"/>
  </r>
  <r>
    <n v="689"/>
    <x v="675"/>
    <x v="688"/>
    <x v="190"/>
    <x v="672"/>
    <x v="681"/>
    <x v="1"/>
    <n v="69"/>
    <x v="681"/>
    <x v="1"/>
    <s v="USD"/>
    <n v="1383022800"/>
    <x v="637"/>
    <x v="0"/>
    <x v="0"/>
    <s v="technology/web"/>
    <x v="2"/>
    <x v="2"/>
  </r>
  <r>
    <n v="690"/>
    <x v="676"/>
    <x v="689"/>
    <x v="136"/>
    <x v="673"/>
    <x v="682"/>
    <x v="1"/>
    <n v="190"/>
    <x v="682"/>
    <x v="1"/>
    <s v="USD"/>
    <n v="1322373600"/>
    <x v="638"/>
    <x v="0"/>
    <x v="1"/>
    <s v="film &amp; video/documentary"/>
    <x v="4"/>
    <x v="4"/>
  </r>
  <r>
    <n v="691"/>
    <x v="677"/>
    <x v="690"/>
    <x v="92"/>
    <x v="674"/>
    <x v="683"/>
    <x v="1"/>
    <n v="237"/>
    <x v="683"/>
    <x v="1"/>
    <s v="USD"/>
    <n v="1349240400"/>
    <x v="639"/>
    <x v="1"/>
    <x v="1"/>
    <s v="film &amp; video/documentary"/>
    <x v="4"/>
    <x v="4"/>
  </r>
  <r>
    <n v="692"/>
    <x v="678"/>
    <x v="691"/>
    <x v="46"/>
    <x v="675"/>
    <x v="684"/>
    <x v="0"/>
    <n v="77"/>
    <x v="684"/>
    <x v="4"/>
    <s v="GBP"/>
    <n v="1562648400"/>
    <x v="640"/>
    <x v="0"/>
    <x v="0"/>
    <s v="music/rock"/>
    <x v="1"/>
    <x v="1"/>
  </r>
  <r>
    <n v="693"/>
    <x v="679"/>
    <x v="692"/>
    <x v="366"/>
    <x v="676"/>
    <x v="685"/>
    <x v="0"/>
    <n v="1748"/>
    <x v="685"/>
    <x v="1"/>
    <s v="USD"/>
    <n v="1508216400"/>
    <x v="641"/>
    <x v="0"/>
    <x v="0"/>
    <s v="theater/plays"/>
    <x v="3"/>
    <x v="3"/>
  </r>
  <r>
    <n v="694"/>
    <x v="680"/>
    <x v="693"/>
    <x v="14"/>
    <x v="677"/>
    <x v="686"/>
    <x v="0"/>
    <n v="79"/>
    <x v="686"/>
    <x v="1"/>
    <s v="USD"/>
    <n v="1511762400"/>
    <x v="642"/>
    <x v="0"/>
    <x v="0"/>
    <s v="theater/plays"/>
    <x v="3"/>
    <x v="3"/>
  </r>
  <r>
    <n v="695"/>
    <x v="681"/>
    <x v="694"/>
    <x v="243"/>
    <x v="678"/>
    <x v="687"/>
    <x v="1"/>
    <n v="196"/>
    <x v="687"/>
    <x v="6"/>
    <s v="EUR"/>
    <n v="1447480800"/>
    <x v="445"/>
    <x v="1"/>
    <x v="0"/>
    <s v="music/rock"/>
    <x v="1"/>
    <x v="1"/>
  </r>
  <r>
    <n v="696"/>
    <x v="682"/>
    <x v="695"/>
    <x v="367"/>
    <x v="679"/>
    <x v="688"/>
    <x v="0"/>
    <n v="889"/>
    <x v="688"/>
    <x v="1"/>
    <s v="USD"/>
    <n v="1429506000"/>
    <x v="116"/>
    <x v="0"/>
    <x v="1"/>
    <s v="theater/plays"/>
    <x v="3"/>
    <x v="3"/>
  </r>
  <r>
    <n v="697"/>
    <x v="683"/>
    <x v="696"/>
    <x v="368"/>
    <x v="680"/>
    <x v="689"/>
    <x v="1"/>
    <n v="7295"/>
    <x v="689"/>
    <x v="1"/>
    <s v="USD"/>
    <n v="1522472400"/>
    <x v="643"/>
    <x v="0"/>
    <x v="0"/>
    <s v="music/electric music"/>
    <x v="1"/>
    <x v="5"/>
  </r>
  <r>
    <n v="698"/>
    <x v="684"/>
    <x v="697"/>
    <x v="369"/>
    <x v="681"/>
    <x v="690"/>
    <x v="1"/>
    <n v="2893"/>
    <x v="690"/>
    <x v="0"/>
    <s v="CAD"/>
    <n v="1322114400"/>
    <x v="644"/>
    <x v="0"/>
    <x v="0"/>
    <s v="technology/wearables"/>
    <x v="2"/>
    <x v="8"/>
  </r>
  <r>
    <n v="699"/>
    <x v="196"/>
    <x v="698"/>
    <x v="71"/>
    <x v="682"/>
    <x v="691"/>
    <x v="0"/>
    <n v="56"/>
    <x v="691"/>
    <x v="1"/>
    <s v="USD"/>
    <n v="1561438800"/>
    <x v="645"/>
    <x v="0"/>
    <x v="0"/>
    <s v="film &amp; video/drama"/>
    <x v="4"/>
    <x v="6"/>
  </r>
  <r>
    <n v="700"/>
    <x v="685"/>
    <x v="699"/>
    <x v="0"/>
    <x v="247"/>
    <x v="248"/>
    <x v="0"/>
    <n v="1"/>
    <x v="248"/>
    <x v="1"/>
    <s v="USD"/>
    <n v="1264399200"/>
    <x v="646"/>
    <x v="0"/>
    <x v="0"/>
    <s v="technology/wearables"/>
    <x v="2"/>
    <x v="8"/>
  </r>
  <r>
    <n v="701"/>
    <x v="686"/>
    <x v="700"/>
    <x v="370"/>
    <x v="683"/>
    <x v="692"/>
    <x v="1"/>
    <n v="820"/>
    <x v="692"/>
    <x v="1"/>
    <s v="USD"/>
    <n v="1301202000"/>
    <x v="647"/>
    <x v="1"/>
    <x v="0"/>
    <s v="theater/plays"/>
    <x v="3"/>
    <x v="3"/>
  </r>
  <r>
    <n v="702"/>
    <x v="687"/>
    <x v="701"/>
    <x v="251"/>
    <x v="684"/>
    <x v="693"/>
    <x v="0"/>
    <n v="83"/>
    <x v="693"/>
    <x v="1"/>
    <s v="USD"/>
    <n v="1374469200"/>
    <x v="467"/>
    <x v="0"/>
    <x v="0"/>
    <s v="technology/wearables"/>
    <x v="2"/>
    <x v="8"/>
  </r>
  <r>
    <n v="703"/>
    <x v="688"/>
    <x v="702"/>
    <x v="371"/>
    <x v="685"/>
    <x v="694"/>
    <x v="1"/>
    <n v="2038"/>
    <x v="694"/>
    <x v="1"/>
    <s v="USD"/>
    <n v="1334984400"/>
    <x v="648"/>
    <x v="1"/>
    <x v="1"/>
    <s v="publishing/translations"/>
    <x v="5"/>
    <x v="18"/>
  </r>
  <r>
    <n v="704"/>
    <x v="689"/>
    <x v="703"/>
    <x v="251"/>
    <x v="686"/>
    <x v="695"/>
    <x v="1"/>
    <n v="116"/>
    <x v="695"/>
    <x v="1"/>
    <s v="USD"/>
    <n v="1467608400"/>
    <x v="649"/>
    <x v="0"/>
    <x v="0"/>
    <s v="film &amp; video/animation"/>
    <x v="4"/>
    <x v="10"/>
  </r>
  <r>
    <n v="705"/>
    <x v="690"/>
    <x v="704"/>
    <x v="372"/>
    <x v="687"/>
    <x v="696"/>
    <x v="0"/>
    <n v="2025"/>
    <x v="696"/>
    <x v="4"/>
    <s v="GBP"/>
    <n v="1386741600"/>
    <x v="650"/>
    <x v="0"/>
    <x v="0"/>
    <s v="publishing/nonfiction"/>
    <x v="5"/>
    <x v="9"/>
  </r>
  <r>
    <n v="706"/>
    <x v="691"/>
    <x v="705"/>
    <x v="2"/>
    <x v="688"/>
    <x v="697"/>
    <x v="1"/>
    <n v="1345"/>
    <x v="697"/>
    <x v="2"/>
    <s v="AUD"/>
    <n v="1546754400"/>
    <x v="651"/>
    <x v="0"/>
    <x v="1"/>
    <s v="technology/web"/>
    <x v="2"/>
    <x v="2"/>
  </r>
  <r>
    <n v="707"/>
    <x v="692"/>
    <x v="706"/>
    <x v="190"/>
    <x v="689"/>
    <x v="698"/>
    <x v="1"/>
    <n v="168"/>
    <x v="698"/>
    <x v="1"/>
    <s v="USD"/>
    <n v="1544248800"/>
    <x v="652"/>
    <x v="0"/>
    <x v="0"/>
    <s v="film &amp; video/drama"/>
    <x v="4"/>
    <x v="6"/>
  </r>
  <r>
    <n v="708"/>
    <x v="693"/>
    <x v="707"/>
    <x v="12"/>
    <x v="690"/>
    <x v="699"/>
    <x v="1"/>
    <n v="137"/>
    <x v="699"/>
    <x v="5"/>
    <s v="CHF"/>
    <n v="1495429200"/>
    <x v="653"/>
    <x v="0"/>
    <x v="0"/>
    <s v="theater/plays"/>
    <x v="3"/>
    <x v="3"/>
  </r>
  <r>
    <n v="709"/>
    <x v="694"/>
    <x v="708"/>
    <x v="122"/>
    <x v="691"/>
    <x v="700"/>
    <x v="1"/>
    <n v="186"/>
    <x v="700"/>
    <x v="6"/>
    <s v="EUR"/>
    <n v="1334811600"/>
    <x v="654"/>
    <x v="0"/>
    <x v="0"/>
    <s v="theater/plays"/>
    <x v="3"/>
    <x v="3"/>
  </r>
  <r>
    <n v="710"/>
    <x v="695"/>
    <x v="709"/>
    <x v="333"/>
    <x v="692"/>
    <x v="701"/>
    <x v="1"/>
    <n v="125"/>
    <x v="701"/>
    <x v="1"/>
    <s v="USD"/>
    <n v="1531544400"/>
    <x v="655"/>
    <x v="0"/>
    <x v="1"/>
    <s v="theater/plays"/>
    <x v="3"/>
    <x v="3"/>
  </r>
  <r>
    <n v="711"/>
    <x v="696"/>
    <x v="710"/>
    <x v="8"/>
    <x v="693"/>
    <x v="702"/>
    <x v="0"/>
    <n v="14"/>
    <x v="702"/>
    <x v="6"/>
    <s v="EUR"/>
    <n v="1453615200"/>
    <x v="656"/>
    <x v="1"/>
    <x v="1"/>
    <s v="theater/plays"/>
    <x v="3"/>
    <x v="3"/>
  </r>
  <r>
    <n v="712"/>
    <x v="697"/>
    <x v="711"/>
    <x v="126"/>
    <x v="694"/>
    <x v="703"/>
    <x v="1"/>
    <n v="202"/>
    <x v="703"/>
    <x v="1"/>
    <s v="USD"/>
    <n v="1467954000"/>
    <x v="657"/>
    <x v="0"/>
    <x v="0"/>
    <s v="theater/plays"/>
    <x v="3"/>
    <x v="3"/>
  </r>
  <r>
    <n v="713"/>
    <x v="698"/>
    <x v="712"/>
    <x v="350"/>
    <x v="695"/>
    <x v="704"/>
    <x v="1"/>
    <n v="103"/>
    <x v="704"/>
    <x v="1"/>
    <s v="USD"/>
    <n v="1471842000"/>
    <x v="89"/>
    <x v="0"/>
    <x v="0"/>
    <s v="publishing/radio &amp; podcasts"/>
    <x v="5"/>
    <x v="15"/>
  </r>
  <r>
    <n v="714"/>
    <x v="699"/>
    <x v="713"/>
    <x v="373"/>
    <x v="696"/>
    <x v="705"/>
    <x v="1"/>
    <n v="1785"/>
    <x v="705"/>
    <x v="1"/>
    <s v="USD"/>
    <n v="1408424400"/>
    <x v="658"/>
    <x v="0"/>
    <x v="0"/>
    <s v="music/rock"/>
    <x v="1"/>
    <x v="1"/>
  </r>
  <r>
    <n v="715"/>
    <x v="700"/>
    <x v="714"/>
    <x v="374"/>
    <x v="697"/>
    <x v="706"/>
    <x v="0"/>
    <n v="656"/>
    <x v="706"/>
    <x v="1"/>
    <s v="USD"/>
    <n v="1281157200"/>
    <x v="438"/>
    <x v="0"/>
    <x v="0"/>
    <s v="games/mobile games"/>
    <x v="6"/>
    <x v="20"/>
  </r>
  <r>
    <n v="716"/>
    <x v="701"/>
    <x v="715"/>
    <x v="22"/>
    <x v="698"/>
    <x v="707"/>
    <x v="1"/>
    <n v="157"/>
    <x v="707"/>
    <x v="1"/>
    <s v="USD"/>
    <n v="1373432400"/>
    <x v="659"/>
    <x v="0"/>
    <x v="1"/>
    <s v="theater/plays"/>
    <x v="3"/>
    <x v="3"/>
  </r>
  <r>
    <n v="717"/>
    <x v="702"/>
    <x v="716"/>
    <x v="36"/>
    <x v="699"/>
    <x v="708"/>
    <x v="1"/>
    <n v="555"/>
    <x v="708"/>
    <x v="1"/>
    <s v="USD"/>
    <n v="1313989200"/>
    <x v="660"/>
    <x v="0"/>
    <x v="0"/>
    <s v="film &amp; video/documentary"/>
    <x v="4"/>
    <x v="4"/>
  </r>
  <r>
    <n v="718"/>
    <x v="703"/>
    <x v="717"/>
    <x v="111"/>
    <x v="700"/>
    <x v="709"/>
    <x v="1"/>
    <n v="297"/>
    <x v="709"/>
    <x v="1"/>
    <s v="USD"/>
    <n v="1371445200"/>
    <x v="661"/>
    <x v="0"/>
    <x v="0"/>
    <s v="technology/wearables"/>
    <x v="2"/>
    <x v="8"/>
  </r>
  <r>
    <n v="719"/>
    <x v="704"/>
    <x v="718"/>
    <x v="350"/>
    <x v="701"/>
    <x v="710"/>
    <x v="1"/>
    <n v="123"/>
    <x v="710"/>
    <x v="1"/>
    <s v="USD"/>
    <n v="1338267600"/>
    <x v="662"/>
    <x v="0"/>
    <x v="0"/>
    <s v="publishing/fiction"/>
    <x v="5"/>
    <x v="13"/>
  </r>
  <r>
    <n v="720"/>
    <x v="705"/>
    <x v="719"/>
    <x v="251"/>
    <x v="702"/>
    <x v="711"/>
    <x v="3"/>
    <n v="38"/>
    <x v="711"/>
    <x v="3"/>
    <s v="DKK"/>
    <n v="1519192800"/>
    <x v="236"/>
    <x v="0"/>
    <x v="1"/>
    <s v="theater/plays"/>
    <x v="3"/>
    <x v="3"/>
  </r>
  <r>
    <n v="721"/>
    <x v="706"/>
    <x v="720"/>
    <x v="375"/>
    <x v="703"/>
    <x v="712"/>
    <x v="3"/>
    <n v="60"/>
    <x v="712"/>
    <x v="1"/>
    <s v="USD"/>
    <n v="1522818000"/>
    <x v="663"/>
    <x v="0"/>
    <x v="0"/>
    <s v="music/rock"/>
    <x v="1"/>
    <x v="1"/>
  </r>
  <r>
    <n v="722"/>
    <x v="707"/>
    <x v="721"/>
    <x v="376"/>
    <x v="704"/>
    <x v="713"/>
    <x v="1"/>
    <n v="3036"/>
    <x v="713"/>
    <x v="1"/>
    <s v="USD"/>
    <n v="1509948000"/>
    <x v="202"/>
    <x v="0"/>
    <x v="0"/>
    <s v="film &amp; video/documentary"/>
    <x v="4"/>
    <x v="4"/>
  </r>
  <r>
    <n v="723"/>
    <x v="708"/>
    <x v="722"/>
    <x v="70"/>
    <x v="705"/>
    <x v="714"/>
    <x v="1"/>
    <n v="144"/>
    <x v="714"/>
    <x v="2"/>
    <s v="AUD"/>
    <n v="1456898400"/>
    <x v="664"/>
    <x v="0"/>
    <x v="0"/>
    <s v="theater/plays"/>
    <x v="3"/>
    <x v="3"/>
  </r>
  <r>
    <n v="724"/>
    <x v="709"/>
    <x v="723"/>
    <x v="141"/>
    <x v="706"/>
    <x v="715"/>
    <x v="1"/>
    <n v="121"/>
    <x v="715"/>
    <x v="4"/>
    <s v="GBP"/>
    <n v="1413954000"/>
    <x v="665"/>
    <x v="0"/>
    <x v="1"/>
    <s v="theater/plays"/>
    <x v="3"/>
    <x v="3"/>
  </r>
  <r>
    <n v="725"/>
    <x v="710"/>
    <x v="724"/>
    <x v="377"/>
    <x v="707"/>
    <x v="716"/>
    <x v="0"/>
    <n v="1596"/>
    <x v="716"/>
    <x v="1"/>
    <s v="USD"/>
    <n v="1416031200"/>
    <x v="666"/>
    <x v="0"/>
    <x v="0"/>
    <s v="games/mobile games"/>
    <x v="6"/>
    <x v="20"/>
  </r>
  <r>
    <n v="726"/>
    <x v="711"/>
    <x v="725"/>
    <x v="378"/>
    <x v="708"/>
    <x v="717"/>
    <x v="3"/>
    <n v="524"/>
    <x v="717"/>
    <x v="1"/>
    <s v="USD"/>
    <n v="1287982800"/>
    <x v="602"/>
    <x v="0"/>
    <x v="1"/>
    <s v="theater/plays"/>
    <x v="3"/>
    <x v="3"/>
  </r>
  <r>
    <n v="727"/>
    <x v="712"/>
    <x v="726"/>
    <x v="200"/>
    <x v="709"/>
    <x v="718"/>
    <x v="1"/>
    <n v="181"/>
    <x v="718"/>
    <x v="1"/>
    <s v="USD"/>
    <n v="1547964000"/>
    <x v="667"/>
    <x v="0"/>
    <x v="0"/>
    <s v="technology/web"/>
    <x v="2"/>
    <x v="2"/>
  </r>
  <r>
    <n v="728"/>
    <x v="713"/>
    <x v="727"/>
    <x v="3"/>
    <x v="710"/>
    <x v="719"/>
    <x v="0"/>
    <n v="10"/>
    <x v="719"/>
    <x v="1"/>
    <s v="USD"/>
    <n v="1464152400"/>
    <x v="668"/>
    <x v="0"/>
    <x v="0"/>
    <s v="theater/plays"/>
    <x v="3"/>
    <x v="3"/>
  </r>
  <r>
    <n v="729"/>
    <x v="714"/>
    <x v="728"/>
    <x v="36"/>
    <x v="711"/>
    <x v="720"/>
    <x v="1"/>
    <n v="122"/>
    <x v="720"/>
    <x v="1"/>
    <s v="USD"/>
    <n v="1359957600"/>
    <x v="669"/>
    <x v="0"/>
    <x v="0"/>
    <s v="film &amp; video/drama"/>
    <x v="4"/>
    <x v="6"/>
  </r>
  <r>
    <n v="730"/>
    <x v="715"/>
    <x v="729"/>
    <x v="379"/>
    <x v="712"/>
    <x v="721"/>
    <x v="1"/>
    <n v="1071"/>
    <x v="721"/>
    <x v="0"/>
    <s v="CAD"/>
    <n v="1432357200"/>
    <x v="670"/>
    <x v="0"/>
    <x v="0"/>
    <s v="technology/wearables"/>
    <x v="2"/>
    <x v="8"/>
  </r>
  <r>
    <n v="731"/>
    <x v="716"/>
    <x v="730"/>
    <x v="48"/>
    <x v="713"/>
    <x v="722"/>
    <x v="3"/>
    <n v="219"/>
    <x v="722"/>
    <x v="1"/>
    <s v="USD"/>
    <n v="1500786000"/>
    <x v="601"/>
    <x v="0"/>
    <x v="0"/>
    <s v="technology/web"/>
    <x v="2"/>
    <x v="2"/>
  </r>
  <r>
    <n v="732"/>
    <x v="717"/>
    <x v="731"/>
    <x v="380"/>
    <x v="714"/>
    <x v="723"/>
    <x v="0"/>
    <n v="1121"/>
    <x v="723"/>
    <x v="1"/>
    <s v="USD"/>
    <n v="1490158800"/>
    <x v="671"/>
    <x v="0"/>
    <x v="1"/>
    <s v="music/rock"/>
    <x v="1"/>
    <x v="1"/>
  </r>
  <r>
    <n v="733"/>
    <x v="718"/>
    <x v="732"/>
    <x v="144"/>
    <x v="715"/>
    <x v="724"/>
    <x v="1"/>
    <n v="980"/>
    <x v="724"/>
    <x v="1"/>
    <s v="USD"/>
    <n v="1406178000"/>
    <x v="672"/>
    <x v="0"/>
    <x v="0"/>
    <s v="music/metal"/>
    <x v="1"/>
    <x v="16"/>
  </r>
  <r>
    <n v="734"/>
    <x v="719"/>
    <x v="733"/>
    <x v="3"/>
    <x v="716"/>
    <x v="725"/>
    <x v="1"/>
    <n v="536"/>
    <x v="725"/>
    <x v="1"/>
    <s v="USD"/>
    <n v="1485583200"/>
    <x v="673"/>
    <x v="0"/>
    <x v="1"/>
    <s v="theater/plays"/>
    <x v="3"/>
    <x v="3"/>
  </r>
  <r>
    <n v="735"/>
    <x v="720"/>
    <x v="734"/>
    <x v="211"/>
    <x v="717"/>
    <x v="726"/>
    <x v="1"/>
    <n v="1991"/>
    <x v="726"/>
    <x v="1"/>
    <s v="USD"/>
    <n v="1459314000"/>
    <x v="674"/>
    <x v="0"/>
    <x v="0"/>
    <s v="photography/photography books"/>
    <x v="7"/>
    <x v="14"/>
  </r>
  <r>
    <n v="736"/>
    <x v="721"/>
    <x v="735"/>
    <x v="106"/>
    <x v="718"/>
    <x v="727"/>
    <x v="3"/>
    <n v="29"/>
    <x v="727"/>
    <x v="1"/>
    <s v="USD"/>
    <n v="1424412000"/>
    <x v="675"/>
    <x v="0"/>
    <x v="0"/>
    <s v="publishing/nonfiction"/>
    <x v="5"/>
    <x v="9"/>
  </r>
  <r>
    <n v="737"/>
    <x v="722"/>
    <x v="736"/>
    <x v="41"/>
    <x v="719"/>
    <x v="728"/>
    <x v="1"/>
    <n v="180"/>
    <x v="728"/>
    <x v="1"/>
    <s v="USD"/>
    <n v="1478844000"/>
    <x v="676"/>
    <x v="0"/>
    <x v="0"/>
    <s v="music/indie rock"/>
    <x v="1"/>
    <x v="7"/>
  </r>
  <r>
    <n v="738"/>
    <x v="486"/>
    <x v="737"/>
    <x v="381"/>
    <x v="720"/>
    <x v="729"/>
    <x v="0"/>
    <n v="15"/>
    <x v="729"/>
    <x v="1"/>
    <s v="USD"/>
    <n v="1416117600"/>
    <x v="677"/>
    <x v="0"/>
    <x v="1"/>
    <s v="theater/plays"/>
    <x v="3"/>
    <x v="3"/>
  </r>
  <r>
    <n v="739"/>
    <x v="723"/>
    <x v="738"/>
    <x v="83"/>
    <x v="721"/>
    <x v="730"/>
    <x v="0"/>
    <n v="191"/>
    <x v="730"/>
    <x v="1"/>
    <s v="USD"/>
    <n v="1340946000"/>
    <x v="678"/>
    <x v="0"/>
    <x v="0"/>
    <s v="music/indie rock"/>
    <x v="1"/>
    <x v="7"/>
  </r>
  <r>
    <n v="740"/>
    <x v="724"/>
    <x v="739"/>
    <x v="98"/>
    <x v="722"/>
    <x v="731"/>
    <x v="0"/>
    <n v="16"/>
    <x v="731"/>
    <x v="1"/>
    <s v="USD"/>
    <n v="1486101600"/>
    <x v="679"/>
    <x v="0"/>
    <x v="0"/>
    <s v="theater/plays"/>
    <x v="3"/>
    <x v="3"/>
  </r>
  <r>
    <n v="741"/>
    <x v="287"/>
    <x v="740"/>
    <x v="272"/>
    <x v="723"/>
    <x v="732"/>
    <x v="1"/>
    <n v="130"/>
    <x v="732"/>
    <x v="1"/>
    <s v="USD"/>
    <n v="1274590800"/>
    <x v="680"/>
    <x v="0"/>
    <x v="0"/>
    <s v="theater/plays"/>
    <x v="3"/>
    <x v="3"/>
  </r>
  <r>
    <n v="742"/>
    <x v="725"/>
    <x v="741"/>
    <x v="272"/>
    <x v="724"/>
    <x v="733"/>
    <x v="1"/>
    <n v="122"/>
    <x v="733"/>
    <x v="1"/>
    <s v="USD"/>
    <n v="1263880800"/>
    <x v="681"/>
    <x v="0"/>
    <x v="0"/>
    <s v="music/electric music"/>
    <x v="1"/>
    <x v="5"/>
  </r>
  <r>
    <n v="743"/>
    <x v="726"/>
    <x v="742"/>
    <x v="61"/>
    <x v="725"/>
    <x v="734"/>
    <x v="0"/>
    <n v="17"/>
    <x v="734"/>
    <x v="1"/>
    <s v="USD"/>
    <n v="1445403600"/>
    <x v="682"/>
    <x v="0"/>
    <x v="1"/>
    <s v="theater/plays"/>
    <x v="3"/>
    <x v="3"/>
  </r>
  <r>
    <n v="744"/>
    <x v="727"/>
    <x v="743"/>
    <x v="22"/>
    <x v="726"/>
    <x v="735"/>
    <x v="1"/>
    <n v="140"/>
    <x v="735"/>
    <x v="1"/>
    <s v="USD"/>
    <n v="1533877200"/>
    <x v="683"/>
    <x v="0"/>
    <x v="1"/>
    <s v="theater/plays"/>
    <x v="3"/>
    <x v="3"/>
  </r>
  <r>
    <n v="745"/>
    <x v="728"/>
    <x v="744"/>
    <x v="350"/>
    <x v="727"/>
    <x v="736"/>
    <x v="0"/>
    <n v="34"/>
    <x v="736"/>
    <x v="1"/>
    <s v="USD"/>
    <n v="1275195600"/>
    <x v="684"/>
    <x v="0"/>
    <x v="0"/>
    <s v="technology/wearables"/>
    <x v="2"/>
    <x v="8"/>
  </r>
  <r>
    <n v="746"/>
    <x v="729"/>
    <x v="745"/>
    <x v="382"/>
    <x v="728"/>
    <x v="737"/>
    <x v="1"/>
    <n v="3388"/>
    <x v="112"/>
    <x v="1"/>
    <s v="USD"/>
    <n v="1318136400"/>
    <x v="685"/>
    <x v="0"/>
    <x v="0"/>
    <s v="technology/web"/>
    <x v="2"/>
    <x v="2"/>
  </r>
  <r>
    <n v="747"/>
    <x v="730"/>
    <x v="746"/>
    <x v="70"/>
    <x v="729"/>
    <x v="738"/>
    <x v="1"/>
    <n v="280"/>
    <x v="737"/>
    <x v="1"/>
    <s v="USD"/>
    <n v="1283403600"/>
    <x v="488"/>
    <x v="0"/>
    <x v="0"/>
    <s v="theater/plays"/>
    <x v="3"/>
    <x v="3"/>
  </r>
  <r>
    <n v="748"/>
    <x v="731"/>
    <x v="747"/>
    <x v="383"/>
    <x v="730"/>
    <x v="739"/>
    <x v="3"/>
    <n v="614"/>
    <x v="738"/>
    <x v="1"/>
    <s v="USD"/>
    <n v="1267423200"/>
    <x v="686"/>
    <x v="0"/>
    <x v="1"/>
    <s v="film &amp; video/animation"/>
    <x v="4"/>
    <x v="10"/>
  </r>
  <r>
    <n v="749"/>
    <x v="732"/>
    <x v="748"/>
    <x v="133"/>
    <x v="731"/>
    <x v="740"/>
    <x v="1"/>
    <n v="366"/>
    <x v="739"/>
    <x v="6"/>
    <s v="EUR"/>
    <n v="1412744400"/>
    <x v="687"/>
    <x v="0"/>
    <x v="1"/>
    <s v="technology/wearables"/>
    <x v="2"/>
    <x v="8"/>
  </r>
  <r>
    <n v="750"/>
    <x v="733"/>
    <x v="749"/>
    <x v="0"/>
    <x v="99"/>
    <x v="100"/>
    <x v="0"/>
    <n v="1"/>
    <x v="100"/>
    <x v="4"/>
    <s v="GBP"/>
    <n v="1277960400"/>
    <x v="688"/>
    <x v="0"/>
    <x v="0"/>
    <s v="music/electric music"/>
    <x v="1"/>
    <x v="5"/>
  </r>
  <r>
    <n v="751"/>
    <x v="734"/>
    <x v="750"/>
    <x v="136"/>
    <x v="732"/>
    <x v="741"/>
    <x v="1"/>
    <n v="270"/>
    <x v="740"/>
    <x v="1"/>
    <s v="USD"/>
    <n v="1458190800"/>
    <x v="689"/>
    <x v="1"/>
    <x v="1"/>
    <s v="publishing/nonfiction"/>
    <x v="5"/>
    <x v="9"/>
  </r>
  <r>
    <n v="752"/>
    <x v="735"/>
    <x v="751"/>
    <x v="306"/>
    <x v="733"/>
    <x v="742"/>
    <x v="3"/>
    <n v="114"/>
    <x v="741"/>
    <x v="1"/>
    <s v="USD"/>
    <n v="1280984400"/>
    <x v="690"/>
    <x v="0"/>
    <x v="1"/>
    <s v="theater/plays"/>
    <x v="3"/>
    <x v="3"/>
  </r>
  <r>
    <n v="753"/>
    <x v="736"/>
    <x v="752"/>
    <x v="53"/>
    <x v="734"/>
    <x v="743"/>
    <x v="1"/>
    <n v="137"/>
    <x v="742"/>
    <x v="1"/>
    <s v="USD"/>
    <n v="1274590800"/>
    <x v="691"/>
    <x v="0"/>
    <x v="0"/>
    <s v="photography/photography books"/>
    <x v="7"/>
    <x v="14"/>
  </r>
  <r>
    <n v="754"/>
    <x v="737"/>
    <x v="753"/>
    <x v="384"/>
    <x v="735"/>
    <x v="744"/>
    <x v="1"/>
    <n v="3205"/>
    <x v="743"/>
    <x v="1"/>
    <s v="USD"/>
    <n v="1351400400"/>
    <x v="424"/>
    <x v="0"/>
    <x v="0"/>
    <s v="theater/plays"/>
    <x v="3"/>
    <x v="3"/>
  </r>
  <r>
    <n v="755"/>
    <x v="738"/>
    <x v="754"/>
    <x v="6"/>
    <x v="562"/>
    <x v="745"/>
    <x v="1"/>
    <n v="288"/>
    <x v="744"/>
    <x v="3"/>
    <s v="DKK"/>
    <n v="1514354400"/>
    <x v="231"/>
    <x v="0"/>
    <x v="1"/>
    <s v="theater/plays"/>
    <x v="3"/>
    <x v="3"/>
  </r>
  <r>
    <n v="756"/>
    <x v="739"/>
    <x v="755"/>
    <x v="81"/>
    <x v="736"/>
    <x v="746"/>
    <x v="1"/>
    <n v="148"/>
    <x v="745"/>
    <x v="1"/>
    <s v="USD"/>
    <n v="1421733600"/>
    <x v="692"/>
    <x v="0"/>
    <x v="0"/>
    <s v="theater/plays"/>
    <x v="3"/>
    <x v="3"/>
  </r>
  <r>
    <n v="757"/>
    <x v="740"/>
    <x v="756"/>
    <x v="1"/>
    <x v="737"/>
    <x v="747"/>
    <x v="1"/>
    <n v="114"/>
    <x v="746"/>
    <x v="1"/>
    <s v="USD"/>
    <n v="1305176400"/>
    <x v="693"/>
    <x v="0"/>
    <x v="0"/>
    <s v="film &amp; video/drama"/>
    <x v="4"/>
    <x v="6"/>
  </r>
  <r>
    <n v="758"/>
    <x v="741"/>
    <x v="757"/>
    <x v="241"/>
    <x v="738"/>
    <x v="748"/>
    <x v="1"/>
    <n v="1518"/>
    <x v="747"/>
    <x v="0"/>
    <s v="CAD"/>
    <n v="1414126800"/>
    <x v="694"/>
    <x v="0"/>
    <x v="0"/>
    <s v="music/rock"/>
    <x v="1"/>
    <x v="1"/>
  </r>
  <r>
    <n v="759"/>
    <x v="742"/>
    <x v="758"/>
    <x v="385"/>
    <x v="739"/>
    <x v="749"/>
    <x v="0"/>
    <n v="1274"/>
    <x v="748"/>
    <x v="1"/>
    <s v="USD"/>
    <n v="1517810400"/>
    <x v="236"/>
    <x v="0"/>
    <x v="0"/>
    <s v="music/electric music"/>
    <x v="1"/>
    <x v="5"/>
  </r>
  <r>
    <n v="760"/>
    <x v="743"/>
    <x v="759"/>
    <x v="386"/>
    <x v="740"/>
    <x v="750"/>
    <x v="0"/>
    <n v="210"/>
    <x v="749"/>
    <x v="6"/>
    <s v="EUR"/>
    <n v="1564635600"/>
    <x v="695"/>
    <x v="0"/>
    <x v="1"/>
    <s v="games/video games"/>
    <x v="6"/>
    <x v="11"/>
  </r>
  <r>
    <n v="761"/>
    <x v="744"/>
    <x v="760"/>
    <x v="196"/>
    <x v="741"/>
    <x v="751"/>
    <x v="1"/>
    <n v="166"/>
    <x v="750"/>
    <x v="1"/>
    <s v="USD"/>
    <n v="1500699600"/>
    <x v="696"/>
    <x v="0"/>
    <x v="0"/>
    <s v="music/rock"/>
    <x v="1"/>
    <x v="1"/>
  </r>
  <r>
    <n v="762"/>
    <x v="307"/>
    <x v="761"/>
    <x v="26"/>
    <x v="742"/>
    <x v="752"/>
    <x v="1"/>
    <n v="100"/>
    <x v="751"/>
    <x v="2"/>
    <s v="AUD"/>
    <n v="1354082400"/>
    <x v="697"/>
    <x v="0"/>
    <x v="0"/>
    <s v="music/jazz"/>
    <x v="1"/>
    <x v="17"/>
  </r>
  <r>
    <n v="763"/>
    <x v="745"/>
    <x v="762"/>
    <x v="36"/>
    <x v="207"/>
    <x v="753"/>
    <x v="1"/>
    <n v="235"/>
    <x v="752"/>
    <x v="1"/>
    <s v="USD"/>
    <n v="1336453200"/>
    <x v="698"/>
    <x v="0"/>
    <x v="1"/>
    <s v="theater/plays"/>
    <x v="3"/>
    <x v="3"/>
  </r>
  <r>
    <n v="764"/>
    <x v="746"/>
    <x v="763"/>
    <x v="65"/>
    <x v="743"/>
    <x v="754"/>
    <x v="1"/>
    <n v="148"/>
    <x v="753"/>
    <x v="1"/>
    <s v="USD"/>
    <n v="1305262800"/>
    <x v="699"/>
    <x v="0"/>
    <x v="0"/>
    <s v="music/rock"/>
    <x v="1"/>
    <x v="1"/>
  </r>
  <r>
    <n v="765"/>
    <x v="747"/>
    <x v="764"/>
    <x v="61"/>
    <x v="744"/>
    <x v="755"/>
    <x v="1"/>
    <n v="198"/>
    <x v="754"/>
    <x v="1"/>
    <s v="USD"/>
    <n v="1492232400"/>
    <x v="489"/>
    <x v="1"/>
    <x v="1"/>
    <s v="music/indie rock"/>
    <x v="1"/>
    <x v="7"/>
  </r>
  <r>
    <n v="766"/>
    <x v="748"/>
    <x v="765"/>
    <x v="316"/>
    <x v="49"/>
    <x v="756"/>
    <x v="0"/>
    <n v="248"/>
    <x v="755"/>
    <x v="2"/>
    <s v="AUD"/>
    <n v="1537333200"/>
    <x v="512"/>
    <x v="0"/>
    <x v="0"/>
    <s v="film &amp; video/science fiction"/>
    <x v="4"/>
    <x v="22"/>
  </r>
  <r>
    <n v="767"/>
    <x v="749"/>
    <x v="766"/>
    <x v="387"/>
    <x v="745"/>
    <x v="757"/>
    <x v="0"/>
    <n v="513"/>
    <x v="756"/>
    <x v="1"/>
    <s v="USD"/>
    <n v="1444107600"/>
    <x v="700"/>
    <x v="0"/>
    <x v="0"/>
    <s v="publishing/translations"/>
    <x v="5"/>
    <x v="18"/>
  </r>
  <r>
    <n v="768"/>
    <x v="750"/>
    <x v="767"/>
    <x v="73"/>
    <x v="746"/>
    <x v="758"/>
    <x v="1"/>
    <n v="150"/>
    <x v="757"/>
    <x v="1"/>
    <s v="USD"/>
    <n v="1386741600"/>
    <x v="701"/>
    <x v="0"/>
    <x v="0"/>
    <s v="theater/plays"/>
    <x v="3"/>
    <x v="3"/>
  </r>
  <r>
    <n v="769"/>
    <x v="751"/>
    <x v="768"/>
    <x v="388"/>
    <x v="747"/>
    <x v="759"/>
    <x v="0"/>
    <n v="3410"/>
    <x v="758"/>
    <x v="1"/>
    <s v="USD"/>
    <n v="1376542800"/>
    <x v="340"/>
    <x v="0"/>
    <x v="0"/>
    <s v="games/video games"/>
    <x v="6"/>
    <x v="11"/>
  </r>
  <r>
    <n v="770"/>
    <x v="752"/>
    <x v="769"/>
    <x v="333"/>
    <x v="748"/>
    <x v="760"/>
    <x v="1"/>
    <n v="216"/>
    <x v="759"/>
    <x v="6"/>
    <s v="EUR"/>
    <n v="1397451600"/>
    <x v="702"/>
    <x v="0"/>
    <x v="1"/>
    <s v="theater/plays"/>
    <x v="3"/>
    <x v="3"/>
  </r>
  <r>
    <n v="771"/>
    <x v="753"/>
    <x v="770"/>
    <x v="36"/>
    <x v="749"/>
    <x v="761"/>
    <x v="3"/>
    <n v="26"/>
    <x v="760"/>
    <x v="1"/>
    <s v="USD"/>
    <n v="1548482400"/>
    <x v="703"/>
    <x v="0"/>
    <x v="0"/>
    <s v="theater/plays"/>
    <x v="3"/>
    <x v="3"/>
  </r>
  <r>
    <n v="772"/>
    <x v="754"/>
    <x v="771"/>
    <x v="389"/>
    <x v="750"/>
    <x v="762"/>
    <x v="1"/>
    <n v="5139"/>
    <x v="761"/>
    <x v="1"/>
    <s v="USD"/>
    <n v="1549692000"/>
    <x v="704"/>
    <x v="0"/>
    <x v="0"/>
    <s v="music/indie rock"/>
    <x v="1"/>
    <x v="7"/>
  </r>
  <r>
    <n v="773"/>
    <x v="755"/>
    <x v="772"/>
    <x v="390"/>
    <x v="751"/>
    <x v="763"/>
    <x v="1"/>
    <n v="2353"/>
    <x v="762"/>
    <x v="1"/>
    <s v="USD"/>
    <n v="1492059600"/>
    <x v="705"/>
    <x v="0"/>
    <x v="0"/>
    <s v="theater/plays"/>
    <x v="3"/>
    <x v="3"/>
  </r>
  <r>
    <n v="774"/>
    <x v="756"/>
    <x v="773"/>
    <x v="92"/>
    <x v="752"/>
    <x v="764"/>
    <x v="1"/>
    <n v="78"/>
    <x v="763"/>
    <x v="6"/>
    <s v="EUR"/>
    <n v="1463979600"/>
    <x v="706"/>
    <x v="0"/>
    <x v="0"/>
    <s v="technology/web"/>
    <x v="2"/>
    <x v="2"/>
  </r>
  <r>
    <n v="775"/>
    <x v="757"/>
    <x v="774"/>
    <x v="151"/>
    <x v="197"/>
    <x v="765"/>
    <x v="0"/>
    <n v="10"/>
    <x v="764"/>
    <x v="1"/>
    <s v="USD"/>
    <n v="1415253600"/>
    <x v="707"/>
    <x v="0"/>
    <x v="0"/>
    <s v="music/rock"/>
    <x v="1"/>
    <x v="1"/>
  </r>
  <r>
    <n v="776"/>
    <x v="758"/>
    <x v="775"/>
    <x v="391"/>
    <x v="753"/>
    <x v="766"/>
    <x v="0"/>
    <n v="2201"/>
    <x v="765"/>
    <x v="1"/>
    <s v="USD"/>
    <n v="1562216400"/>
    <x v="708"/>
    <x v="0"/>
    <x v="0"/>
    <s v="theater/plays"/>
    <x v="3"/>
    <x v="3"/>
  </r>
  <r>
    <n v="777"/>
    <x v="759"/>
    <x v="776"/>
    <x v="202"/>
    <x v="754"/>
    <x v="767"/>
    <x v="0"/>
    <n v="676"/>
    <x v="766"/>
    <x v="1"/>
    <s v="USD"/>
    <n v="1316754000"/>
    <x v="709"/>
    <x v="0"/>
    <x v="0"/>
    <s v="theater/plays"/>
    <x v="3"/>
    <x v="3"/>
  </r>
  <r>
    <n v="778"/>
    <x v="760"/>
    <x v="777"/>
    <x v="81"/>
    <x v="755"/>
    <x v="768"/>
    <x v="1"/>
    <n v="174"/>
    <x v="767"/>
    <x v="5"/>
    <s v="CHF"/>
    <n v="1313211600"/>
    <x v="710"/>
    <x v="0"/>
    <x v="0"/>
    <s v="film &amp; video/animation"/>
    <x v="4"/>
    <x v="10"/>
  </r>
  <r>
    <n v="779"/>
    <x v="761"/>
    <x v="778"/>
    <x v="392"/>
    <x v="756"/>
    <x v="769"/>
    <x v="0"/>
    <n v="831"/>
    <x v="768"/>
    <x v="1"/>
    <s v="USD"/>
    <n v="1439528400"/>
    <x v="711"/>
    <x v="0"/>
    <x v="1"/>
    <s v="theater/plays"/>
    <x v="3"/>
    <x v="3"/>
  </r>
  <r>
    <n v="780"/>
    <x v="762"/>
    <x v="779"/>
    <x v="135"/>
    <x v="757"/>
    <x v="770"/>
    <x v="1"/>
    <n v="164"/>
    <x v="769"/>
    <x v="1"/>
    <s v="USD"/>
    <n v="1469163600"/>
    <x v="712"/>
    <x v="0"/>
    <x v="1"/>
    <s v="film &amp; video/drama"/>
    <x v="4"/>
    <x v="6"/>
  </r>
  <r>
    <n v="781"/>
    <x v="763"/>
    <x v="780"/>
    <x v="251"/>
    <x v="758"/>
    <x v="771"/>
    <x v="3"/>
    <n v="56"/>
    <x v="770"/>
    <x v="5"/>
    <s v="CHF"/>
    <n v="1288501200"/>
    <x v="70"/>
    <x v="0"/>
    <x v="0"/>
    <s v="theater/plays"/>
    <x v="3"/>
    <x v="3"/>
  </r>
  <r>
    <n v="782"/>
    <x v="764"/>
    <x v="781"/>
    <x v="135"/>
    <x v="759"/>
    <x v="772"/>
    <x v="1"/>
    <n v="161"/>
    <x v="771"/>
    <x v="1"/>
    <s v="USD"/>
    <n v="1298959200"/>
    <x v="713"/>
    <x v="0"/>
    <x v="1"/>
    <s v="film &amp; video/animation"/>
    <x v="4"/>
    <x v="10"/>
  </r>
  <r>
    <n v="783"/>
    <x v="765"/>
    <x v="782"/>
    <x v="71"/>
    <x v="760"/>
    <x v="773"/>
    <x v="1"/>
    <n v="138"/>
    <x v="772"/>
    <x v="1"/>
    <s v="USD"/>
    <n v="1387260000"/>
    <x v="714"/>
    <x v="0"/>
    <x v="0"/>
    <s v="music/rock"/>
    <x v="1"/>
    <x v="1"/>
  </r>
  <r>
    <n v="784"/>
    <x v="766"/>
    <x v="783"/>
    <x v="393"/>
    <x v="761"/>
    <x v="774"/>
    <x v="1"/>
    <n v="3308"/>
    <x v="773"/>
    <x v="1"/>
    <s v="USD"/>
    <n v="1457244000"/>
    <x v="715"/>
    <x v="0"/>
    <x v="0"/>
    <s v="technology/web"/>
    <x v="2"/>
    <x v="2"/>
  </r>
  <r>
    <n v="785"/>
    <x v="767"/>
    <x v="784"/>
    <x v="313"/>
    <x v="762"/>
    <x v="775"/>
    <x v="1"/>
    <n v="127"/>
    <x v="774"/>
    <x v="2"/>
    <s v="AUD"/>
    <n v="1556341200"/>
    <x v="716"/>
    <x v="0"/>
    <x v="1"/>
    <s v="film &amp; video/animation"/>
    <x v="4"/>
    <x v="10"/>
  </r>
  <r>
    <n v="786"/>
    <x v="768"/>
    <x v="785"/>
    <x v="42"/>
    <x v="763"/>
    <x v="776"/>
    <x v="1"/>
    <n v="207"/>
    <x v="775"/>
    <x v="6"/>
    <s v="EUR"/>
    <n v="1522126800"/>
    <x v="717"/>
    <x v="0"/>
    <x v="1"/>
    <s v="music/jazz"/>
    <x v="1"/>
    <x v="17"/>
  </r>
  <r>
    <n v="787"/>
    <x v="769"/>
    <x v="786"/>
    <x v="394"/>
    <x v="764"/>
    <x v="777"/>
    <x v="0"/>
    <n v="859"/>
    <x v="776"/>
    <x v="0"/>
    <s v="CAD"/>
    <n v="1305954000"/>
    <x v="718"/>
    <x v="0"/>
    <x v="0"/>
    <s v="music/rock"/>
    <x v="1"/>
    <x v="1"/>
  </r>
  <r>
    <n v="788"/>
    <x v="770"/>
    <x v="787"/>
    <x v="136"/>
    <x v="765"/>
    <x v="778"/>
    <x v="2"/>
    <n v="31"/>
    <x v="777"/>
    <x v="1"/>
    <s v="USD"/>
    <n v="1350709200"/>
    <x v="719"/>
    <x v="0"/>
    <x v="0"/>
    <s v="film &amp; video/animation"/>
    <x v="4"/>
    <x v="10"/>
  </r>
  <r>
    <n v="789"/>
    <x v="771"/>
    <x v="788"/>
    <x v="25"/>
    <x v="766"/>
    <x v="779"/>
    <x v="0"/>
    <n v="45"/>
    <x v="778"/>
    <x v="1"/>
    <s v="USD"/>
    <n v="1401166800"/>
    <x v="115"/>
    <x v="0"/>
    <x v="0"/>
    <s v="theater/plays"/>
    <x v="3"/>
    <x v="3"/>
  </r>
  <r>
    <n v="790"/>
    <x v="772"/>
    <x v="789"/>
    <x v="395"/>
    <x v="767"/>
    <x v="780"/>
    <x v="3"/>
    <n v="1113"/>
    <x v="779"/>
    <x v="1"/>
    <s v="USD"/>
    <n v="1266127200"/>
    <x v="720"/>
    <x v="0"/>
    <x v="0"/>
    <s v="theater/plays"/>
    <x v="3"/>
    <x v="3"/>
  </r>
  <r>
    <n v="791"/>
    <x v="773"/>
    <x v="790"/>
    <x v="118"/>
    <x v="768"/>
    <x v="781"/>
    <x v="0"/>
    <n v="6"/>
    <x v="702"/>
    <x v="1"/>
    <s v="USD"/>
    <n v="1481436000"/>
    <x v="721"/>
    <x v="0"/>
    <x v="0"/>
    <s v="food/food trucks"/>
    <x v="0"/>
    <x v="0"/>
  </r>
  <r>
    <n v="792"/>
    <x v="774"/>
    <x v="791"/>
    <x v="22"/>
    <x v="769"/>
    <x v="782"/>
    <x v="0"/>
    <n v="7"/>
    <x v="780"/>
    <x v="1"/>
    <s v="USD"/>
    <n v="1372222800"/>
    <x v="722"/>
    <x v="0"/>
    <x v="1"/>
    <s v="theater/plays"/>
    <x v="3"/>
    <x v="3"/>
  </r>
  <r>
    <n v="793"/>
    <x v="775"/>
    <x v="792"/>
    <x v="65"/>
    <x v="770"/>
    <x v="783"/>
    <x v="1"/>
    <n v="181"/>
    <x v="781"/>
    <x v="5"/>
    <s v="CHF"/>
    <n v="1372136400"/>
    <x v="451"/>
    <x v="0"/>
    <x v="0"/>
    <s v="publishing/nonfiction"/>
    <x v="5"/>
    <x v="9"/>
  </r>
  <r>
    <n v="794"/>
    <x v="776"/>
    <x v="793"/>
    <x v="47"/>
    <x v="771"/>
    <x v="784"/>
    <x v="1"/>
    <n v="110"/>
    <x v="782"/>
    <x v="1"/>
    <s v="USD"/>
    <n v="1513922400"/>
    <x v="642"/>
    <x v="0"/>
    <x v="0"/>
    <s v="music/rock"/>
    <x v="1"/>
    <x v="1"/>
  </r>
  <r>
    <n v="795"/>
    <x v="777"/>
    <x v="794"/>
    <x v="143"/>
    <x v="772"/>
    <x v="785"/>
    <x v="0"/>
    <n v="31"/>
    <x v="783"/>
    <x v="1"/>
    <s v="USD"/>
    <n v="1477976400"/>
    <x v="723"/>
    <x v="0"/>
    <x v="0"/>
    <s v="film &amp; video/drama"/>
    <x v="4"/>
    <x v="6"/>
  </r>
  <r>
    <n v="796"/>
    <x v="778"/>
    <x v="795"/>
    <x v="75"/>
    <x v="773"/>
    <x v="786"/>
    <x v="0"/>
    <n v="78"/>
    <x v="784"/>
    <x v="1"/>
    <s v="USD"/>
    <n v="1407474000"/>
    <x v="724"/>
    <x v="0"/>
    <x v="1"/>
    <s v="games/mobile games"/>
    <x v="6"/>
    <x v="20"/>
  </r>
  <r>
    <n v="797"/>
    <x v="779"/>
    <x v="796"/>
    <x v="4"/>
    <x v="774"/>
    <x v="787"/>
    <x v="1"/>
    <n v="185"/>
    <x v="785"/>
    <x v="1"/>
    <s v="USD"/>
    <n v="1546149600"/>
    <x v="725"/>
    <x v="0"/>
    <x v="0"/>
    <s v="technology/web"/>
    <x v="2"/>
    <x v="2"/>
  </r>
  <r>
    <n v="798"/>
    <x v="780"/>
    <x v="797"/>
    <x v="74"/>
    <x v="775"/>
    <x v="788"/>
    <x v="1"/>
    <n v="121"/>
    <x v="786"/>
    <x v="1"/>
    <s v="USD"/>
    <n v="1338440400"/>
    <x v="726"/>
    <x v="0"/>
    <x v="1"/>
    <s v="theater/plays"/>
    <x v="3"/>
    <x v="3"/>
  </r>
  <r>
    <n v="799"/>
    <x v="781"/>
    <x v="798"/>
    <x v="396"/>
    <x v="776"/>
    <x v="789"/>
    <x v="0"/>
    <n v="1225"/>
    <x v="787"/>
    <x v="4"/>
    <s v="GBP"/>
    <n v="1454133600"/>
    <x v="727"/>
    <x v="0"/>
    <x v="0"/>
    <s v="theater/plays"/>
    <x v="3"/>
    <x v="3"/>
  </r>
  <r>
    <n v="800"/>
    <x v="782"/>
    <x v="799"/>
    <x v="0"/>
    <x v="99"/>
    <x v="100"/>
    <x v="0"/>
    <n v="1"/>
    <x v="100"/>
    <x v="5"/>
    <s v="CHF"/>
    <n v="1434085200"/>
    <x v="560"/>
    <x v="0"/>
    <x v="0"/>
    <s v="music/rock"/>
    <x v="1"/>
    <x v="1"/>
  </r>
  <r>
    <n v="801"/>
    <x v="783"/>
    <x v="800"/>
    <x v="173"/>
    <x v="777"/>
    <x v="790"/>
    <x v="1"/>
    <n v="106"/>
    <x v="788"/>
    <x v="1"/>
    <s v="USD"/>
    <n v="1577772000"/>
    <x v="728"/>
    <x v="0"/>
    <x v="1"/>
    <s v="photography/photography books"/>
    <x v="7"/>
    <x v="14"/>
  </r>
  <r>
    <n v="802"/>
    <x v="784"/>
    <x v="801"/>
    <x v="8"/>
    <x v="778"/>
    <x v="791"/>
    <x v="1"/>
    <n v="142"/>
    <x v="789"/>
    <x v="1"/>
    <s v="USD"/>
    <n v="1562216400"/>
    <x v="339"/>
    <x v="0"/>
    <x v="0"/>
    <s v="photography/photography books"/>
    <x v="7"/>
    <x v="14"/>
  </r>
  <r>
    <n v="803"/>
    <x v="785"/>
    <x v="802"/>
    <x v="55"/>
    <x v="106"/>
    <x v="792"/>
    <x v="1"/>
    <n v="233"/>
    <x v="790"/>
    <x v="1"/>
    <s v="USD"/>
    <n v="1548568800"/>
    <x v="35"/>
    <x v="0"/>
    <x v="0"/>
    <s v="theater/plays"/>
    <x v="3"/>
    <x v="3"/>
  </r>
  <r>
    <n v="804"/>
    <x v="786"/>
    <x v="803"/>
    <x v="97"/>
    <x v="779"/>
    <x v="793"/>
    <x v="1"/>
    <n v="218"/>
    <x v="791"/>
    <x v="1"/>
    <s v="USD"/>
    <n v="1514872800"/>
    <x v="729"/>
    <x v="0"/>
    <x v="0"/>
    <s v="music/rock"/>
    <x v="1"/>
    <x v="1"/>
  </r>
  <r>
    <n v="805"/>
    <x v="787"/>
    <x v="804"/>
    <x v="62"/>
    <x v="780"/>
    <x v="794"/>
    <x v="0"/>
    <n v="67"/>
    <x v="792"/>
    <x v="2"/>
    <s v="AUD"/>
    <n v="1416031200"/>
    <x v="241"/>
    <x v="0"/>
    <x v="0"/>
    <s v="film &amp; video/documentary"/>
    <x v="4"/>
    <x v="4"/>
  </r>
  <r>
    <n v="806"/>
    <x v="788"/>
    <x v="805"/>
    <x v="31"/>
    <x v="781"/>
    <x v="795"/>
    <x v="1"/>
    <n v="76"/>
    <x v="793"/>
    <x v="1"/>
    <s v="USD"/>
    <n v="1330927200"/>
    <x v="730"/>
    <x v="0"/>
    <x v="1"/>
    <s v="film &amp; video/drama"/>
    <x v="4"/>
    <x v="6"/>
  </r>
  <r>
    <n v="807"/>
    <x v="789"/>
    <x v="806"/>
    <x v="31"/>
    <x v="782"/>
    <x v="796"/>
    <x v="1"/>
    <n v="43"/>
    <x v="794"/>
    <x v="1"/>
    <s v="USD"/>
    <n v="1571115600"/>
    <x v="322"/>
    <x v="0"/>
    <x v="1"/>
    <s v="theater/plays"/>
    <x v="3"/>
    <x v="3"/>
  </r>
  <r>
    <n v="808"/>
    <x v="790"/>
    <x v="807"/>
    <x v="5"/>
    <x v="783"/>
    <x v="797"/>
    <x v="0"/>
    <n v="19"/>
    <x v="795"/>
    <x v="1"/>
    <s v="USD"/>
    <n v="1463461200"/>
    <x v="731"/>
    <x v="0"/>
    <x v="0"/>
    <s v="food/food trucks"/>
    <x v="0"/>
    <x v="0"/>
  </r>
  <r>
    <n v="809"/>
    <x v="764"/>
    <x v="808"/>
    <x v="397"/>
    <x v="784"/>
    <x v="798"/>
    <x v="0"/>
    <n v="2108"/>
    <x v="796"/>
    <x v="5"/>
    <s v="CHF"/>
    <n v="1344920400"/>
    <x v="732"/>
    <x v="0"/>
    <x v="0"/>
    <s v="film &amp; video/documentary"/>
    <x v="4"/>
    <x v="4"/>
  </r>
  <r>
    <n v="810"/>
    <x v="791"/>
    <x v="809"/>
    <x v="330"/>
    <x v="785"/>
    <x v="799"/>
    <x v="1"/>
    <n v="221"/>
    <x v="797"/>
    <x v="1"/>
    <s v="USD"/>
    <n v="1511848800"/>
    <x v="157"/>
    <x v="0"/>
    <x v="1"/>
    <s v="theater/plays"/>
    <x v="3"/>
    <x v="3"/>
  </r>
  <r>
    <n v="811"/>
    <x v="792"/>
    <x v="810"/>
    <x v="398"/>
    <x v="786"/>
    <x v="800"/>
    <x v="0"/>
    <n v="679"/>
    <x v="798"/>
    <x v="1"/>
    <s v="USD"/>
    <n v="1452319200"/>
    <x v="733"/>
    <x v="0"/>
    <x v="1"/>
    <s v="games/video games"/>
    <x v="6"/>
    <x v="11"/>
  </r>
  <r>
    <n v="812"/>
    <x v="793"/>
    <x v="811"/>
    <x v="221"/>
    <x v="787"/>
    <x v="801"/>
    <x v="1"/>
    <n v="2805"/>
    <x v="799"/>
    <x v="0"/>
    <s v="CAD"/>
    <n v="1523854800"/>
    <x v="734"/>
    <x v="0"/>
    <x v="0"/>
    <s v="publishing/nonfiction"/>
    <x v="5"/>
    <x v="9"/>
  </r>
  <r>
    <n v="813"/>
    <x v="794"/>
    <x v="812"/>
    <x v="170"/>
    <x v="788"/>
    <x v="802"/>
    <x v="1"/>
    <n v="68"/>
    <x v="800"/>
    <x v="1"/>
    <s v="USD"/>
    <n v="1346043600"/>
    <x v="735"/>
    <x v="0"/>
    <x v="0"/>
    <s v="games/video games"/>
    <x v="6"/>
    <x v="11"/>
  </r>
  <r>
    <n v="814"/>
    <x v="795"/>
    <x v="813"/>
    <x v="170"/>
    <x v="789"/>
    <x v="803"/>
    <x v="0"/>
    <n v="36"/>
    <x v="801"/>
    <x v="3"/>
    <s v="DKK"/>
    <n v="1464325200"/>
    <x v="736"/>
    <x v="0"/>
    <x v="1"/>
    <s v="music/rock"/>
    <x v="1"/>
    <x v="1"/>
  </r>
  <r>
    <n v="815"/>
    <x v="796"/>
    <x v="814"/>
    <x v="25"/>
    <x v="790"/>
    <x v="804"/>
    <x v="1"/>
    <n v="183"/>
    <x v="802"/>
    <x v="0"/>
    <s v="CAD"/>
    <n v="1511935200"/>
    <x v="737"/>
    <x v="0"/>
    <x v="0"/>
    <s v="music/rock"/>
    <x v="1"/>
    <x v="1"/>
  </r>
  <r>
    <n v="816"/>
    <x v="797"/>
    <x v="815"/>
    <x v="173"/>
    <x v="723"/>
    <x v="805"/>
    <x v="1"/>
    <n v="133"/>
    <x v="803"/>
    <x v="1"/>
    <s v="USD"/>
    <n v="1392012000"/>
    <x v="738"/>
    <x v="1"/>
    <x v="1"/>
    <s v="theater/plays"/>
    <x v="3"/>
    <x v="3"/>
  </r>
  <r>
    <n v="817"/>
    <x v="798"/>
    <x v="816"/>
    <x v="399"/>
    <x v="791"/>
    <x v="806"/>
    <x v="1"/>
    <n v="2489"/>
    <x v="804"/>
    <x v="6"/>
    <s v="EUR"/>
    <n v="1556946000"/>
    <x v="739"/>
    <x v="0"/>
    <x v="1"/>
    <s v="publishing/nonfiction"/>
    <x v="5"/>
    <x v="9"/>
  </r>
  <r>
    <n v="818"/>
    <x v="311"/>
    <x v="817"/>
    <x v="31"/>
    <x v="792"/>
    <x v="807"/>
    <x v="1"/>
    <n v="69"/>
    <x v="805"/>
    <x v="1"/>
    <s v="USD"/>
    <n v="1548050400"/>
    <x v="740"/>
    <x v="0"/>
    <x v="1"/>
    <s v="theater/plays"/>
    <x v="3"/>
    <x v="3"/>
  </r>
  <r>
    <n v="819"/>
    <x v="799"/>
    <x v="818"/>
    <x v="200"/>
    <x v="793"/>
    <x v="808"/>
    <x v="0"/>
    <n v="47"/>
    <x v="806"/>
    <x v="1"/>
    <s v="USD"/>
    <n v="1353736800"/>
    <x v="697"/>
    <x v="1"/>
    <x v="0"/>
    <s v="games/video games"/>
    <x v="6"/>
    <x v="11"/>
  </r>
  <r>
    <n v="820"/>
    <x v="800"/>
    <x v="819"/>
    <x v="42"/>
    <x v="794"/>
    <x v="809"/>
    <x v="1"/>
    <n v="279"/>
    <x v="807"/>
    <x v="4"/>
    <s v="GBP"/>
    <n v="1532840400"/>
    <x v="741"/>
    <x v="0"/>
    <x v="1"/>
    <s v="music/rock"/>
    <x v="1"/>
    <x v="1"/>
  </r>
  <r>
    <n v="821"/>
    <x v="801"/>
    <x v="820"/>
    <x v="70"/>
    <x v="795"/>
    <x v="810"/>
    <x v="1"/>
    <n v="210"/>
    <x v="808"/>
    <x v="1"/>
    <s v="USD"/>
    <n v="1488261600"/>
    <x v="742"/>
    <x v="0"/>
    <x v="0"/>
    <s v="film &amp; video/documentary"/>
    <x v="4"/>
    <x v="4"/>
  </r>
  <r>
    <n v="822"/>
    <x v="802"/>
    <x v="821"/>
    <x v="400"/>
    <x v="796"/>
    <x v="811"/>
    <x v="1"/>
    <n v="2100"/>
    <x v="809"/>
    <x v="1"/>
    <s v="USD"/>
    <n v="1393567200"/>
    <x v="743"/>
    <x v="0"/>
    <x v="0"/>
    <s v="music/rock"/>
    <x v="1"/>
    <x v="1"/>
  </r>
  <r>
    <n v="823"/>
    <x v="803"/>
    <x v="822"/>
    <x v="178"/>
    <x v="797"/>
    <x v="812"/>
    <x v="1"/>
    <n v="252"/>
    <x v="810"/>
    <x v="1"/>
    <s v="USD"/>
    <n v="1410325200"/>
    <x v="744"/>
    <x v="1"/>
    <x v="1"/>
    <s v="music/rock"/>
    <x v="1"/>
    <x v="1"/>
  </r>
  <r>
    <n v="824"/>
    <x v="804"/>
    <x v="823"/>
    <x v="401"/>
    <x v="798"/>
    <x v="813"/>
    <x v="1"/>
    <n v="1280"/>
    <x v="811"/>
    <x v="1"/>
    <s v="USD"/>
    <n v="1276923600"/>
    <x v="269"/>
    <x v="0"/>
    <x v="1"/>
    <s v="publishing/nonfiction"/>
    <x v="5"/>
    <x v="9"/>
  </r>
  <r>
    <n v="825"/>
    <x v="805"/>
    <x v="824"/>
    <x v="136"/>
    <x v="799"/>
    <x v="814"/>
    <x v="1"/>
    <n v="157"/>
    <x v="812"/>
    <x v="4"/>
    <s v="GBP"/>
    <n v="1500958800"/>
    <x v="745"/>
    <x v="0"/>
    <x v="0"/>
    <s v="film &amp; video/shorts"/>
    <x v="4"/>
    <x v="12"/>
  </r>
  <r>
    <n v="826"/>
    <x v="806"/>
    <x v="825"/>
    <x v="54"/>
    <x v="800"/>
    <x v="815"/>
    <x v="1"/>
    <n v="194"/>
    <x v="813"/>
    <x v="1"/>
    <s v="USD"/>
    <n v="1292220000"/>
    <x v="746"/>
    <x v="0"/>
    <x v="1"/>
    <s v="theater/plays"/>
    <x v="3"/>
    <x v="3"/>
  </r>
  <r>
    <n v="827"/>
    <x v="807"/>
    <x v="826"/>
    <x v="173"/>
    <x v="801"/>
    <x v="816"/>
    <x v="1"/>
    <n v="82"/>
    <x v="814"/>
    <x v="2"/>
    <s v="AUD"/>
    <n v="1304398800"/>
    <x v="747"/>
    <x v="0"/>
    <x v="1"/>
    <s v="film &amp; video/drama"/>
    <x v="4"/>
    <x v="6"/>
  </r>
  <r>
    <n v="828"/>
    <x v="808"/>
    <x v="827"/>
    <x v="143"/>
    <x v="802"/>
    <x v="817"/>
    <x v="0"/>
    <n v="70"/>
    <x v="815"/>
    <x v="1"/>
    <s v="USD"/>
    <n v="1535432400"/>
    <x v="503"/>
    <x v="0"/>
    <x v="0"/>
    <s v="theater/plays"/>
    <x v="3"/>
    <x v="3"/>
  </r>
  <r>
    <n v="829"/>
    <x v="809"/>
    <x v="828"/>
    <x v="103"/>
    <x v="803"/>
    <x v="818"/>
    <x v="0"/>
    <n v="154"/>
    <x v="816"/>
    <x v="1"/>
    <s v="USD"/>
    <n v="1433826000"/>
    <x v="748"/>
    <x v="0"/>
    <x v="0"/>
    <s v="theater/plays"/>
    <x v="3"/>
    <x v="3"/>
  </r>
  <r>
    <n v="830"/>
    <x v="810"/>
    <x v="829"/>
    <x v="319"/>
    <x v="804"/>
    <x v="819"/>
    <x v="0"/>
    <n v="22"/>
    <x v="817"/>
    <x v="1"/>
    <s v="USD"/>
    <n v="1514959200"/>
    <x v="330"/>
    <x v="0"/>
    <x v="0"/>
    <s v="theater/plays"/>
    <x v="3"/>
    <x v="3"/>
  </r>
  <r>
    <n v="831"/>
    <x v="811"/>
    <x v="830"/>
    <x v="402"/>
    <x v="805"/>
    <x v="820"/>
    <x v="1"/>
    <n v="4233"/>
    <x v="818"/>
    <x v="1"/>
    <s v="USD"/>
    <n v="1332738000"/>
    <x v="749"/>
    <x v="0"/>
    <x v="0"/>
    <s v="photography/photography books"/>
    <x v="7"/>
    <x v="14"/>
  </r>
  <r>
    <n v="832"/>
    <x v="812"/>
    <x v="831"/>
    <x v="403"/>
    <x v="806"/>
    <x v="821"/>
    <x v="1"/>
    <n v="1297"/>
    <x v="819"/>
    <x v="3"/>
    <s v="DKK"/>
    <n v="1445490000"/>
    <x v="750"/>
    <x v="1"/>
    <x v="0"/>
    <s v="publishing/translations"/>
    <x v="5"/>
    <x v="18"/>
  </r>
  <r>
    <n v="833"/>
    <x v="813"/>
    <x v="832"/>
    <x v="85"/>
    <x v="807"/>
    <x v="822"/>
    <x v="1"/>
    <n v="165"/>
    <x v="820"/>
    <x v="3"/>
    <s v="DKK"/>
    <n v="1297663200"/>
    <x v="751"/>
    <x v="0"/>
    <x v="0"/>
    <s v="publishing/translations"/>
    <x v="5"/>
    <x v="18"/>
  </r>
  <r>
    <n v="834"/>
    <x v="814"/>
    <x v="833"/>
    <x v="190"/>
    <x v="808"/>
    <x v="823"/>
    <x v="1"/>
    <n v="119"/>
    <x v="821"/>
    <x v="1"/>
    <s v="USD"/>
    <n v="1371963600"/>
    <x v="451"/>
    <x v="0"/>
    <x v="0"/>
    <s v="theater/plays"/>
    <x v="3"/>
    <x v="3"/>
  </r>
  <r>
    <n v="835"/>
    <x v="815"/>
    <x v="834"/>
    <x v="404"/>
    <x v="809"/>
    <x v="824"/>
    <x v="0"/>
    <n v="1758"/>
    <x v="822"/>
    <x v="1"/>
    <s v="USD"/>
    <n v="1425103200"/>
    <x v="752"/>
    <x v="0"/>
    <x v="0"/>
    <s v="technology/web"/>
    <x v="2"/>
    <x v="2"/>
  </r>
  <r>
    <n v="836"/>
    <x v="816"/>
    <x v="835"/>
    <x v="32"/>
    <x v="810"/>
    <x v="825"/>
    <x v="0"/>
    <n v="94"/>
    <x v="823"/>
    <x v="1"/>
    <s v="USD"/>
    <n v="1265349600"/>
    <x v="753"/>
    <x v="0"/>
    <x v="0"/>
    <s v="music/indie rock"/>
    <x v="1"/>
    <x v="7"/>
  </r>
  <r>
    <n v="837"/>
    <x v="817"/>
    <x v="836"/>
    <x v="405"/>
    <x v="811"/>
    <x v="826"/>
    <x v="1"/>
    <n v="1797"/>
    <x v="824"/>
    <x v="1"/>
    <s v="USD"/>
    <n v="1301202000"/>
    <x v="754"/>
    <x v="0"/>
    <x v="0"/>
    <s v="music/jazz"/>
    <x v="1"/>
    <x v="17"/>
  </r>
  <r>
    <n v="838"/>
    <x v="818"/>
    <x v="837"/>
    <x v="330"/>
    <x v="812"/>
    <x v="827"/>
    <x v="1"/>
    <n v="261"/>
    <x v="825"/>
    <x v="1"/>
    <s v="USD"/>
    <n v="1538024400"/>
    <x v="755"/>
    <x v="0"/>
    <x v="0"/>
    <s v="theater/plays"/>
    <x v="3"/>
    <x v="3"/>
  </r>
  <r>
    <n v="839"/>
    <x v="819"/>
    <x v="838"/>
    <x v="106"/>
    <x v="813"/>
    <x v="828"/>
    <x v="1"/>
    <n v="157"/>
    <x v="826"/>
    <x v="1"/>
    <s v="USD"/>
    <n v="1395032400"/>
    <x v="756"/>
    <x v="0"/>
    <x v="1"/>
    <s v="film &amp; video/documentary"/>
    <x v="4"/>
    <x v="4"/>
  </r>
  <r>
    <n v="840"/>
    <x v="820"/>
    <x v="839"/>
    <x v="406"/>
    <x v="814"/>
    <x v="829"/>
    <x v="1"/>
    <n v="3533"/>
    <x v="827"/>
    <x v="1"/>
    <s v="USD"/>
    <n v="1405486800"/>
    <x v="757"/>
    <x v="0"/>
    <x v="1"/>
    <s v="theater/plays"/>
    <x v="3"/>
    <x v="3"/>
  </r>
  <r>
    <n v="841"/>
    <x v="821"/>
    <x v="840"/>
    <x v="14"/>
    <x v="815"/>
    <x v="830"/>
    <x v="1"/>
    <n v="155"/>
    <x v="828"/>
    <x v="1"/>
    <s v="USD"/>
    <n v="1455861600"/>
    <x v="758"/>
    <x v="0"/>
    <x v="0"/>
    <s v="technology/web"/>
    <x v="2"/>
    <x v="2"/>
  </r>
  <r>
    <n v="842"/>
    <x v="822"/>
    <x v="841"/>
    <x v="42"/>
    <x v="816"/>
    <x v="831"/>
    <x v="1"/>
    <n v="132"/>
    <x v="829"/>
    <x v="6"/>
    <s v="EUR"/>
    <n v="1529038800"/>
    <x v="759"/>
    <x v="0"/>
    <x v="0"/>
    <s v="technology/wearables"/>
    <x v="2"/>
    <x v="8"/>
  </r>
  <r>
    <n v="843"/>
    <x v="823"/>
    <x v="842"/>
    <x v="35"/>
    <x v="817"/>
    <x v="832"/>
    <x v="0"/>
    <n v="33"/>
    <x v="830"/>
    <x v="1"/>
    <s v="USD"/>
    <n v="1535259600"/>
    <x v="760"/>
    <x v="0"/>
    <x v="0"/>
    <s v="photography/photography books"/>
    <x v="7"/>
    <x v="14"/>
  </r>
  <r>
    <n v="844"/>
    <x v="824"/>
    <x v="843"/>
    <x v="35"/>
    <x v="818"/>
    <x v="833"/>
    <x v="3"/>
    <n v="94"/>
    <x v="831"/>
    <x v="1"/>
    <s v="USD"/>
    <n v="1327212000"/>
    <x v="761"/>
    <x v="0"/>
    <x v="0"/>
    <s v="film &amp; video/documentary"/>
    <x v="4"/>
    <x v="4"/>
  </r>
  <r>
    <n v="845"/>
    <x v="825"/>
    <x v="844"/>
    <x v="407"/>
    <x v="819"/>
    <x v="834"/>
    <x v="1"/>
    <n v="1354"/>
    <x v="832"/>
    <x v="4"/>
    <s v="GBP"/>
    <n v="1526360400"/>
    <x v="78"/>
    <x v="0"/>
    <x v="0"/>
    <s v="technology/web"/>
    <x v="2"/>
    <x v="2"/>
  </r>
  <r>
    <n v="846"/>
    <x v="826"/>
    <x v="845"/>
    <x v="67"/>
    <x v="820"/>
    <x v="835"/>
    <x v="1"/>
    <n v="48"/>
    <x v="833"/>
    <x v="1"/>
    <s v="USD"/>
    <n v="1532149200"/>
    <x v="762"/>
    <x v="1"/>
    <x v="1"/>
    <s v="technology/web"/>
    <x v="2"/>
    <x v="2"/>
  </r>
  <r>
    <n v="847"/>
    <x v="827"/>
    <x v="846"/>
    <x v="53"/>
    <x v="695"/>
    <x v="836"/>
    <x v="1"/>
    <n v="110"/>
    <x v="834"/>
    <x v="1"/>
    <s v="USD"/>
    <n v="1515304800"/>
    <x v="763"/>
    <x v="0"/>
    <x v="0"/>
    <s v="food/food trucks"/>
    <x v="0"/>
    <x v="0"/>
  </r>
  <r>
    <n v="848"/>
    <x v="828"/>
    <x v="847"/>
    <x v="170"/>
    <x v="821"/>
    <x v="837"/>
    <x v="1"/>
    <n v="172"/>
    <x v="835"/>
    <x v="1"/>
    <s v="USD"/>
    <n v="1276318800"/>
    <x v="764"/>
    <x v="0"/>
    <x v="0"/>
    <s v="film &amp; video/drama"/>
    <x v="4"/>
    <x v="6"/>
  </r>
  <r>
    <n v="849"/>
    <x v="829"/>
    <x v="848"/>
    <x v="313"/>
    <x v="822"/>
    <x v="838"/>
    <x v="1"/>
    <n v="307"/>
    <x v="836"/>
    <x v="1"/>
    <s v="USD"/>
    <n v="1328767200"/>
    <x v="765"/>
    <x v="0"/>
    <x v="1"/>
    <s v="music/indie rock"/>
    <x v="1"/>
    <x v="7"/>
  </r>
  <r>
    <n v="850"/>
    <x v="830"/>
    <x v="849"/>
    <x v="0"/>
    <x v="99"/>
    <x v="100"/>
    <x v="0"/>
    <n v="1"/>
    <x v="100"/>
    <x v="1"/>
    <s v="USD"/>
    <n v="1321682400"/>
    <x v="539"/>
    <x v="1"/>
    <x v="0"/>
    <s v="music/rock"/>
    <x v="1"/>
    <x v="1"/>
  </r>
  <r>
    <n v="851"/>
    <x v="831"/>
    <x v="850"/>
    <x v="46"/>
    <x v="823"/>
    <x v="839"/>
    <x v="1"/>
    <n v="160"/>
    <x v="837"/>
    <x v="1"/>
    <s v="USD"/>
    <n v="1335934800"/>
    <x v="766"/>
    <x v="0"/>
    <x v="0"/>
    <s v="music/electric music"/>
    <x v="1"/>
    <x v="5"/>
  </r>
  <r>
    <n v="852"/>
    <x v="832"/>
    <x v="851"/>
    <x v="70"/>
    <x v="824"/>
    <x v="840"/>
    <x v="0"/>
    <n v="31"/>
    <x v="838"/>
    <x v="1"/>
    <s v="USD"/>
    <n v="1310792400"/>
    <x v="422"/>
    <x v="0"/>
    <x v="1"/>
    <s v="games/video games"/>
    <x v="6"/>
    <x v="11"/>
  </r>
  <r>
    <n v="853"/>
    <x v="833"/>
    <x v="852"/>
    <x v="408"/>
    <x v="825"/>
    <x v="841"/>
    <x v="1"/>
    <n v="1467"/>
    <x v="839"/>
    <x v="0"/>
    <s v="CAD"/>
    <n v="1308546000"/>
    <x v="767"/>
    <x v="0"/>
    <x v="1"/>
    <s v="music/indie rock"/>
    <x v="1"/>
    <x v="7"/>
  </r>
  <r>
    <n v="854"/>
    <x v="834"/>
    <x v="853"/>
    <x v="409"/>
    <x v="826"/>
    <x v="842"/>
    <x v="1"/>
    <n v="2662"/>
    <x v="840"/>
    <x v="0"/>
    <s v="CAD"/>
    <n v="1574056800"/>
    <x v="768"/>
    <x v="0"/>
    <x v="0"/>
    <s v="publishing/fiction"/>
    <x v="5"/>
    <x v="13"/>
  </r>
  <r>
    <n v="855"/>
    <x v="835"/>
    <x v="854"/>
    <x v="410"/>
    <x v="827"/>
    <x v="843"/>
    <x v="1"/>
    <n v="452"/>
    <x v="841"/>
    <x v="2"/>
    <s v="AUD"/>
    <n v="1308373200"/>
    <x v="214"/>
    <x v="0"/>
    <x v="0"/>
    <s v="theater/plays"/>
    <x v="3"/>
    <x v="3"/>
  </r>
  <r>
    <n v="856"/>
    <x v="764"/>
    <x v="855"/>
    <x v="166"/>
    <x v="828"/>
    <x v="844"/>
    <x v="1"/>
    <n v="158"/>
    <x v="842"/>
    <x v="1"/>
    <s v="USD"/>
    <n v="1335243600"/>
    <x v="769"/>
    <x v="0"/>
    <x v="0"/>
    <s v="food/food trucks"/>
    <x v="0"/>
    <x v="0"/>
  </r>
  <r>
    <n v="857"/>
    <x v="836"/>
    <x v="856"/>
    <x v="98"/>
    <x v="829"/>
    <x v="845"/>
    <x v="1"/>
    <n v="225"/>
    <x v="843"/>
    <x v="5"/>
    <s v="CHF"/>
    <n v="1328421600"/>
    <x v="770"/>
    <x v="1"/>
    <x v="0"/>
    <s v="film &amp; video/shorts"/>
    <x v="4"/>
    <x v="12"/>
  </r>
  <r>
    <n v="858"/>
    <x v="837"/>
    <x v="857"/>
    <x v="220"/>
    <x v="830"/>
    <x v="846"/>
    <x v="0"/>
    <n v="35"/>
    <x v="844"/>
    <x v="1"/>
    <s v="USD"/>
    <n v="1524286800"/>
    <x v="771"/>
    <x v="1"/>
    <x v="0"/>
    <s v="food/food trucks"/>
    <x v="0"/>
    <x v="0"/>
  </r>
  <r>
    <n v="859"/>
    <x v="838"/>
    <x v="858"/>
    <x v="190"/>
    <x v="831"/>
    <x v="847"/>
    <x v="0"/>
    <n v="63"/>
    <x v="845"/>
    <x v="1"/>
    <s v="USD"/>
    <n v="1362117600"/>
    <x v="250"/>
    <x v="0"/>
    <x v="1"/>
    <s v="theater/plays"/>
    <x v="3"/>
    <x v="3"/>
  </r>
  <r>
    <n v="860"/>
    <x v="839"/>
    <x v="859"/>
    <x v="22"/>
    <x v="832"/>
    <x v="848"/>
    <x v="1"/>
    <n v="65"/>
    <x v="846"/>
    <x v="1"/>
    <s v="USD"/>
    <n v="1550556000"/>
    <x v="772"/>
    <x v="0"/>
    <x v="1"/>
    <s v="technology/wearables"/>
    <x v="2"/>
    <x v="8"/>
  </r>
  <r>
    <n v="861"/>
    <x v="840"/>
    <x v="860"/>
    <x v="35"/>
    <x v="833"/>
    <x v="849"/>
    <x v="1"/>
    <n v="163"/>
    <x v="847"/>
    <x v="1"/>
    <s v="USD"/>
    <n v="1269147600"/>
    <x v="773"/>
    <x v="0"/>
    <x v="0"/>
    <s v="theater/plays"/>
    <x v="3"/>
    <x v="3"/>
  </r>
  <r>
    <n v="862"/>
    <x v="841"/>
    <x v="861"/>
    <x v="26"/>
    <x v="834"/>
    <x v="850"/>
    <x v="1"/>
    <n v="85"/>
    <x v="848"/>
    <x v="1"/>
    <s v="USD"/>
    <n v="1312174800"/>
    <x v="774"/>
    <x v="0"/>
    <x v="0"/>
    <s v="theater/plays"/>
    <x v="3"/>
    <x v="3"/>
  </r>
  <r>
    <n v="863"/>
    <x v="842"/>
    <x v="862"/>
    <x v="1"/>
    <x v="835"/>
    <x v="851"/>
    <x v="1"/>
    <n v="217"/>
    <x v="849"/>
    <x v="1"/>
    <s v="USD"/>
    <n v="1434517200"/>
    <x v="331"/>
    <x v="0"/>
    <x v="1"/>
    <s v="film &amp; video/television"/>
    <x v="4"/>
    <x v="19"/>
  </r>
  <r>
    <n v="864"/>
    <x v="843"/>
    <x v="863"/>
    <x v="3"/>
    <x v="836"/>
    <x v="852"/>
    <x v="1"/>
    <n v="150"/>
    <x v="850"/>
    <x v="1"/>
    <s v="USD"/>
    <n v="1471582800"/>
    <x v="775"/>
    <x v="0"/>
    <x v="0"/>
    <s v="film &amp; video/shorts"/>
    <x v="4"/>
    <x v="12"/>
  </r>
  <r>
    <n v="865"/>
    <x v="844"/>
    <x v="864"/>
    <x v="411"/>
    <x v="837"/>
    <x v="853"/>
    <x v="1"/>
    <n v="3272"/>
    <x v="851"/>
    <x v="1"/>
    <s v="USD"/>
    <n v="1410757200"/>
    <x v="776"/>
    <x v="0"/>
    <x v="0"/>
    <s v="theater/plays"/>
    <x v="3"/>
    <x v="3"/>
  </r>
  <r>
    <n v="866"/>
    <x v="845"/>
    <x v="865"/>
    <x v="412"/>
    <x v="838"/>
    <x v="854"/>
    <x v="3"/>
    <n v="898"/>
    <x v="852"/>
    <x v="1"/>
    <s v="USD"/>
    <n v="1304830800"/>
    <x v="777"/>
    <x v="0"/>
    <x v="0"/>
    <s v="photography/photography books"/>
    <x v="7"/>
    <x v="14"/>
  </r>
  <r>
    <n v="867"/>
    <x v="846"/>
    <x v="866"/>
    <x v="73"/>
    <x v="839"/>
    <x v="855"/>
    <x v="1"/>
    <n v="300"/>
    <x v="853"/>
    <x v="1"/>
    <s v="USD"/>
    <n v="1539061200"/>
    <x v="778"/>
    <x v="0"/>
    <x v="0"/>
    <s v="food/food trucks"/>
    <x v="0"/>
    <x v="0"/>
  </r>
  <r>
    <n v="868"/>
    <x v="847"/>
    <x v="867"/>
    <x v="260"/>
    <x v="762"/>
    <x v="856"/>
    <x v="1"/>
    <n v="126"/>
    <x v="854"/>
    <x v="1"/>
    <s v="USD"/>
    <n v="1381554000"/>
    <x v="779"/>
    <x v="0"/>
    <x v="0"/>
    <s v="theater/plays"/>
    <x v="3"/>
    <x v="3"/>
  </r>
  <r>
    <n v="869"/>
    <x v="848"/>
    <x v="868"/>
    <x v="413"/>
    <x v="840"/>
    <x v="857"/>
    <x v="0"/>
    <n v="526"/>
    <x v="855"/>
    <x v="1"/>
    <s v="USD"/>
    <n v="1277096400"/>
    <x v="780"/>
    <x v="0"/>
    <x v="0"/>
    <s v="film &amp; video/drama"/>
    <x v="4"/>
    <x v="6"/>
  </r>
  <r>
    <n v="870"/>
    <x v="849"/>
    <x v="869"/>
    <x v="106"/>
    <x v="841"/>
    <x v="858"/>
    <x v="0"/>
    <n v="121"/>
    <x v="856"/>
    <x v="1"/>
    <s v="USD"/>
    <n v="1440392400"/>
    <x v="781"/>
    <x v="0"/>
    <x v="0"/>
    <s v="theater/plays"/>
    <x v="3"/>
    <x v="3"/>
  </r>
  <r>
    <n v="871"/>
    <x v="850"/>
    <x v="870"/>
    <x v="414"/>
    <x v="842"/>
    <x v="859"/>
    <x v="1"/>
    <n v="2320"/>
    <x v="857"/>
    <x v="1"/>
    <s v="USD"/>
    <n v="1509512400"/>
    <x v="782"/>
    <x v="0"/>
    <x v="1"/>
    <s v="theater/plays"/>
    <x v="3"/>
    <x v="3"/>
  </r>
  <r>
    <n v="872"/>
    <x v="851"/>
    <x v="871"/>
    <x v="53"/>
    <x v="843"/>
    <x v="860"/>
    <x v="1"/>
    <n v="81"/>
    <x v="858"/>
    <x v="2"/>
    <s v="AUD"/>
    <n v="1535950800"/>
    <x v="783"/>
    <x v="0"/>
    <x v="0"/>
    <s v="film &amp; video/science fiction"/>
    <x v="4"/>
    <x v="22"/>
  </r>
  <r>
    <n v="873"/>
    <x v="852"/>
    <x v="872"/>
    <x v="369"/>
    <x v="844"/>
    <x v="861"/>
    <x v="1"/>
    <n v="1887"/>
    <x v="859"/>
    <x v="1"/>
    <s v="USD"/>
    <n v="1389160800"/>
    <x v="393"/>
    <x v="0"/>
    <x v="0"/>
    <s v="photography/photography books"/>
    <x v="7"/>
    <x v="14"/>
  </r>
  <r>
    <n v="874"/>
    <x v="853"/>
    <x v="873"/>
    <x v="415"/>
    <x v="845"/>
    <x v="862"/>
    <x v="1"/>
    <n v="4358"/>
    <x v="860"/>
    <x v="1"/>
    <s v="USD"/>
    <n v="1271998800"/>
    <x v="784"/>
    <x v="0"/>
    <x v="1"/>
    <s v="photography/photography books"/>
    <x v="7"/>
    <x v="14"/>
  </r>
  <r>
    <n v="875"/>
    <x v="854"/>
    <x v="874"/>
    <x v="58"/>
    <x v="846"/>
    <x v="863"/>
    <x v="0"/>
    <n v="67"/>
    <x v="861"/>
    <x v="1"/>
    <s v="USD"/>
    <n v="1294898400"/>
    <x v="785"/>
    <x v="0"/>
    <x v="0"/>
    <s v="music/rock"/>
    <x v="1"/>
    <x v="1"/>
  </r>
  <r>
    <n v="876"/>
    <x v="855"/>
    <x v="875"/>
    <x v="111"/>
    <x v="847"/>
    <x v="864"/>
    <x v="0"/>
    <n v="57"/>
    <x v="862"/>
    <x v="0"/>
    <s v="CAD"/>
    <n v="1559970000"/>
    <x v="229"/>
    <x v="0"/>
    <x v="0"/>
    <s v="photography/photography books"/>
    <x v="7"/>
    <x v="14"/>
  </r>
  <r>
    <n v="877"/>
    <x v="856"/>
    <x v="876"/>
    <x v="416"/>
    <x v="848"/>
    <x v="865"/>
    <x v="0"/>
    <n v="1229"/>
    <x v="863"/>
    <x v="1"/>
    <s v="USD"/>
    <n v="1469509200"/>
    <x v="786"/>
    <x v="0"/>
    <x v="0"/>
    <s v="food/food trucks"/>
    <x v="0"/>
    <x v="0"/>
  </r>
  <r>
    <n v="878"/>
    <x v="857"/>
    <x v="877"/>
    <x v="50"/>
    <x v="849"/>
    <x v="866"/>
    <x v="0"/>
    <n v="12"/>
    <x v="864"/>
    <x v="6"/>
    <s v="EUR"/>
    <n v="1579068000"/>
    <x v="787"/>
    <x v="0"/>
    <x v="0"/>
    <s v="music/metal"/>
    <x v="1"/>
    <x v="16"/>
  </r>
  <r>
    <n v="879"/>
    <x v="858"/>
    <x v="878"/>
    <x v="67"/>
    <x v="675"/>
    <x v="867"/>
    <x v="1"/>
    <n v="53"/>
    <x v="865"/>
    <x v="1"/>
    <s v="USD"/>
    <n v="1487743200"/>
    <x v="341"/>
    <x v="0"/>
    <x v="0"/>
    <s v="publishing/nonfiction"/>
    <x v="5"/>
    <x v="9"/>
  </r>
  <r>
    <n v="880"/>
    <x v="859"/>
    <x v="879"/>
    <x v="396"/>
    <x v="850"/>
    <x v="868"/>
    <x v="1"/>
    <n v="2414"/>
    <x v="866"/>
    <x v="1"/>
    <s v="USD"/>
    <n v="1563685200"/>
    <x v="788"/>
    <x v="0"/>
    <x v="0"/>
    <s v="music/electric music"/>
    <x v="1"/>
    <x v="5"/>
  </r>
  <r>
    <n v="881"/>
    <x v="860"/>
    <x v="880"/>
    <x v="417"/>
    <x v="851"/>
    <x v="869"/>
    <x v="0"/>
    <n v="452"/>
    <x v="867"/>
    <x v="1"/>
    <s v="USD"/>
    <n v="1436418000"/>
    <x v="789"/>
    <x v="0"/>
    <x v="1"/>
    <s v="theater/plays"/>
    <x v="3"/>
    <x v="3"/>
  </r>
  <r>
    <n v="882"/>
    <x v="861"/>
    <x v="881"/>
    <x v="126"/>
    <x v="852"/>
    <x v="870"/>
    <x v="1"/>
    <n v="80"/>
    <x v="868"/>
    <x v="1"/>
    <s v="USD"/>
    <n v="1421820000"/>
    <x v="790"/>
    <x v="0"/>
    <x v="0"/>
    <s v="theater/plays"/>
    <x v="3"/>
    <x v="3"/>
  </r>
  <r>
    <n v="883"/>
    <x v="862"/>
    <x v="882"/>
    <x v="74"/>
    <x v="853"/>
    <x v="871"/>
    <x v="1"/>
    <n v="193"/>
    <x v="869"/>
    <x v="1"/>
    <s v="USD"/>
    <n v="1274763600"/>
    <x v="791"/>
    <x v="0"/>
    <x v="0"/>
    <s v="film &amp; video/shorts"/>
    <x v="4"/>
    <x v="12"/>
  </r>
  <r>
    <n v="884"/>
    <x v="863"/>
    <x v="883"/>
    <x v="418"/>
    <x v="854"/>
    <x v="872"/>
    <x v="0"/>
    <n v="1886"/>
    <x v="870"/>
    <x v="1"/>
    <s v="USD"/>
    <n v="1399179600"/>
    <x v="792"/>
    <x v="0"/>
    <x v="1"/>
    <s v="theater/plays"/>
    <x v="3"/>
    <x v="3"/>
  </r>
  <r>
    <n v="885"/>
    <x v="864"/>
    <x v="884"/>
    <x v="37"/>
    <x v="855"/>
    <x v="873"/>
    <x v="1"/>
    <n v="52"/>
    <x v="871"/>
    <x v="1"/>
    <s v="USD"/>
    <n v="1275800400"/>
    <x v="556"/>
    <x v="0"/>
    <x v="0"/>
    <s v="theater/plays"/>
    <x v="3"/>
    <x v="3"/>
  </r>
  <r>
    <n v="886"/>
    <x v="865"/>
    <x v="885"/>
    <x v="419"/>
    <x v="856"/>
    <x v="874"/>
    <x v="0"/>
    <n v="1825"/>
    <x v="872"/>
    <x v="1"/>
    <s v="USD"/>
    <n v="1282798800"/>
    <x v="488"/>
    <x v="0"/>
    <x v="0"/>
    <s v="music/indie rock"/>
    <x v="1"/>
    <x v="7"/>
  </r>
  <r>
    <n v="887"/>
    <x v="866"/>
    <x v="886"/>
    <x v="75"/>
    <x v="857"/>
    <x v="875"/>
    <x v="0"/>
    <n v="31"/>
    <x v="873"/>
    <x v="1"/>
    <s v="USD"/>
    <n v="1437109200"/>
    <x v="232"/>
    <x v="0"/>
    <x v="1"/>
    <s v="theater/plays"/>
    <x v="3"/>
    <x v="3"/>
  </r>
  <r>
    <n v="888"/>
    <x v="867"/>
    <x v="887"/>
    <x v="306"/>
    <x v="858"/>
    <x v="876"/>
    <x v="1"/>
    <n v="290"/>
    <x v="874"/>
    <x v="1"/>
    <s v="USD"/>
    <n v="1491886800"/>
    <x v="793"/>
    <x v="0"/>
    <x v="0"/>
    <s v="theater/plays"/>
    <x v="3"/>
    <x v="3"/>
  </r>
  <r>
    <n v="889"/>
    <x v="868"/>
    <x v="888"/>
    <x v="36"/>
    <x v="859"/>
    <x v="877"/>
    <x v="1"/>
    <n v="122"/>
    <x v="875"/>
    <x v="1"/>
    <s v="USD"/>
    <n v="1394600400"/>
    <x v="794"/>
    <x v="0"/>
    <x v="1"/>
    <s v="music/electric music"/>
    <x v="1"/>
    <x v="5"/>
  </r>
  <r>
    <n v="890"/>
    <x v="869"/>
    <x v="889"/>
    <x v="420"/>
    <x v="860"/>
    <x v="878"/>
    <x v="1"/>
    <n v="1470"/>
    <x v="876"/>
    <x v="1"/>
    <s v="USD"/>
    <n v="1561352400"/>
    <x v="138"/>
    <x v="0"/>
    <x v="0"/>
    <s v="music/indie rock"/>
    <x v="1"/>
    <x v="7"/>
  </r>
  <r>
    <n v="891"/>
    <x v="870"/>
    <x v="890"/>
    <x v="162"/>
    <x v="861"/>
    <x v="879"/>
    <x v="1"/>
    <n v="165"/>
    <x v="877"/>
    <x v="0"/>
    <s v="CAD"/>
    <n v="1322892000"/>
    <x v="795"/>
    <x v="0"/>
    <x v="0"/>
    <s v="film &amp; video/documentary"/>
    <x v="4"/>
    <x v="4"/>
  </r>
  <r>
    <n v="892"/>
    <x v="871"/>
    <x v="891"/>
    <x v="46"/>
    <x v="862"/>
    <x v="880"/>
    <x v="1"/>
    <n v="182"/>
    <x v="878"/>
    <x v="1"/>
    <s v="USD"/>
    <n v="1274418000"/>
    <x v="796"/>
    <x v="0"/>
    <x v="0"/>
    <s v="publishing/translations"/>
    <x v="5"/>
    <x v="18"/>
  </r>
  <r>
    <n v="893"/>
    <x v="872"/>
    <x v="892"/>
    <x v="141"/>
    <x v="863"/>
    <x v="881"/>
    <x v="1"/>
    <n v="199"/>
    <x v="879"/>
    <x v="6"/>
    <s v="EUR"/>
    <n v="1434344400"/>
    <x v="797"/>
    <x v="0"/>
    <x v="1"/>
    <s v="film &amp; video/documentary"/>
    <x v="4"/>
    <x v="4"/>
  </r>
  <r>
    <n v="894"/>
    <x v="873"/>
    <x v="893"/>
    <x v="12"/>
    <x v="9"/>
    <x v="882"/>
    <x v="1"/>
    <n v="56"/>
    <x v="880"/>
    <x v="4"/>
    <s v="GBP"/>
    <n v="1373518800"/>
    <x v="798"/>
    <x v="0"/>
    <x v="1"/>
    <s v="film &amp; video/television"/>
    <x v="4"/>
    <x v="19"/>
  </r>
  <r>
    <n v="895"/>
    <x v="874"/>
    <x v="894"/>
    <x v="421"/>
    <x v="611"/>
    <x v="883"/>
    <x v="0"/>
    <n v="107"/>
    <x v="881"/>
    <x v="1"/>
    <s v="USD"/>
    <n v="1517637600"/>
    <x v="799"/>
    <x v="0"/>
    <x v="0"/>
    <s v="theater/plays"/>
    <x v="3"/>
    <x v="3"/>
  </r>
  <r>
    <n v="896"/>
    <x v="875"/>
    <x v="895"/>
    <x v="174"/>
    <x v="864"/>
    <x v="884"/>
    <x v="1"/>
    <n v="1460"/>
    <x v="882"/>
    <x v="2"/>
    <s v="AUD"/>
    <n v="1310619600"/>
    <x v="800"/>
    <x v="0"/>
    <x v="1"/>
    <s v="food/food trucks"/>
    <x v="0"/>
    <x v="0"/>
  </r>
  <r>
    <n v="897"/>
    <x v="876"/>
    <x v="896"/>
    <x v="35"/>
    <x v="865"/>
    <x v="885"/>
    <x v="0"/>
    <n v="27"/>
    <x v="883"/>
    <x v="1"/>
    <s v="USD"/>
    <n v="1556427600"/>
    <x v="368"/>
    <x v="0"/>
    <x v="0"/>
    <s v="theater/plays"/>
    <x v="3"/>
    <x v="3"/>
  </r>
  <r>
    <n v="898"/>
    <x v="877"/>
    <x v="897"/>
    <x v="422"/>
    <x v="866"/>
    <x v="886"/>
    <x v="0"/>
    <n v="1221"/>
    <x v="884"/>
    <x v="1"/>
    <s v="USD"/>
    <n v="1576476000"/>
    <x v="801"/>
    <x v="0"/>
    <x v="0"/>
    <s v="film &amp; video/documentary"/>
    <x v="4"/>
    <x v="4"/>
  </r>
  <r>
    <n v="899"/>
    <x v="878"/>
    <x v="898"/>
    <x v="33"/>
    <x v="867"/>
    <x v="887"/>
    <x v="1"/>
    <n v="123"/>
    <x v="885"/>
    <x v="5"/>
    <s v="CHF"/>
    <n v="1381122000"/>
    <x v="802"/>
    <x v="0"/>
    <x v="0"/>
    <s v="music/jazz"/>
    <x v="1"/>
    <x v="17"/>
  </r>
  <r>
    <n v="900"/>
    <x v="879"/>
    <x v="899"/>
    <x v="0"/>
    <x v="50"/>
    <x v="50"/>
    <x v="0"/>
    <n v="1"/>
    <x v="50"/>
    <x v="1"/>
    <s v="USD"/>
    <n v="1411102800"/>
    <x v="803"/>
    <x v="0"/>
    <x v="1"/>
    <s v="technology/web"/>
    <x v="2"/>
    <x v="2"/>
  </r>
  <r>
    <n v="901"/>
    <x v="880"/>
    <x v="900"/>
    <x v="36"/>
    <x v="868"/>
    <x v="888"/>
    <x v="1"/>
    <n v="159"/>
    <x v="886"/>
    <x v="1"/>
    <s v="USD"/>
    <n v="1531803600"/>
    <x v="482"/>
    <x v="0"/>
    <x v="1"/>
    <s v="music/rock"/>
    <x v="1"/>
    <x v="1"/>
  </r>
  <r>
    <n v="902"/>
    <x v="881"/>
    <x v="901"/>
    <x v="1"/>
    <x v="869"/>
    <x v="889"/>
    <x v="1"/>
    <n v="110"/>
    <x v="887"/>
    <x v="1"/>
    <s v="USD"/>
    <n v="1454133600"/>
    <x v="496"/>
    <x v="0"/>
    <x v="0"/>
    <s v="technology/web"/>
    <x v="2"/>
    <x v="2"/>
  </r>
  <r>
    <n v="903"/>
    <x v="882"/>
    <x v="902"/>
    <x v="423"/>
    <x v="870"/>
    <x v="890"/>
    <x v="2"/>
    <n v="14"/>
    <x v="888"/>
    <x v="1"/>
    <s v="USD"/>
    <n v="1336194000"/>
    <x v="804"/>
    <x v="0"/>
    <x v="1"/>
    <s v="publishing/nonfiction"/>
    <x v="5"/>
    <x v="9"/>
  </r>
  <r>
    <n v="904"/>
    <x v="883"/>
    <x v="903"/>
    <x v="191"/>
    <x v="871"/>
    <x v="891"/>
    <x v="0"/>
    <n v="16"/>
    <x v="889"/>
    <x v="1"/>
    <s v="USD"/>
    <n v="1349326800"/>
    <x v="805"/>
    <x v="0"/>
    <x v="0"/>
    <s v="publishing/radio &amp; podcasts"/>
    <x v="5"/>
    <x v="15"/>
  </r>
  <r>
    <n v="905"/>
    <x v="884"/>
    <x v="904"/>
    <x v="58"/>
    <x v="872"/>
    <x v="892"/>
    <x v="1"/>
    <n v="236"/>
    <x v="890"/>
    <x v="1"/>
    <s v="USD"/>
    <n v="1379566800"/>
    <x v="806"/>
    <x v="0"/>
    <x v="0"/>
    <s v="theater/plays"/>
    <x v="3"/>
    <x v="3"/>
  </r>
  <r>
    <n v="906"/>
    <x v="885"/>
    <x v="905"/>
    <x v="20"/>
    <x v="873"/>
    <x v="893"/>
    <x v="1"/>
    <n v="191"/>
    <x v="891"/>
    <x v="1"/>
    <s v="USD"/>
    <n v="1494651600"/>
    <x v="807"/>
    <x v="1"/>
    <x v="1"/>
    <s v="film &amp; video/documentary"/>
    <x v="4"/>
    <x v="4"/>
  </r>
  <r>
    <n v="907"/>
    <x v="886"/>
    <x v="906"/>
    <x v="14"/>
    <x v="874"/>
    <x v="894"/>
    <x v="0"/>
    <n v="41"/>
    <x v="892"/>
    <x v="1"/>
    <s v="USD"/>
    <n v="1303880400"/>
    <x v="808"/>
    <x v="0"/>
    <x v="0"/>
    <s v="theater/plays"/>
    <x v="3"/>
    <x v="3"/>
  </r>
  <r>
    <n v="908"/>
    <x v="887"/>
    <x v="907"/>
    <x v="424"/>
    <x v="875"/>
    <x v="895"/>
    <x v="1"/>
    <n v="3934"/>
    <x v="893"/>
    <x v="1"/>
    <s v="USD"/>
    <n v="1335934800"/>
    <x v="104"/>
    <x v="0"/>
    <x v="0"/>
    <s v="games/video games"/>
    <x v="6"/>
    <x v="11"/>
  </r>
  <r>
    <n v="909"/>
    <x v="888"/>
    <x v="908"/>
    <x v="37"/>
    <x v="876"/>
    <x v="896"/>
    <x v="1"/>
    <n v="80"/>
    <x v="894"/>
    <x v="0"/>
    <s v="CAD"/>
    <n v="1528088400"/>
    <x v="809"/>
    <x v="0"/>
    <x v="1"/>
    <s v="theater/plays"/>
    <x v="3"/>
    <x v="3"/>
  </r>
  <r>
    <n v="910"/>
    <x v="889"/>
    <x v="909"/>
    <x v="425"/>
    <x v="877"/>
    <x v="897"/>
    <x v="3"/>
    <n v="296"/>
    <x v="895"/>
    <x v="1"/>
    <s v="USD"/>
    <n v="1421906400"/>
    <x v="810"/>
    <x v="0"/>
    <x v="0"/>
    <s v="theater/plays"/>
    <x v="3"/>
    <x v="3"/>
  </r>
  <r>
    <n v="911"/>
    <x v="890"/>
    <x v="910"/>
    <x v="306"/>
    <x v="878"/>
    <x v="898"/>
    <x v="1"/>
    <n v="462"/>
    <x v="896"/>
    <x v="1"/>
    <s v="USD"/>
    <n v="1568005200"/>
    <x v="811"/>
    <x v="1"/>
    <x v="0"/>
    <s v="technology/web"/>
    <x v="2"/>
    <x v="2"/>
  </r>
  <r>
    <n v="912"/>
    <x v="891"/>
    <x v="911"/>
    <x v="37"/>
    <x v="879"/>
    <x v="899"/>
    <x v="1"/>
    <n v="179"/>
    <x v="897"/>
    <x v="1"/>
    <s v="USD"/>
    <n v="1346821200"/>
    <x v="812"/>
    <x v="1"/>
    <x v="0"/>
    <s v="film &amp; video/drama"/>
    <x v="4"/>
    <x v="6"/>
  </r>
  <r>
    <n v="913"/>
    <x v="892"/>
    <x v="912"/>
    <x v="426"/>
    <x v="880"/>
    <x v="900"/>
    <x v="0"/>
    <n v="523"/>
    <x v="898"/>
    <x v="2"/>
    <s v="AUD"/>
    <n v="1557637200"/>
    <x v="813"/>
    <x v="0"/>
    <x v="0"/>
    <s v="film &amp; video/drama"/>
    <x v="4"/>
    <x v="6"/>
  </r>
  <r>
    <n v="914"/>
    <x v="893"/>
    <x v="913"/>
    <x v="330"/>
    <x v="881"/>
    <x v="901"/>
    <x v="0"/>
    <n v="141"/>
    <x v="899"/>
    <x v="4"/>
    <s v="GBP"/>
    <n v="1375592400"/>
    <x v="814"/>
    <x v="0"/>
    <x v="0"/>
    <s v="theater/plays"/>
    <x v="3"/>
    <x v="3"/>
  </r>
  <r>
    <n v="915"/>
    <x v="894"/>
    <x v="914"/>
    <x v="427"/>
    <x v="882"/>
    <x v="902"/>
    <x v="1"/>
    <n v="1866"/>
    <x v="900"/>
    <x v="4"/>
    <s v="GBP"/>
    <n v="1503982800"/>
    <x v="815"/>
    <x v="0"/>
    <x v="0"/>
    <s v="film &amp; video/television"/>
    <x v="4"/>
    <x v="19"/>
  </r>
  <r>
    <n v="916"/>
    <x v="895"/>
    <x v="915"/>
    <x v="41"/>
    <x v="883"/>
    <x v="903"/>
    <x v="0"/>
    <n v="52"/>
    <x v="901"/>
    <x v="1"/>
    <s v="USD"/>
    <n v="1418882400"/>
    <x v="414"/>
    <x v="0"/>
    <x v="0"/>
    <s v="photography/photography books"/>
    <x v="7"/>
    <x v="14"/>
  </r>
  <r>
    <n v="917"/>
    <x v="896"/>
    <x v="916"/>
    <x v="136"/>
    <x v="884"/>
    <x v="904"/>
    <x v="2"/>
    <n v="27"/>
    <x v="902"/>
    <x v="4"/>
    <s v="GBP"/>
    <n v="1309237200"/>
    <x v="816"/>
    <x v="0"/>
    <x v="1"/>
    <s v="film &amp; video/shorts"/>
    <x v="4"/>
    <x v="12"/>
  </r>
  <r>
    <n v="918"/>
    <x v="897"/>
    <x v="917"/>
    <x v="167"/>
    <x v="885"/>
    <x v="905"/>
    <x v="1"/>
    <n v="156"/>
    <x v="903"/>
    <x v="5"/>
    <s v="CHF"/>
    <n v="1343365200"/>
    <x v="82"/>
    <x v="0"/>
    <x v="0"/>
    <s v="publishing/radio &amp; podcasts"/>
    <x v="5"/>
    <x v="15"/>
  </r>
  <r>
    <n v="919"/>
    <x v="898"/>
    <x v="918"/>
    <x v="428"/>
    <x v="886"/>
    <x v="906"/>
    <x v="0"/>
    <n v="225"/>
    <x v="904"/>
    <x v="2"/>
    <s v="AUD"/>
    <n v="1507957200"/>
    <x v="817"/>
    <x v="0"/>
    <x v="1"/>
    <s v="theater/plays"/>
    <x v="3"/>
    <x v="3"/>
  </r>
  <r>
    <n v="920"/>
    <x v="899"/>
    <x v="919"/>
    <x v="98"/>
    <x v="887"/>
    <x v="907"/>
    <x v="1"/>
    <n v="255"/>
    <x v="905"/>
    <x v="1"/>
    <s v="USD"/>
    <n v="1549519200"/>
    <x v="818"/>
    <x v="1"/>
    <x v="0"/>
    <s v="film &amp; video/animation"/>
    <x v="4"/>
    <x v="10"/>
  </r>
  <r>
    <n v="921"/>
    <x v="900"/>
    <x v="920"/>
    <x v="429"/>
    <x v="888"/>
    <x v="908"/>
    <x v="0"/>
    <n v="38"/>
    <x v="906"/>
    <x v="1"/>
    <s v="USD"/>
    <n v="1329026400"/>
    <x v="819"/>
    <x v="0"/>
    <x v="0"/>
    <s v="technology/web"/>
    <x v="2"/>
    <x v="2"/>
  </r>
  <r>
    <n v="922"/>
    <x v="901"/>
    <x v="921"/>
    <x v="430"/>
    <x v="889"/>
    <x v="909"/>
    <x v="1"/>
    <n v="2261"/>
    <x v="907"/>
    <x v="1"/>
    <s v="USD"/>
    <n v="1544335200"/>
    <x v="320"/>
    <x v="0"/>
    <x v="1"/>
    <s v="music/world music"/>
    <x v="1"/>
    <x v="21"/>
  </r>
  <r>
    <n v="923"/>
    <x v="902"/>
    <x v="922"/>
    <x v="12"/>
    <x v="890"/>
    <x v="910"/>
    <x v="1"/>
    <n v="40"/>
    <x v="908"/>
    <x v="1"/>
    <s v="USD"/>
    <n v="1279083600"/>
    <x v="820"/>
    <x v="0"/>
    <x v="0"/>
    <s v="theater/plays"/>
    <x v="3"/>
    <x v="3"/>
  </r>
  <r>
    <n v="924"/>
    <x v="903"/>
    <x v="923"/>
    <x v="431"/>
    <x v="891"/>
    <x v="911"/>
    <x v="1"/>
    <n v="2289"/>
    <x v="909"/>
    <x v="6"/>
    <s v="EUR"/>
    <n v="1572498000"/>
    <x v="821"/>
    <x v="0"/>
    <x v="0"/>
    <s v="theater/plays"/>
    <x v="3"/>
    <x v="3"/>
  </r>
  <r>
    <n v="925"/>
    <x v="904"/>
    <x v="924"/>
    <x v="162"/>
    <x v="892"/>
    <x v="912"/>
    <x v="1"/>
    <n v="65"/>
    <x v="910"/>
    <x v="1"/>
    <s v="USD"/>
    <n v="1506056400"/>
    <x v="822"/>
    <x v="0"/>
    <x v="0"/>
    <s v="theater/plays"/>
    <x v="3"/>
    <x v="3"/>
  </r>
  <r>
    <n v="926"/>
    <x v="905"/>
    <x v="925"/>
    <x v="251"/>
    <x v="893"/>
    <x v="913"/>
    <x v="0"/>
    <n v="15"/>
    <x v="911"/>
    <x v="1"/>
    <s v="USD"/>
    <n v="1463029200"/>
    <x v="823"/>
    <x v="0"/>
    <x v="0"/>
    <s v="food/food trucks"/>
    <x v="0"/>
    <x v="0"/>
  </r>
  <r>
    <n v="927"/>
    <x v="906"/>
    <x v="926"/>
    <x v="44"/>
    <x v="894"/>
    <x v="914"/>
    <x v="0"/>
    <n v="37"/>
    <x v="912"/>
    <x v="1"/>
    <s v="USD"/>
    <n v="1342069200"/>
    <x v="824"/>
    <x v="0"/>
    <x v="0"/>
    <s v="theater/plays"/>
    <x v="3"/>
    <x v="3"/>
  </r>
  <r>
    <n v="928"/>
    <x v="907"/>
    <x v="927"/>
    <x v="225"/>
    <x v="895"/>
    <x v="915"/>
    <x v="1"/>
    <n v="3777"/>
    <x v="913"/>
    <x v="6"/>
    <s v="EUR"/>
    <n v="1388296800"/>
    <x v="497"/>
    <x v="0"/>
    <x v="0"/>
    <s v="technology/web"/>
    <x v="2"/>
    <x v="2"/>
  </r>
  <r>
    <n v="929"/>
    <x v="908"/>
    <x v="928"/>
    <x v="20"/>
    <x v="896"/>
    <x v="916"/>
    <x v="1"/>
    <n v="184"/>
    <x v="914"/>
    <x v="4"/>
    <s v="GBP"/>
    <n v="1493787600"/>
    <x v="825"/>
    <x v="0"/>
    <x v="0"/>
    <s v="theater/plays"/>
    <x v="3"/>
    <x v="3"/>
  </r>
  <r>
    <n v="930"/>
    <x v="909"/>
    <x v="929"/>
    <x v="26"/>
    <x v="897"/>
    <x v="917"/>
    <x v="1"/>
    <n v="85"/>
    <x v="915"/>
    <x v="1"/>
    <s v="USD"/>
    <n v="1424844000"/>
    <x v="826"/>
    <x v="0"/>
    <x v="1"/>
    <s v="theater/plays"/>
    <x v="3"/>
    <x v="3"/>
  </r>
  <r>
    <n v="931"/>
    <x v="910"/>
    <x v="930"/>
    <x v="58"/>
    <x v="898"/>
    <x v="918"/>
    <x v="0"/>
    <n v="112"/>
    <x v="916"/>
    <x v="1"/>
    <s v="USD"/>
    <n v="1403931600"/>
    <x v="827"/>
    <x v="0"/>
    <x v="1"/>
    <s v="theater/plays"/>
    <x v="3"/>
    <x v="3"/>
  </r>
  <r>
    <n v="932"/>
    <x v="911"/>
    <x v="931"/>
    <x v="173"/>
    <x v="899"/>
    <x v="919"/>
    <x v="1"/>
    <n v="144"/>
    <x v="917"/>
    <x v="1"/>
    <s v="USD"/>
    <n v="1394514000"/>
    <x v="828"/>
    <x v="0"/>
    <x v="0"/>
    <s v="music/rock"/>
    <x v="1"/>
    <x v="1"/>
  </r>
  <r>
    <n v="933"/>
    <x v="912"/>
    <x v="932"/>
    <x v="432"/>
    <x v="900"/>
    <x v="920"/>
    <x v="1"/>
    <n v="1902"/>
    <x v="918"/>
    <x v="1"/>
    <s v="USD"/>
    <n v="1365397200"/>
    <x v="829"/>
    <x v="0"/>
    <x v="0"/>
    <s v="theater/plays"/>
    <x v="3"/>
    <x v="3"/>
  </r>
  <r>
    <n v="934"/>
    <x v="913"/>
    <x v="933"/>
    <x v="8"/>
    <x v="901"/>
    <x v="921"/>
    <x v="1"/>
    <n v="105"/>
    <x v="919"/>
    <x v="1"/>
    <s v="USD"/>
    <n v="1456120800"/>
    <x v="830"/>
    <x v="0"/>
    <x v="0"/>
    <s v="theater/plays"/>
    <x v="3"/>
    <x v="3"/>
  </r>
  <r>
    <n v="935"/>
    <x v="914"/>
    <x v="934"/>
    <x v="55"/>
    <x v="902"/>
    <x v="922"/>
    <x v="1"/>
    <n v="132"/>
    <x v="920"/>
    <x v="1"/>
    <s v="USD"/>
    <n v="1437714000"/>
    <x v="94"/>
    <x v="0"/>
    <x v="0"/>
    <s v="theater/plays"/>
    <x v="3"/>
    <x v="3"/>
  </r>
  <r>
    <n v="936"/>
    <x v="591"/>
    <x v="935"/>
    <x v="100"/>
    <x v="903"/>
    <x v="923"/>
    <x v="0"/>
    <n v="21"/>
    <x v="921"/>
    <x v="1"/>
    <s v="USD"/>
    <n v="1563771600"/>
    <x v="831"/>
    <x v="1"/>
    <x v="0"/>
    <s v="theater/plays"/>
    <x v="3"/>
    <x v="3"/>
  </r>
  <r>
    <n v="937"/>
    <x v="915"/>
    <x v="936"/>
    <x v="409"/>
    <x v="904"/>
    <x v="924"/>
    <x v="3"/>
    <n v="976"/>
    <x v="922"/>
    <x v="1"/>
    <s v="USD"/>
    <n v="1448517600"/>
    <x v="832"/>
    <x v="0"/>
    <x v="0"/>
    <s v="film &amp; video/documentary"/>
    <x v="4"/>
    <x v="4"/>
  </r>
  <r>
    <n v="938"/>
    <x v="916"/>
    <x v="937"/>
    <x v="243"/>
    <x v="905"/>
    <x v="925"/>
    <x v="1"/>
    <n v="96"/>
    <x v="923"/>
    <x v="1"/>
    <s v="USD"/>
    <n v="1528779600"/>
    <x v="833"/>
    <x v="0"/>
    <x v="1"/>
    <s v="publishing/fiction"/>
    <x v="5"/>
    <x v="13"/>
  </r>
  <r>
    <n v="939"/>
    <x v="917"/>
    <x v="938"/>
    <x v="75"/>
    <x v="906"/>
    <x v="926"/>
    <x v="0"/>
    <n v="67"/>
    <x v="924"/>
    <x v="1"/>
    <s v="USD"/>
    <n v="1304744400"/>
    <x v="834"/>
    <x v="0"/>
    <x v="1"/>
    <s v="games/video games"/>
    <x v="6"/>
    <x v="11"/>
  </r>
  <r>
    <n v="940"/>
    <x v="918"/>
    <x v="939"/>
    <x v="34"/>
    <x v="907"/>
    <x v="927"/>
    <x v="2"/>
    <n v="66"/>
    <x v="925"/>
    <x v="0"/>
    <s v="CAD"/>
    <n v="1354341600"/>
    <x v="835"/>
    <x v="0"/>
    <x v="0"/>
    <s v="technology/web"/>
    <x v="2"/>
    <x v="2"/>
  </r>
  <r>
    <n v="941"/>
    <x v="919"/>
    <x v="940"/>
    <x v="433"/>
    <x v="908"/>
    <x v="928"/>
    <x v="0"/>
    <n v="78"/>
    <x v="926"/>
    <x v="1"/>
    <s v="USD"/>
    <n v="1294552800"/>
    <x v="836"/>
    <x v="1"/>
    <x v="0"/>
    <s v="theater/plays"/>
    <x v="3"/>
    <x v="3"/>
  </r>
  <r>
    <n v="942"/>
    <x v="916"/>
    <x v="941"/>
    <x v="103"/>
    <x v="909"/>
    <x v="929"/>
    <x v="0"/>
    <n v="67"/>
    <x v="927"/>
    <x v="2"/>
    <s v="AUD"/>
    <n v="1295935200"/>
    <x v="611"/>
    <x v="0"/>
    <x v="0"/>
    <s v="theater/plays"/>
    <x v="3"/>
    <x v="3"/>
  </r>
  <r>
    <n v="943"/>
    <x v="920"/>
    <x v="942"/>
    <x v="168"/>
    <x v="910"/>
    <x v="930"/>
    <x v="1"/>
    <n v="114"/>
    <x v="928"/>
    <x v="1"/>
    <s v="USD"/>
    <n v="1411534800"/>
    <x v="837"/>
    <x v="0"/>
    <x v="0"/>
    <s v="food/food trucks"/>
    <x v="0"/>
    <x v="0"/>
  </r>
  <r>
    <n v="944"/>
    <x v="921"/>
    <x v="943"/>
    <x v="83"/>
    <x v="911"/>
    <x v="931"/>
    <x v="0"/>
    <n v="263"/>
    <x v="929"/>
    <x v="2"/>
    <s v="AUD"/>
    <n v="1486706400"/>
    <x v="334"/>
    <x v="0"/>
    <x v="0"/>
    <s v="photography/photography books"/>
    <x v="7"/>
    <x v="14"/>
  </r>
  <r>
    <n v="945"/>
    <x v="922"/>
    <x v="944"/>
    <x v="434"/>
    <x v="912"/>
    <x v="932"/>
    <x v="0"/>
    <n v="1691"/>
    <x v="930"/>
    <x v="1"/>
    <s v="USD"/>
    <n v="1333602000"/>
    <x v="838"/>
    <x v="1"/>
    <x v="0"/>
    <s v="photography/photography books"/>
    <x v="7"/>
    <x v="14"/>
  </r>
  <r>
    <n v="946"/>
    <x v="923"/>
    <x v="945"/>
    <x v="184"/>
    <x v="913"/>
    <x v="933"/>
    <x v="0"/>
    <n v="181"/>
    <x v="931"/>
    <x v="1"/>
    <s v="USD"/>
    <n v="1308200400"/>
    <x v="839"/>
    <x v="0"/>
    <x v="0"/>
    <s v="theater/plays"/>
    <x v="3"/>
    <x v="3"/>
  </r>
  <r>
    <n v="947"/>
    <x v="924"/>
    <x v="946"/>
    <x v="136"/>
    <x v="914"/>
    <x v="934"/>
    <x v="0"/>
    <n v="13"/>
    <x v="932"/>
    <x v="1"/>
    <s v="USD"/>
    <n v="1411707600"/>
    <x v="216"/>
    <x v="0"/>
    <x v="0"/>
    <s v="theater/plays"/>
    <x v="3"/>
    <x v="3"/>
  </r>
  <r>
    <n v="948"/>
    <x v="925"/>
    <x v="947"/>
    <x v="151"/>
    <x v="915"/>
    <x v="935"/>
    <x v="3"/>
    <n v="160"/>
    <x v="933"/>
    <x v="1"/>
    <s v="USD"/>
    <n v="1418364000"/>
    <x v="840"/>
    <x v="1"/>
    <x v="1"/>
    <s v="film &amp; video/documentary"/>
    <x v="4"/>
    <x v="4"/>
  </r>
  <r>
    <n v="949"/>
    <x v="926"/>
    <x v="948"/>
    <x v="291"/>
    <x v="916"/>
    <x v="936"/>
    <x v="1"/>
    <n v="203"/>
    <x v="934"/>
    <x v="1"/>
    <s v="USD"/>
    <n v="1429333200"/>
    <x v="133"/>
    <x v="0"/>
    <x v="0"/>
    <s v="technology/web"/>
    <x v="2"/>
    <x v="2"/>
  </r>
  <r>
    <n v="950"/>
    <x v="927"/>
    <x v="949"/>
    <x v="0"/>
    <x v="297"/>
    <x v="298"/>
    <x v="0"/>
    <n v="1"/>
    <x v="298"/>
    <x v="1"/>
    <s v="USD"/>
    <n v="1555390800"/>
    <x v="354"/>
    <x v="0"/>
    <x v="1"/>
    <s v="theater/plays"/>
    <x v="3"/>
    <x v="3"/>
  </r>
  <r>
    <n v="951"/>
    <x v="928"/>
    <x v="950"/>
    <x v="435"/>
    <x v="917"/>
    <x v="937"/>
    <x v="1"/>
    <n v="1559"/>
    <x v="935"/>
    <x v="1"/>
    <s v="USD"/>
    <n v="1482732000"/>
    <x v="721"/>
    <x v="0"/>
    <x v="1"/>
    <s v="music/rock"/>
    <x v="1"/>
    <x v="1"/>
  </r>
  <r>
    <n v="952"/>
    <x v="929"/>
    <x v="951"/>
    <x v="436"/>
    <x v="918"/>
    <x v="938"/>
    <x v="3"/>
    <n v="2266"/>
    <x v="936"/>
    <x v="1"/>
    <s v="USD"/>
    <n v="1470718800"/>
    <x v="841"/>
    <x v="0"/>
    <x v="0"/>
    <s v="film &amp; video/documentary"/>
    <x v="4"/>
    <x v="4"/>
  </r>
  <r>
    <n v="953"/>
    <x v="930"/>
    <x v="952"/>
    <x v="88"/>
    <x v="919"/>
    <x v="939"/>
    <x v="0"/>
    <n v="21"/>
    <x v="937"/>
    <x v="1"/>
    <s v="USD"/>
    <n v="1450591200"/>
    <x v="842"/>
    <x v="0"/>
    <x v="1"/>
    <s v="film &amp; video/science fiction"/>
    <x v="4"/>
    <x v="22"/>
  </r>
  <r>
    <n v="954"/>
    <x v="931"/>
    <x v="953"/>
    <x v="142"/>
    <x v="920"/>
    <x v="940"/>
    <x v="1"/>
    <n v="1548"/>
    <x v="938"/>
    <x v="2"/>
    <s v="AUD"/>
    <n v="1348290000"/>
    <x v="843"/>
    <x v="0"/>
    <x v="0"/>
    <s v="technology/web"/>
    <x v="2"/>
    <x v="2"/>
  </r>
  <r>
    <n v="955"/>
    <x v="932"/>
    <x v="954"/>
    <x v="31"/>
    <x v="921"/>
    <x v="941"/>
    <x v="1"/>
    <n v="80"/>
    <x v="939"/>
    <x v="1"/>
    <s v="USD"/>
    <n v="1353823200"/>
    <x v="844"/>
    <x v="0"/>
    <x v="0"/>
    <s v="theater/plays"/>
    <x v="3"/>
    <x v="3"/>
  </r>
  <r>
    <n v="956"/>
    <x v="933"/>
    <x v="955"/>
    <x v="437"/>
    <x v="922"/>
    <x v="942"/>
    <x v="0"/>
    <n v="830"/>
    <x v="940"/>
    <x v="1"/>
    <s v="USD"/>
    <n v="1450764000"/>
    <x v="845"/>
    <x v="0"/>
    <x v="0"/>
    <s v="film &amp; video/science fiction"/>
    <x v="4"/>
    <x v="22"/>
  </r>
  <r>
    <n v="957"/>
    <x v="934"/>
    <x v="956"/>
    <x v="122"/>
    <x v="923"/>
    <x v="943"/>
    <x v="1"/>
    <n v="131"/>
    <x v="941"/>
    <x v="1"/>
    <s v="USD"/>
    <n v="1329372000"/>
    <x v="846"/>
    <x v="0"/>
    <x v="0"/>
    <s v="theater/plays"/>
    <x v="3"/>
    <x v="3"/>
  </r>
  <r>
    <n v="958"/>
    <x v="935"/>
    <x v="957"/>
    <x v="65"/>
    <x v="924"/>
    <x v="944"/>
    <x v="1"/>
    <n v="112"/>
    <x v="942"/>
    <x v="1"/>
    <s v="USD"/>
    <n v="1277096400"/>
    <x v="847"/>
    <x v="0"/>
    <x v="0"/>
    <s v="film &amp; video/animation"/>
    <x v="4"/>
    <x v="10"/>
  </r>
  <r>
    <n v="959"/>
    <x v="936"/>
    <x v="958"/>
    <x v="438"/>
    <x v="925"/>
    <x v="945"/>
    <x v="0"/>
    <n v="130"/>
    <x v="943"/>
    <x v="1"/>
    <s v="USD"/>
    <n v="1277701200"/>
    <x v="688"/>
    <x v="0"/>
    <x v="0"/>
    <s v="publishing/translations"/>
    <x v="5"/>
    <x v="18"/>
  </r>
  <r>
    <n v="960"/>
    <x v="937"/>
    <x v="959"/>
    <x v="20"/>
    <x v="926"/>
    <x v="946"/>
    <x v="0"/>
    <n v="55"/>
    <x v="944"/>
    <x v="1"/>
    <s v="USD"/>
    <n v="1454911200"/>
    <x v="848"/>
    <x v="0"/>
    <x v="0"/>
    <s v="technology/web"/>
    <x v="2"/>
    <x v="2"/>
  </r>
  <r>
    <n v="961"/>
    <x v="938"/>
    <x v="960"/>
    <x v="57"/>
    <x v="927"/>
    <x v="947"/>
    <x v="1"/>
    <n v="155"/>
    <x v="945"/>
    <x v="1"/>
    <s v="USD"/>
    <n v="1297922400"/>
    <x v="248"/>
    <x v="0"/>
    <x v="0"/>
    <s v="publishing/translations"/>
    <x v="5"/>
    <x v="18"/>
  </r>
  <r>
    <n v="962"/>
    <x v="939"/>
    <x v="961"/>
    <x v="136"/>
    <x v="928"/>
    <x v="948"/>
    <x v="1"/>
    <n v="266"/>
    <x v="946"/>
    <x v="1"/>
    <s v="USD"/>
    <n v="1384408800"/>
    <x v="849"/>
    <x v="0"/>
    <x v="0"/>
    <s v="food/food trucks"/>
    <x v="0"/>
    <x v="0"/>
  </r>
  <r>
    <n v="963"/>
    <x v="940"/>
    <x v="962"/>
    <x v="291"/>
    <x v="929"/>
    <x v="949"/>
    <x v="0"/>
    <n v="114"/>
    <x v="947"/>
    <x v="6"/>
    <s v="EUR"/>
    <n v="1299304800"/>
    <x v="850"/>
    <x v="0"/>
    <x v="1"/>
    <s v="photography/photography books"/>
    <x v="7"/>
    <x v="14"/>
  </r>
  <r>
    <n v="964"/>
    <x v="941"/>
    <x v="963"/>
    <x v="41"/>
    <x v="930"/>
    <x v="950"/>
    <x v="1"/>
    <n v="155"/>
    <x v="948"/>
    <x v="1"/>
    <s v="USD"/>
    <n v="1431320400"/>
    <x v="851"/>
    <x v="0"/>
    <x v="0"/>
    <s v="theater/plays"/>
    <x v="3"/>
    <x v="3"/>
  </r>
  <r>
    <n v="965"/>
    <x v="942"/>
    <x v="964"/>
    <x v="196"/>
    <x v="931"/>
    <x v="951"/>
    <x v="1"/>
    <n v="207"/>
    <x v="949"/>
    <x v="4"/>
    <s v="GBP"/>
    <n v="1264399200"/>
    <x v="852"/>
    <x v="0"/>
    <x v="0"/>
    <s v="music/rock"/>
    <x v="1"/>
    <x v="1"/>
  </r>
  <r>
    <n v="966"/>
    <x v="411"/>
    <x v="965"/>
    <x v="12"/>
    <x v="932"/>
    <x v="952"/>
    <x v="1"/>
    <n v="245"/>
    <x v="950"/>
    <x v="1"/>
    <s v="USD"/>
    <n v="1497502800"/>
    <x v="853"/>
    <x v="0"/>
    <x v="0"/>
    <s v="theater/plays"/>
    <x v="3"/>
    <x v="3"/>
  </r>
  <r>
    <n v="967"/>
    <x v="943"/>
    <x v="966"/>
    <x v="439"/>
    <x v="933"/>
    <x v="953"/>
    <x v="1"/>
    <n v="1573"/>
    <x v="951"/>
    <x v="1"/>
    <s v="USD"/>
    <n v="1333688400"/>
    <x v="104"/>
    <x v="0"/>
    <x v="0"/>
    <s v="music/world music"/>
    <x v="1"/>
    <x v="21"/>
  </r>
  <r>
    <n v="968"/>
    <x v="944"/>
    <x v="967"/>
    <x v="166"/>
    <x v="934"/>
    <x v="954"/>
    <x v="1"/>
    <n v="114"/>
    <x v="952"/>
    <x v="1"/>
    <s v="USD"/>
    <n v="1293861600"/>
    <x v="854"/>
    <x v="0"/>
    <x v="0"/>
    <s v="food/food trucks"/>
    <x v="0"/>
    <x v="0"/>
  </r>
  <r>
    <n v="969"/>
    <x v="945"/>
    <x v="968"/>
    <x v="58"/>
    <x v="935"/>
    <x v="955"/>
    <x v="1"/>
    <n v="93"/>
    <x v="953"/>
    <x v="1"/>
    <s v="USD"/>
    <n v="1576994400"/>
    <x v="855"/>
    <x v="0"/>
    <x v="0"/>
    <s v="theater/plays"/>
    <x v="3"/>
    <x v="3"/>
  </r>
  <r>
    <n v="970"/>
    <x v="946"/>
    <x v="969"/>
    <x v="309"/>
    <x v="936"/>
    <x v="956"/>
    <x v="0"/>
    <n v="594"/>
    <x v="954"/>
    <x v="1"/>
    <s v="USD"/>
    <n v="1304917200"/>
    <x v="856"/>
    <x v="0"/>
    <x v="0"/>
    <s v="theater/plays"/>
    <x v="3"/>
    <x v="3"/>
  </r>
  <r>
    <n v="971"/>
    <x v="947"/>
    <x v="970"/>
    <x v="135"/>
    <x v="937"/>
    <x v="957"/>
    <x v="0"/>
    <n v="24"/>
    <x v="955"/>
    <x v="1"/>
    <s v="USD"/>
    <n v="1381208400"/>
    <x v="857"/>
    <x v="0"/>
    <x v="0"/>
    <s v="film &amp; video/television"/>
    <x v="4"/>
    <x v="19"/>
  </r>
  <r>
    <n v="972"/>
    <x v="948"/>
    <x v="971"/>
    <x v="440"/>
    <x v="938"/>
    <x v="958"/>
    <x v="1"/>
    <n v="1681"/>
    <x v="956"/>
    <x v="1"/>
    <s v="USD"/>
    <n v="1401685200"/>
    <x v="858"/>
    <x v="0"/>
    <x v="1"/>
    <s v="technology/web"/>
    <x v="2"/>
    <x v="2"/>
  </r>
  <r>
    <n v="973"/>
    <x v="949"/>
    <x v="972"/>
    <x v="441"/>
    <x v="939"/>
    <x v="959"/>
    <x v="0"/>
    <n v="252"/>
    <x v="957"/>
    <x v="1"/>
    <s v="USD"/>
    <n v="1291960800"/>
    <x v="859"/>
    <x v="0"/>
    <x v="1"/>
    <s v="theater/plays"/>
    <x v="3"/>
    <x v="3"/>
  </r>
  <r>
    <n v="974"/>
    <x v="950"/>
    <x v="973"/>
    <x v="126"/>
    <x v="940"/>
    <x v="960"/>
    <x v="1"/>
    <n v="32"/>
    <x v="958"/>
    <x v="1"/>
    <s v="USD"/>
    <n v="1368853200"/>
    <x v="860"/>
    <x v="0"/>
    <x v="0"/>
    <s v="music/indie rock"/>
    <x v="1"/>
    <x v="7"/>
  </r>
  <r>
    <n v="975"/>
    <x v="951"/>
    <x v="974"/>
    <x v="91"/>
    <x v="941"/>
    <x v="961"/>
    <x v="1"/>
    <n v="135"/>
    <x v="959"/>
    <x v="1"/>
    <s v="USD"/>
    <n v="1448776800"/>
    <x v="264"/>
    <x v="0"/>
    <x v="1"/>
    <s v="theater/plays"/>
    <x v="3"/>
    <x v="3"/>
  </r>
  <r>
    <n v="976"/>
    <x v="952"/>
    <x v="975"/>
    <x v="220"/>
    <x v="942"/>
    <x v="962"/>
    <x v="1"/>
    <n v="140"/>
    <x v="960"/>
    <x v="1"/>
    <s v="USD"/>
    <n v="1296194400"/>
    <x v="65"/>
    <x v="0"/>
    <x v="1"/>
    <s v="theater/plays"/>
    <x v="3"/>
    <x v="3"/>
  </r>
  <r>
    <n v="977"/>
    <x v="597"/>
    <x v="976"/>
    <x v="260"/>
    <x v="943"/>
    <x v="963"/>
    <x v="0"/>
    <n v="67"/>
    <x v="961"/>
    <x v="1"/>
    <s v="USD"/>
    <n v="1517983200"/>
    <x v="861"/>
    <x v="0"/>
    <x v="0"/>
    <s v="food/food trucks"/>
    <x v="0"/>
    <x v="0"/>
  </r>
  <r>
    <n v="978"/>
    <x v="953"/>
    <x v="977"/>
    <x v="67"/>
    <x v="944"/>
    <x v="964"/>
    <x v="1"/>
    <n v="92"/>
    <x v="962"/>
    <x v="1"/>
    <s v="USD"/>
    <n v="1478930400"/>
    <x v="862"/>
    <x v="0"/>
    <x v="0"/>
    <s v="games/video games"/>
    <x v="6"/>
    <x v="11"/>
  </r>
  <r>
    <n v="979"/>
    <x v="954"/>
    <x v="978"/>
    <x v="138"/>
    <x v="945"/>
    <x v="965"/>
    <x v="1"/>
    <n v="1015"/>
    <x v="963"/>
    <x v="4"/>
    <s v="GBP"/>
    <n v="1426395600"/>
    <x v="454"/>
    <x v="0"/>
    <x v="0"/>
    <s v="theater/plays"/>
    <x v="3"/>
    <x v="3"/>
  </r>
  <r>
    <n v="980"/>
    <x v="955"/>
    <x v="979"/>
    <x v="442"/>
    <x v="946"/>
    <x v="966"/>
    <x v="0"/>
    <n v="742"/>
    <x v="964"/>
    <x v="1"/>
    <s v="USD"/>
    <n v="1446181200"/>
    <x v="863"/>
    <x v="1"/>
    <x v="0"/>
    <s v="publishing/nonfiction"/>
    <x v="5"/>
    <x v="9"/>
  </r>
  <r>
    <n v="981"/>
    <x v="956"/>
    <x v="980"/>
    <x v="313"/>
    <x v="947"/>
    <x v="967"/>
    <x v="1"/>
    <n v="323"/>
    <x v="965"/>
    <x v="1"/>
    <s v="USD"/>
    <n v="1514181600"/>
    <x v="864"/>
    <x v="0"/>
    <x v="0"/>
    <s v="technology/web"/>
    <x v="2"/>
    <x v="2"/>
  </r>
  <r>
    <n v="982"/>
    <x v="957"/>
    <x v="981"/>
    <x v="44"/>
    <x v="948"/>
    <x v="968"/>
    <x v="0"/>
    <n v="75"/>
    <x v="966"/>
    <x v="1"/>
    <s v="USD"/>
    <n v="1311051600"/>
    <x v="865"/>
    <x v="0"/>
    <x v="1"/>
    <s v="film &amp; video/documentary"/>
    <x v="4"/>
    <x v="4"/>
  </r>
  <r>
    <n v="983"/>
    <x v="958"/>
    <x v="982"/>
    <x v="443"/>
    <x v="949"/>
    <x v="969"/>
    <x v="1"/>
    <n v="2326"/>
    <x v="967"/>
    <x v="1"/>
    <s v="USD"/>
    <n v="1564894800"/>
    <x v="866"/>
    <x v="0"/>
    <x v="0"/>
    <s v="film &amp; video/documentary"/>
    <x v="4"/>
    <x v="4"/>
  </r>
  <r>
    <n v="984"/>
    <x v="959"/>
    <x v="983"/>
    <x v="191"/>
    <x v="950"/>
    <x v="970"/>
    <x v="1"/>
    <n v="381"/>
    <x v="968"/>
    <x v="1"/>
    <s v="USD"/>
    <n v="1567918800"/>
    <x v="867"/>
    <x v="0"/>
    <x v="0"/>
    <s v="theater/plays"/>
    <x v="3"/>
    <x v="3"/>
  </r>
  <r>
    <n v="985"/>
    <x v="960"/>
    <x v="984"/>
    <x v="305"/>
    <x v="951"/>
    <x v="971"/>
    <x v="0"/>
    <n v="4405"/>
    <x v="969"/>
    <x v="1"/>
    <s v="USD"/>
    <n v="1386309600"/>
    <x v="868"/>
    <x v="0"/>
    <x v="1"/>
    <s v="music/rock"/>
    <x v="1"/>
    <x v="1"/>
  </r>
  <r>
    <n v="986"/>
    <x v="961"/>
    <x v="985"/>
    <x v="75"/>
    <x v="952"/>
    <x v="972"/>
    <x v="0"/>
    <n v="92"/>
    <x v="970"/>
    <x v="1"/>
    <s v="USD"/>
    <n v="1301979600"/>
    <x v="296"/>
    <x v="0"/>
    <x v="0"/>
    <s v="music/rock"/>
    <x v="1"/>
    <x v="1"/>
  </r>
  <r>
    <n v="987"/>
    <x v="962"/>
    <x v="986"/>
    <x v="8"/>
    <x v="953"/>
    <x v="973"/>
    <x v="1"/>
    <n v="480"/>
    <x v="971"/>
    <x v="1"/>
    <s v="USD"/>
    <n v="1493269200"/>
    <x v="869"/>
    <x v="0"/>
    <x v="0"/>
    <s v="film &amp; video/documentary"/>
    <x v="4"/>
    <x v="4"/>
  </r>
  <r>
    <n v="988"/>
    <x v="963"/>
    <x v="987"/>
    <x v="151"/>
    <x v="802"/>
    <x v="974"/>
    <x v="0"/>
    <n v="64"/>
    <x v="972"/>
    <x v="1"/>
    <s v="USD"/>
    <n v="1478930400"/>
    <x v="274"/>
    <x v="0"/>
    <x v="0"/>
    <s v="publishing/radio &amp; podcasts"/>
    <x v="5"/>
    <x v="15"/>
  </r>
  <r>
    <n v="989"/>
    <x v="964"/>
    <x v="988"/>
    <x v="166"/>
    <x v="954"/>
    <x v="975"/>
    <x v="1"/>
    <n v="226"/>
    <x v="973"/>
    <x v="1"/>
    <s v="USD"/>
    <n v="1555390800"/>
    <x v="354"/>
    <x v="0"/>
    <x v="0"/>
    <s v="publishing/translations"/>
    <x v="5"/>
    <x v="18"/>
  </r>
  <r>
    <n v="990"/>
    <x v="965"/>
    <x v="989"/>
    <x v="75"/>
    <x v="955"/>
    <x v="976"/>
    <x v="0"/>
    <n v="64"/>
    <x v="974"/>
    <x v="1"/>
    <s v="USD"/>
    <n v="1456984800"/>
    <x v="870"/>
    <x v="0"/>
    <x v="1"/>
    <s v="film &amp; video/drama"/>
    <x v="4"/>
    <x v="6"/>
  </r>
  <r>
    <n v="991"/>
    <x v="509"/>
    <x v="990"/>
    <x v="122"/>
    <x v="551"/>
    <x v="977"/>
    <x v="1"/>
    <n v="241"/>
    <x v="975"/>
    <x v="1"/>
    <s v="USD"/>
    <n v="1411621200"/>
    <x v="871"/>
    <x v="0"/>
    <x v="1"/>
    <s v="music/rock"/>
    <x v="1"/>
    <x v="1"/>
  </r>
  <r>
    <n v="992"/>
    <x v="966"/>
    <x v="991"/>
    <x v="33"/>
    <x v="956"/>
    <x v="978"/>
    <x v="1"/>
    <n v="132"/>
    <x v="976"/>
    <x v="1"/>
    <s v="USD"/>
    <n v="1525669200"/>
    <x v="98"/>
    <x v="0"/>
    <x v="1"/>
    <s v="film &amp; video/drama"/>
    <x v="4"/>
    <x v="6"/>
  </r>
  <r>
    <n v="993"/>
    <x v="967"/>
    <x v="992"/>
    <x v="122"/>
    <x v="957"/>
    <x v="979"/>
    <x v="3"/>
    <n v="75"/>
    <x v="977"/>
    <x v="6"/>
    <s v="EUR"/>
    <n v="1450936800"/>
    <x v="872"/>
    <x v="0"/>
    <x v="1"/>
    <s v="photography/photography books"/>
    <x v="7"/>
    <x v="14"/>
  </r>
  <r>
    <n v="994"/>
    <x v="968"/>
    <x v="993"/>
    <x v="444"/>
    <x v="958"/>
    <x v="980"/>
    <x v="0"/>
    <n v="842"/>
    <x v="978"/>
    <x v="1"/>
    <s v="USD"/>
    <n v="1413522000"/>
    <x v="873"/>
    <x v="0"/>
    <x v="1"/>
    <s v="publishing/translations"/>
    <x v="5"/>
    <x v="18"/>
  </r>
  <r>
    <n v="995"/>
    <x v="969"/>
    <x v="994"/>
    <x v="238"/>
    <x v="959"/>
    <x v="981"/>
    <x v="1"/>
    <n v="2043"/>
    <x v="979"/>
    <x v="1"/>
    <s v="USD"/>
    <n v="1541307600"/>
    <x v="526"/>
    <x v="0"/>
    <x v="1"/>
    <s v="food/food trucks"/>
    <x v="0"/>
    <x v="0"/>
  </r>
  <r>
    <n v="996"/>
    <x v="970"/>
    <x v="995"/>
    <x v="47"/>
    <x v="960"/>
    <x v="982"/>
    <x v="0"/>
    <n v="112"/>
    <x v="980"/>
    <x v="1"/>
    <s v="USD"/>
    <n v="1357106400"/>
    <x v="874"/>
    <x v="0"/>
    <x v="0"/>
    <s v="theater/plays"/>
    <x v="3"/>
    <x v="3"/>
  </r>
  <r>
    <n v="997"/>
    <x v="971"/>
    <x v="996"/>
    <x v="4"/>
    <x v="961"/>
    <x v="983"/>
    <x v="3"/>
    <n v="139"/>
    <x v="981"/>
    <x v="6"/>
    <s v="EUR"/>
    <n v="1390197600"/>
    <x v="875"/>
    <x v="0"/>
    <x v="0"/>
    <s v="theater/plays"/>
    <x v="3"/>
    <x v="3"/>
  </r>
  <r>
    <n v="998"/>
    <x v="972"/>
    <x v="997"/>
    <x v="445"/>
    <x v="962"/>
    <x v="984"/>
    <x v="0"/>
    <n v="374"/>
    <x v="982"/>
    <x v="1"/>
    <s v="USD"/>
    <n v="1265868000"/>
    <x v="876"/>
    <x v="0"/>
    <x v="1"/>
    <s v="music/indie rock"/>
    <x v="1"/>
    <x v="7"/>
  </r>
  <r>
    <n v="999"/>
    <x v="973"/>
    <x v="998"/>
    <x v="446"/>
    <x v="963"/>
    <x v="985"/>
    <x v="3"/>
    <n v="1122"/>
    <x v="983"/>
    <x v="1"/>
    <s v="USD"/>
    <n v="1467176400"/>
    <x v="877"/>
    <x v="0"/>
    <x v="0"/>
    <s v="food/food trucks"/>
    <x v="0"/>
    <x v="0"/>
  </r>
  <r>
    <m/>
    <x v="974"/>
    <x v="999"/>
    <x v="447"/>
    <x v="964"/>
    <x v="986"/>
    <x v="4"/>
    <m/>
    <x v="984"/>
    <x v="7"/>
    <m/>
    <m/>
    <x v="878"/>
    <x v="2"/>
    <x v="2"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C1ED7-2A8F-4BDB-B311-A9433D2D18B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04E77-8813-457E-8FF6-184FC2D288C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8D5484-CB07-4EAC-A42D-3EC09F97707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L1" zoomScale="70" zoomScaleNormal="70" workbookViewId="0">
      <selection activeCell="N31" sqref="N31"/>
    </sheetView>
  </sheetViews>
  <sheetFormatPr defaultColWidth="11" defaultRowHeight="15.75" x14ac:dyDescent="0.25"/>
  <cols>
    <col min="1" max="1" width="8.5" bestFit="1" customWidth="1"/>
    <col min="2" max="2" width="30.625" bestFit="1" customWidth="1"/>
    <col min="3" max="3" width="33.5" style="3" customWidth="1"/>
    <col min="6" max="6" width="14.625" bestFit="1" customWidth="1"/>
    <col min="7" max="8" width="11.5" customWidth="1"/>
    <col min="9" max="9" width="16.5" bestFit="1" customWidth="1"/>
    <col min="12" max="13" width="11.125" bestFit="1" customWidth="1"/>
    <col min="14" max="15" width="28.125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E2/D2*100</f>
        <v>0</v>
      </c>
      <c r="G2" t="s">
        <v>14</v>
      </c>
      <c r="H2">
        <v>0</v>
      </c>
      <c r="I2" s="4" t="e">
        <f>AVERAGE(E2/H2)</f>
        <v>#DIV/0!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E3/D3*100</f>
        <v>1040</v>
      </c>
      <c r="G3" t="s">
        <v>20</v>
      </c>
      <c r="H3">
        <v>158</v>
      </c>
      <c r="I3" s="4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0"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E4/D4*100</f>
        <v>131.4787822878229</v>
      </c>
      <c r="G4" t="s">
        <v>20</v>
      </c>
      <c r="H4">
        <v>1425</v>
      </c>
      <c r="I4" s="4">
        <f t="shared" ref="I4:I67" si="3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0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4">(((L67/60)/60)/24)+DATE(1970,1,1)</f>
        <v>40570.25</v>
      </c>
      <c r="O67" s="8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E68/D68*100</f>
        <v>45.068965517241381</v>
      </c>
      <c r="G68" t="s">
        <v>14</v>
      </c>
      <c r="H68">
        <v>12</v>
      </c>
      <c r="I68" s="4">
        <f t="shared" ref="I68:I131" si="7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4"/>
        <v>40417.208333333336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8">(((L131/60)/60)/24)+DATE(1970,1,1)</f>
        <v>42038.25</v>
      </c>
      <c r="O131" s="8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E132/D132*100</f>
        <v>155.46875</v>
      </c>
      <c r="G132" t="s">
        <v>20</v>
      </c>
      <c r="H132">
        <v>533</v>
      </c>
      <c r="I132" s="4">
        <f t="shared" ref="I132:I195" si="11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8"/>
        <v>41817.208333333336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2">(((L195/60)/60)/24)+DATE(1970,1,1)</f>
        <v>43198.208333333328</v>
      </c>
      <c r="O195" s="8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E196/D196*100</f>
        <v>122.7605633802817</v>
      </c>
      <c r="G196" t="s">
        <v>20</v>
      </c>
      <c r="H196">
        <v>126</v>
      </c>
      <c r="I196" s="4">
        <f t="shared" ref="I196:I259" si="15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2"/>
        <v>42393.25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6">(((L259/60)/60)/24)+DATE(1970,1,1)</f>
        <v>41338.25</v>
      </c>
      <c r="O259" s="8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E260/D260*100</f>
        <v>268.48</v>
      </c>
      <c r="G260" t="s">
        <v>20</v>
      </c>
      <c r="H260">
        <v>186</v>
      </c>
      <c r="I260" s="4">
        <f t="shared" ref="I260:I323" si="1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6"/>
        <v>40673.208333333336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0">(((L323/60)/60)/24)+DATE(1970,1,1)</f>
        <v>40634.208333333336</v>
      </c>
      <c r="O323" s="8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E324/D324*100</f>
        <v>166.56234096692114</v>
      </c>
      <c r="G324" t="s">
        <v>20</v>
      </c>
      <c r="H324">
        <v>5168</v>
      </c>
      <c r="I324" s="4">
        <f t="shared" ref="I324:I387" si="23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0"/>
        <v>42776.25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4">(((L387/60)/60)/24)+DATE(1970,1,1)</f>
        <v>43553.208333333328</v>
      </c>
      <c r="O387" s="8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E388/D388*100</f>
        <v>76.42361623616236</v>
      </c>
      <c r="G388" t="s">
        <v>14</v>
      </c>
      <c r="H388">
        <v>1068</v>
      </c>
      <c r="I388" s="4">
        <f t="shared" ref="I388:I451" si="27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4"/>
        <v>41378.208333333336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8">(((L451/60)/60)/24)+DATE(1970,1,1)</f>
        <v>43530.25</v>
      </c>
      <c r="O451" s="8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E452/D452*100</f>
        <v>4</v>
      </c>
      <c r="G452" t="s">
        <v>14</v>
      </c>
      <c r="H452">
        <v>1</v>
      </c>
      <c r="I452" s="4">
        <f t="shared" ref="I452:I515" si="31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8"/>
        <v>41825.208333333336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2">(((L515/60)/60)/24)+DATE(1970,1,1)</f>
        <v>40430.208333333336</v>
      </c>
      <c r="O515" s="8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E516/D516*100</f>
        <v>22.439077144917089</v>
      </c>
      <c r="G516" t="s">
        <v>74</v>
      </c>
      <c r="H516">
        <v>528</v>
      </c>
      <c r="I516" s="4">
        <f t="shared" ref="I516:I579" si="35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2"/>
        <v>43040.208333333328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6">(((L579/60)/60)/24)+DATE(1970,1,1)</f>
        <v>40613.25</v>
      </c>
      <c r="O579" s="8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E580/D580*100</f>
        <v>16.754404145077721</v>
      </c>
      <c r="G580" t="s">
        <v>14</v>
      </c>
      <c r="H580">
        <v>245</v>
      </c>
      <c r="I580" s="4">
        <f t="shared" ref="I580:I643" si="3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6"/>
        <v>42387.25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0">(((L643/60)/60)/24)+DATE(1970,1,1)</f>
        <v>42786.25</v>
      </c>
      <c r="O643" s="8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E644/D644*100</f>
        <v>145.45652173913044</v>
      </c>
      <c r="G644" t="s">
        <v>20</v>
      </c>
      <c r="H644">
        <v>129</v>
      </c>
      <c r="I644" s="4">
        <f t="shared" ref="I644:I707" si="43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0"/>
        <v>42555.208333333328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4">(((L707/60)/60)/24)+DATE(1970,1,1)</f>
        <v>41619.25</v>
      </c>
      <c r="O707" s="8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E708/D708*100</f>
        <v>127.84686346863469</v>
      </c>
      <c r="G708" t="s">
        <v>20</v>
      </c>
      <c r="H708">
        <v>1345</v>
      </c>
      <c r="I708" s="4">
        <f t="shared" ref="I708:I771" si="47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4"/>
        <v>41619.25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8">(((L771/60)/60)/24)+DATE(1970,1,1)</f>
        <v>41501.208333333336</v>
      </c>
      <c r="O771" s="8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E772/D772*100</f>
        <v>270.74418604651163</v>
      </c>
      <c r="G772" t="s">
        <v>20</v>
      </c>
      <c r="H772">
        <v>216</v>
      </c>
      <c r="I772" s="4">
        <f t="shared" ref="I772:I835" si="51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8"/>
        <v>42299.208333333328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2">(((L835/60)/60)/24)+DATE(1970,1,1)</f>
        <v>40588.25</v>
      </c>
      <c r="O835" s="8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E836/D836*100</f>
        <v>153.8082191780822</v>
      </c>
      <c r="G836" t="s">
        <v>20</v>
      </c>
      <c r="H836">
        <v>119</v>
      </c>
      <c r="I836" s="4">
        <f t="shared" ref="I836:I899" si="55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2"/>
        <v>40738.208333333336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6">(((L899/60)/60)/24)+DATE(1970,1,1)</f>
        <v>43583.208333333328</v>
      </c>
      <c r="O899" s="8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E900/D900*100</f>
        <v>52.479620323841424</v>
      </c>
      <c r="G900" t="s">
        <v>14</v>
      </c>
      <c r="H900">
        <v>1221</v>
      </c>
      <c r="I900" s="4">
        <f t="shared" ref="I900:I963" si="5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6"/>
        <v>42408.25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0">(((L963/60)/60)/24)+DATE(1970,1,1)</f>
        <v>40591.25</v>
      </c>
      <c r="O963" s="8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E964/D964*100</f>
        <v>296.02777777777777</v>
      </c>
      <c r="G964" t="s">
        <v>20</v>
      </c>
      <c r="H964">
        <v>266</v>
      </c>
      <c r="I964" s="4">
        <f t="shared" ref="I964:I1001" si="63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880609"/>
        <color theme="9"/>
        <color rgb="FF0070C0"/>
      </colorScale>
    </cfRule>
  </conditionalFormatting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5" operator="equal">
      <formula>"successful"</formula>
    </cfRule>
    <cfRule type="cellIs" dxfId="8" priority="6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A1C5-B881-4145-AE93-4C22B969F9E6}">
  <sheetPr codeName="Sheet2"/>
  <dimension ref="A2:F15"/>
  <sheetViews>
    <sheetView zoomScale="90" zoomScaleNormal="90" workbookViewId="0">
      <selection activeCell="F14" sqref="F1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2" spans="1:6" x14ac:dyDescent="0.25">
      <c r="A2" s="6" t="s">
        <v>6</v>
      </c>
      <c r="B2" t="s">
        <v>2033</v>
      </c>
    </row>
    <row r="4" spans="1:6" x14ac:dyDescent="0.25">
      <c r="A4" s="6" t="s">
        <v>2046</v>
      </c>
      <c r="B4" s="6" t="s">
        <v>2045</v>
      </c>
    </row>
    <row r="5" spans="1:6" x14ac:dyDescent="0.2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7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2039</v>
      </c>
      <c r="E9">
        <v>4</v>
      </c>
      <c r="F9">
        <v>4</v>
      </c>
    </row>
    <row r="10" spans="1:6" x14ac:dyDescent="0.25">
      <c r="A10" s="7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9824-54DF-4539-8A61-17F145CF6BC9}">
  <sheetPr codeName="Sheet3"/>
  <dimension ref="A1:F30"/>
  <sheetViews>
    <sheetView zoomScale="70" zoomScaleNormal="70" workbookViewId="0">
      <selection activeCell="E26" sqref="E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2033</v>
      </c>
    </row>
    <row r="2" spans="1:6" x14ac:dyDescent="0.25">
      <c r="A2" s="6" t="s">
        <v>2031</v>
      </c>
      <c r="B2" t="s">
        <v>2033</v>
      </c>
    </row>
    <row r="4" spans="1:6" x14ac:dyDescent="0.25">
      <c r="A4" s="6" t="s">
        <v>2046</v>
      </c>
      <c r="B4" s="6" t="s">
        <v>2045</v>
      </c>
    </row>
    <row r="5" spans="1:6" x14ac:dyDescent="0.2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24AA-DCCE-4335-8D50-8686E8CAB4EB}">
  <sheetPr codeName="Sheet7"/>
  <dimension ref="A1:E19"/>
  <sheetViews>
    <sheetView zoomScale="80" zoomScaleNormal="80" workbookViewId="0">
      <selection activeCell="F35" sqref="F35"/>
    </sheetView>
  </sheetViews>
  <sheetFormatPr defaultRowHeight="15.75" x14ac:dyDescent="0.25"/>
  <cols>
    <col min="1" max="1" width="28.375" bestFit="1" customWidth="1"/>
    <col min="2" max="2" width="15.375" bestFit="1" customWidth="1"/>
    <col min="3" max="3" width="9.25" bestFit="1" customWidth="1"/>
    <col min="4" max="4" width="9.375" bestFit="1" customWidth="1"/>
    <col min="5" max="6" width="11" bestFit="1" customWidth="1"/>
  </cols>
  <sheetData>
    <row r="1" spans="1:5" x14ac:dyDescent="0.25">
      <c r="A1" s="6" t="s">
        <v>2031</v>
      </c>
      <c r="B1" t="s">
        <v>2033</v>
      </c>
    </row>
    <row r="2" spans="1:5" x14ac:dyDescent="0.25">
      <c r="A2" s="6" t="s">
        <v>2085</v>
      </c>
      <c r="B2" t="s">
        <v>2033</v>
      </c>
    </row>
    <row r="4" spans="1:5" x14ac:dyDescent="0.25">
      <c r="A4" s="6" t="s">
        <v>2046</v>
      </c>
      <c r="B4" s="6" t="s">
        <v>2045</v>
      </c>
    </row>
    <row r="5" spans="1:5" x14ac:dyDescent="0.25">
      <c r="A5" s="6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2035</v>
      </c>
      <c r="B18">
        <v>57</v>
      </c>
      <c r="C18">
        <v>364</v>
      </c>
      <c r="D18">
        <v>565</v>
      </c>
      <c r="E18">
        <v>986</v>
      </c>
    </row>
    <row r="19" spans="1:5" x14ac:dyDescent="0.25">
      <c r="B19" s="5"/>
      <c r="C19" s="5"/>
      <c r="D19" s="5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C4EC-87D6-4297-9284-B1E1FA9B1149}">
  <sheetPr codeName="Sheet9"/>
  <dimension ref="A1:H13"/>
  <sheetViews>
    <sheetView zoomScale="90" zoomScaleNormal="90" workbookViewId="0">
      <selection activeCell="J18" sqref="J18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2105</v>
      </c>
      <c r="B2">
        <f>COUNTIFS(Crowdfunding!$D:$D, "&lt;1000", Crowdfunding!$G:$G, "=successful")</f>
        <v>30</v>
      </c>
      <c r="C2">
        <f>COUNTIFS(Crowdfunding!$D:$D, "&lt;1000", Crowdfunding!$G:$G, "=failed")</f>
        <v>20</v>
      </c>
      <c r="D2">
        <f>COUNTIFS(Crowdfunding!$D:$D, "&lt;1000", Crowdfunding!$G:$G, "=canceled")</f>
        <v>1</v>
      </c>
      <c r="E2">
        <f>SUM(B2:D2)</f>
        <v>51</v>
      </c>
      <c r="F2" s="9">
        <f>B2/E2</f>
        <v>0.58823529411764708</v>
      </c>
      <c r="G2" s="10">
        <f>C2/E2</f>
        <v>0.39215686274509803</v>
      </c>
      <c r="H2" s="9">
        <f>D2/E2</f>
        <v>1.9607843137254902E-2</v>
      </c>
    </row>
    <row r="3" spans="1:8" x14ac:dyDescent="0.25">
      <c r="A3" t="s">
        <v>2094</v>
      </c>
      <c r="B3">
        <f>COUNTIFS(Crowdfunding!$D:$D,"&gt;999", Crowdfunding!$D:$D, "&lt;5000", Crowdfunding!$G:$G, "=successful")</f>
        <v>191</v>
      </c>
      <c r="C3">
        <f>COUNTIFS(Crowdfunding!$D:$D,"&gt;999", Crowdfunding!$D:$D, "&lt;5000", Crowdfunding!$G:$G, "=failed")</f>
        <v>38</v>
      </c>
      <c r="D3">
        <f>COUNTIFS(Crowdfunding!$D:$D,"&gt;999", Crowdfunding!$D:$D, "&lt;5000", Crowdfunding!$G:$G, "=canceled")</f>
        <v>2</v>
      </c>
      <c r="E3">
        <f t="shared" ref="E3:E13" si="0">SUM(B3:D3)</f>
        <v>231</v>
      </c>
      <c r="F3" s="9">
        <f t="shared" ref="F3:F13" si="1">B3/E3</f>
        <v>0.82683982683982682</v>
      </c>
      <c r="G3" s="10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2095</v>
      </c>
      <c r="B4">
        <f>COUNTIFS(Crowdfunding!$D:$D,"&gt;4999", Crowdfunding!$D:$D, "&lt;10000", Crowdfunding!$G:$G, "=successful")</f>
        <v>164</v>
      </c>
      <c r="C4">
        <f>COUNTIFS(Crowdfunding!$D:$D,"&gt;4999", Crowdfunding!$D:$D, "&lt;10000", Crowdfunding!$G:$G, "=failed")</f>
        <v>126</v>
      </c>
      <c r="D4">
        <f>COUNTIFS(Crowdfunding!$D:$D,"&gt;4999", Crowdfunding!$D:$D, "&lt;10000", Crowdfunding!$G:$G, "=canceled")</f>
        <v>25</v>
      </c>
      <c r="E4">
        <f t="shared" si="0"/>
        <v>315</v>
      </c>
      <c r="F4" s="9">
        <f t="shared" si="1"/>
        <v>0.52063492063492067</v>
      </c>
      <c r="G4" s="10">
        <f t="shared" si="2"/>
        <v>0.4</v>
      </c>
      <c r="H4" s="9">
        <f t="shared" si="3"/>
        <v>7.9365079365079361E-2</v>
      </c>
    </row>
    <row r="5" spans="1:8" x14ac:dyDescent="0.25">
      <c r="A5" t="s">
        <v>2096</v>
      </c>
      <c r="B5">
        <f>COUNTIFS(Crowdfunding!$D:$D,"&gt;9999", Crowdfunding!$D:$D, "&lt;15000", Crowdfunding!$G:$G, "=successful")</f>
        <v>4</v>
      </c>
      <c r="C5">
        <f>COUNTIFS(Crowdfunding!$D:$D,"&gt;9999", Crowdfunding!$D:$D, "&lt;15000", Crowdfunding!$G:$G, "=failed")</f>
        <v>5</v>
      </c>
      <c r="D5">
        <f>COUNTIFS(Crowdfunding!$D:$D,"&gt;9999", Crowdfunding!$D:$D, "&lt;15000", Crowdfunding!$G:$G, "=canceled")</f>
        <v>0</v>
      </c>
      <c r="E5">
        <f t="shared" si="0"/>
        <v>9</v>
      </c>
      <c r="F5" s="9">
        <f t="shared" si="1"/>
        <v>0.44444444444444442</v>
      </c>
      <c r="G5" s="10">
        <f t="shared" si="2"/>
        <v>0.55555555555555558</v>
      </c>
      <c r="H5" s="9">
        <f t="shared" si="3"/>
        <v>0</v>
      </c>
    </row>
    <row r="6" spans="1:8" x14ac:dyDescent="0.25">
      <c r="A6" t="s">
        <v>2097</v>
      </c>
      <c r="B6">
        <f>COUNTIFS(Crowdfunding!$D:$D,"&gt;14999", Crowdfunding!$D:$D, "&lt;20000", Crowdfunding!$G:$G, "=successful")</f>
        <v>10</v>
      </c>
      <c r="C6">
        <f>COUNTIFS(Crowdfunding!$D:$D,"&gt;14999", Crowdfunding!$D:$D, "&lt;20000", Crowdfunding!$G:$G, "=failed")</f>
        <v>0</v>
      </c>
      <c r="D6">
        <f>COUNTIFS(Crowdfunding!$D:$D,"&gt;14999", Crowdfunding!$D:$D, "&lt;20000", Crowdfunding!$G:$G, "=canceled")</f>
        <v>0</v>
      </c>
      <c r="E6">
        <f t="shared" si="0"/>
        <v>10</v>
      </c>
      <c r="F6" s="9">
        <f t="shared" si="1"/>
        <v>1</v>
      </c>
      <c r="G6" s="10">
        <f t="shared" si="2"/>
        <v>0</v>
      </c>
      <c r="H6" s="9">
        <f t="shared" si="3"/>
        <v>0</v>
      </c>
    </row>
    <row r="7" spans="1:8" x14ac:dyDescent="0.25">
      <c r="A7" t="s">
        <v>2098</v>
      </c>
      <c r="B7">
        <f>COUNTIFS(Crowdfunding!$D:$D,"&gt;19999", Crowdfunding!$D:$D, "&lt;25000", Crowdfunding!$G:$G, "=successful")</f>
        <v>7</v>
      </c>
      <c r="C7">
        <f>COUNTIFS(Crowdfunding!$D:$D,"&gt;19999", Crowdfunding!$D:$D, "&lt;25000", Crowdfunding!$G:$G, "=failed")</f>
        <v>0</v>
      </c>
      <c r="D7">
        <f>COUNTIFS(Crowdfunding!$D:$D,"&gt;19999", Crowdfunding!$D:$D, "&lt;25000", Crowdfunding!$G:$G, "=canceled")</f>
        <v>0</v>
      </c>
      <c r="E7">
        <f t="shared" si="0"/>
        <v>7</v>
      </c>
      <c r="F7" s="9">
        <f t="shared" si="1"/>
        <v>1</v>
      </c>
      <c r="G7" s="10">
        <f t="shared" si="2"/>
        <v>0</v>
      </c>
      <c r="H7" s="9">
        <f t="shared" si="3"/>
        <v>0</v>
      </c>
    </row>
    <row r="8" spans="1:8" x14ac:dyDescent="0.25">
      <c r="A8" t="s">
        <v>2099</v>
      </c>
      <c r="B8">
        <f>COUNTIFS(Crowdfunding!$D:$D,"&gt;24999", Crowdfunding!$D:$D, "&lt;30000", Crowdfunding!$G:$G, "=successful")</f>
        <v>11</v>
      </c>
      <c r="C8">
        <f>COUNTIFS(Crowdfunding!$D:$D,"&gt;24999", Crowdfunding!$D:$D, "&lt;30000", Crowdfunding!$G:$G, "=failed")</f>
        <v>3</v>
      </c>
      <c r="D8">
        <f>COUNTIFS(Crowdfunding!$D:$D,"&gt;24999", Crowdfunding!$D:$D, "&lt;30000", Crowdfunding!$G:$G, "=canceled")</f>
        <v>0</v>
      </c>
      <c r="E8">
        <f t="shared" si="0"/>
        <v>14</v>
      </c>
      <c r="F8" s="9">
        <f t="shared" si="1"/>
        <v>0.7857142857142857</v>
      </c>
      <c r="G8" s="10">
        <f t="shared" si="2"/>
        <v>0.21428571428571427</v>
      </c>
      <c r="H8" s="9">
        <f t="shared" si="3"/>
        <v>0</v>
      </c>
    </row>
    <row r="9" spans="1:8" x14ac:dyDescent="0.25">
      <c r="A9" t="s">
        <v>2100</v>
      </c>
      <c r="B9">
        <f>COUNTIFS(Crowdfunding!$D:$D,"&gt;29999", Crowdfunding!$D:$D, "&lt;35000", Crowdfunding!$G:$G, "=successful")</f>
        <v>7</v>
      </c>
      <c r="C9">
        <f>COUNTIFS(Crowdfunding!$D:$D,"&gt;29999", Crowdfunding!$D:$D, "&lt;35000", Crowdfunding!$G:$G, "=failed")</f>
        <v>0</v>
      </c>
      <c r="D9">
        <f>COUNTIFS(Crowdfunding!$D:$D,"&gt;29999", Crowdfunding!$D:$D, "&lt;35000", Crowdfunding!$G:$G, "=canceled")</f>
        <v>0</v>
      </c>
      <c r="E9">
        <f t="shared" si="0"/>
        <v>7</v>
      </c>
      <c r="F9" s="9">
        <f t="shared" si="1"/>
        <v>1</v>
      </c>
      <c r="G9" s="10">
        <f t="shared" si="2"/>
        <v>0</v>
      </c>
      <c r="H9" s="9">
        <f t="shared" si="3"/>
        <v>0</v>
      </c>
    </row>
    <row r="10" spans="1:8" x14ac:dyDescent="0.25">
      <c r="A10" t="s">
        <v>2101</v>
      </c>
      <c r="B10">
        <f>COUNTIFS(Crowdfunding!$D:$D,"&gt;34999", Crowdfunding!$D:$D, "&lt;40000", Crowdfunding!$G:$G, "=successful")</f>
        <v>8</v>
      </c>
      <c r="C10">
        <f>COUNTIFS(Crowdfunding!$D:$D,"&gt;34999", Crowdfunding!$D:$D, "&lt;40000", Crowdfunding!$G:$G, "=failed")</f>
        <v>3</v>
      </c>
      <c r="D10">
        <f>COUNTIFS(Crowdfunding!$D:$D,"&gt;34999", Crowdfunding!$D:$D, "&lt;40000", Crowdfunding!$G:$G, "=canceled")</f>
        <v>1</v>
      </c>
      <c r="E10">
        <f t="shared" si="0"/>
        <v>12</v>
      </c>
      <c r="F10" s="9">
        <f t="shared" si="1"/>
        <v>0.66666666666666663</v>
      </c>
      <c r="G10" s="10">
        <f t="shared" si="2"/>
        <v>0.25</v>
      </c>
      <c r="H10" s="9">
        <f t="shared" si="3"/>
        <v>8.3333333333333329E-2</v>
      </c>
    </row>
    <row r="11" spans="1:8" x14ac:dyDescent="0.25">
      <c r="A11" t="s">
        <v>2102</v>
      </c>
      <c r="B11">
        <f>COUNTIFS(Crowdfunding!$D:$D,"&gt;39999", Crowdfunding!$D:$D, "&lt;45000", Crowdfunding!$G:$G, "=successful")</f>
        <v>11</v>
      </c>
      <c r="C11">
        <f>COUNTIFS(Crowdfunding!$D:$D,"&gt;39999", Crowdfunding!$D:$D, "&lt;45000", Crowdfunding!$G:$G, "=failed")</f>
        <v>3</v>
      </c>
      <c r="D11">
        <f>COUNTIFS(Crowdfunding!$D:$D,"&gt;39999", Crowdfunding!$D:$D, "&lt;45000", Crowdfunding!$G:$G, "=cancled")</f>
        <v>0</v>
      </c>
      <c r="E11">
        <f t="shared" si="0"/>
        <v>14</v>
      </c>
      <c r="F11" s="9">
        <f t="shared" si="1"/>
        <v>0.7857142857142857</v>
      </c>
      <c r="G11" s="10">
        <f t="shared" si="2"/>
        <v>0.21428571428571427</v>
      </c>
      <c r="H11" s="9">
        <f t="shared" si="3"/>
        <v>0</v>
      </c>
    </row>
    <row r="12" spans="1:8" x14ac:dyDescent="0.25">
      <c r="A12" t="s">
        <v>2103</v>
      </c>
      <c r="B12">
        <f>COUNTIFS(Crowdfunding!$D:$D,"&gt;44999", Crowdfunding!$D:$D, "&lt;50000", Crowdfunding!$G:$G, "=successful")</f>
        <v>8</v>
      </c>
      <c r="C12">
        <f>COUNTIFS(Crowdfunding!$D:$D,"&gt;44999", Crowdfunding!$D:$D, "&lt;50000", Crowdfunding!$G:$G, "=failed")</f>
        <v>3</v>
      </c>
      <c r="D12">
        <f>COUNTIFS(Crowdfunding!$D:$D,"&gt;44999", Crowdfunding!$D:$D, "&lt;50000", Crowdfunding!$G:$G, "=canceled")</f>
        <v>0</v>
      </c>
      <c r="E12">
        <f t="shared" si="0"/>
        <v>11</v>
      </c>
      <c r="F12" s="9">
        <f t="shared" si="1"/>
        <v>0.72727272727272729</v>
      </c>
      <c r="G12" s="10">
        <f t="shared" si="2"/>
        <v>0.27272727272727271</v>
      </c>
      <c r="H12" s="9">
        <f t="shared" si="3"/>
        <v>0</v>
      </c>
    </row>
    <row r="13" spans="1:8" x14ac:dyDescent="0.25">
      <c r="A13" t="s">
        <v>2104</v>
      </c>
      <c r="B13">
        <f>COUNTIFS(Crowdfunding!$D:$D, "&gt;49999", Crowdfunding!$G:$G, "=successful")</f>
        <v>114</v>
      </c>
      <c r="C13">
        <f>COUNTIFS(Crowdfunding!$D:$D, "&gt;49999", Crowdfunding!$G:$G, "=failed")</f>
        <v>163</v>
      </c>
      <c r="D13">
        <f>COUNTIFS(Crowdfunding!$D:$D, "&gt;49999", Crowdfunding!$G:$G, "=canceled")</f>
        <v>28</v>
      </c>
      <c r="E13">
        <f t="shared" si="0"/>
        <v>305</v>
      </c>
      <c r="F13" s="9">
        <f t="shared" si="1"/>
        <v>0.3737704918032787</v>
      </c>
      <c r="G13" s="10">
        <f t="shared" si="2"/>
        <v>0.53442622950819674</v>
      </c>
      <c r="H13" s="9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7C83-F17E-4772-AFEE-B8CF275FEB05}">
  <sheetPr codeName="Sheet4"/>
  <dimension ref="A1:I566"/>
  <sheetViews>
    <sheetView tabSelected="1" workbookViewId="0">
      <selection activeCell="M11" sqref="M11"/>
    </sheetView>
  </sheetViews>
  <sheetFormatPr defaultRowHeight="15.75" x14ac:dyDescent="0.25"/>
  <cols>
    <col min="1" max="1" width="9.375" bestFit="1" customWidth="1"/>
    <col min="2" max="2" width="12.625" bestFit="1" customWidth="1"/>
    <col min="5" max="5" width="12.625" bestFit="1" customWidth="1"/>
    <col min="7" max="7" width="15" bestFit="1" customWidth="1"/>
    <col min="8" max="8" width="13" customWidth="1"/>
  </cols>
  <sheetData>
    <row r="1" spans="1:9" x14ac:dyDescent="0.25">
      <c r="A1" s="1" t="s">
        <v>4</v>
      </c>
      <c r="B1" s="1" t="s">
        <v>5</v>
      </c>
      <c r="D1" s="11" t="s">
        <v>4</v>
      </c>
      <c r="E1" s="11" t="s">
        <v>5</v>
      </c>
      <c r="H1" s="14" t="s">
        <v>2106</v>
      </c>
      <c r="I1" s="15" t="s">
        <v>2107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s="12" t="s">
        <v>2108</v>
      </c>
      <c r="H2" s="13">
        <f>AVERAGE($B:$B)</f>
        <v>851.14690265486729</v>
      </c>
      <c r="I2" s="13">
        <f>AVERAGE($E:$E)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s="11" t="s">
        <v>2109</v>
      </c>
      <c r="H3">
        <f>MEDIAN($B:$B)</f>
        <v>201</v>
      </c>
      <c r="I3">
        <f>MEDIAN($E:$E)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s="11" t="s">
        <v>2110</v>
      </c>
      <c r="H4">
        <f>MIN($B:$B)</f>
        <v>16</v>
      </c>
      <c r="I4">
        <f>MIN($E:$E)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s="11" t="s">
        <v>2111</v>
      </c>
      <c r="H5">
        <f>MAX($B:$B)</f>
        <v>7295</v>
      </c>
      <c r="I5">
        <f>MAX($E:$E)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s="11" t="s">
        <v>2112</v>
      </c>
      <c r="H6">
        <f>_xlfn.VAR.P($B:$B)</f>
        <v>1603373.7324019109</v>
      </c>
      <c r="I6">
        <f>_xlfn.VAR.P($E:$E)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s="11" t="s">
        <v>2114</v>
      </c>
      <c r="H7">
        <f>SQRT(H6)</f>
        <v>1266.2439466397898</v>
      </c>
      <c r="I7">
        <f>SQRT(I6)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  <c r="G8" s="11" t="s">
        <v>2113</v>
      </c>
      <c r="H8">
        <f>_xlfn.STDEV.P($B:$B)</f>
        <v>1266.2439466397898</v>
      </c>
      <c r="I8">
        <f>_xlfn.STDEV.P($E:$E)</f>
        <v>959.98681331637863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  <c r="G10" s="16" t="s">
        <v>2115</v>
      </c>
      <c r="H10" s="16"/>
      <c r="I10" s="16"/>
    </row>
    <row r="11" spans="1:9" x14ac:dyDescent="0.25">
      <c r="A11" t="s">
        <v>20</v>
      </c>
      <c r="B11">
        <v>890</v>
      </c>
      <c r="D11" t="s">
        <v>14</v>
      </c>
      <c r="E11">
        <v>674</v>
      </c>
      <c r="G11" s="16"/>
      <c r="H11" s="16"/>
      <c r="I11" s="16"/>
    </row>
    <row r="12" spans="1:9" x14ac:dyDescent="0.25">
      <c r="A12" t="s">
        <v>20</v>
      </c>
      <c r="B12">
        <v>142</v>
      </c>
      <c r="D12" t="s">
        <v>14</v>
      </c>
      <c r="E12">
        <v>558</v>
      </c>
      <c r="G12" s="16"/>
      <c r="H12" s="16"/>
      <c r="I12" s="16"/>
    </row>
    <row r="13" spans="1:9" x14ac:dyDescent="0.25">
      <c r="A13" t="s">
        <v>20</v>
      </c>
      <c r="B13">
        <v>2673</v>
      </c>
      <c r="D13" t="s">
        <v>14</v>
      </c>
      <c r="E13">
        <v>15</v>
      </c>
      <c r="G13" s="16"/>
      <c r="H13" s="16"/>
      <c r="I13" s="16"/>
    </row>
    <row r="14" spans="1:9" x14ac:dyDescent="0.25">
      <c r="A14" t="s">
        <v>20</v>
      </c>
      <c r="B14">
        <v>163</v>
      </c>
      <c r="D14" t="s">
        <v>14</v>
      </c>
      <c r="E14">
        <v>2307</v>
      </c>
      <c r="G14" s="16"/>
      <c r="H14" s="16"/>
      <c r="I14" s="16"/>
    </row>
    <row r="15" spans="1:9" x14ac:dyDescent="0.25">
      <c r="A15" t="s">
        <v>20</v>
      </c>
      <c r="B15">
        <v>2220</v>
      </c>
      <c r="D15" t="s">
        <v>14</v>
      </c>
      <c r="E15">
        <v>88</v>
      </c>
      <c r="G15" s="16"/>
      <c r="H15" s="16"/>
      <c r="I15" s="16"/>
    </row>
    <row r="16" spans="1:9" x14ac:dyDescent="0.25">
      <c r="A16" t="s">
        <v>20</v>
      </c>
      <c r="B16">
        <v>1606</v>
      </c>
      <c r="D16" t="s">
        <v>14</v>
      </c>
      <c r="E16">
        <v>48</v>
      </c>
      <c r="G16" s="16"/>
      <c r="H16" s="16"/>
      <c r="I16" s="16"/>
    </row>
    <row r="17" spans="1:9" x14ac:dyDescent="0.25">
      <c r="A17" t="s">
        <v>20</v>
      </c>
      <c r="B17">
        <v>129</v>
      </c>
      <c r="D17" t="s">
        <v>14</v>
      </c>
      <c r="E17">
        <v>1</v>
      </c>
      <c r="G17" s="16"/>
      <c r="H17" s="16"/>
      <c r="I17" s="16"/>
    </row>
    <row r="18" spans="1:9" x14ac:dyDescent="0.25">
      <c r="A18" t="s">
        <v>20</v>
      </c>
      <c r="B18">
        <v>226</v>
      </c>
      <c r="D18" t="s">
        <v>14</v>
      </c>
      <c r="E18">
        <v>1467</v>
      </c>
      <c r="G18" s="16"/>
      <c r="H18" s="16"/>
      <c r="I18" s="16"/>
    </row>
    <row r="19" spans="1:9" x14ac:dyDescent="0.25">
      <c r="A19" t="s">
        <v>20</v>
      </c>
      <c r="B19">
        <v>5419</v>
      </c>
      <c r="D19" t="s">
        <v>14</v>
      </c>
      <c r="E19">
        <v>75</v>
      </c>
      <c r="G19" s="16"/>
      <c r="H19" s="16"/>
      <c r="I19" s="16"/>
    </row>
    <row r="20" spans="1:9" x14ac:dyDescent="0.25">
      <c r="A20" t="s">
        <v>20</v>
      </c>
      <c r="B20">
        <v>165</v>
      </c>
      <c r="D20" t="s">
        <v>14</v>
      </c>
      <c r="E20">
        <v>120</v>
      </c>
      <c r="G20" s="16"/>
      <c r="H20" s="16"/>
      <c r="I20" s="16"/>
    </row>
    <row r="21" spans="1:9" x14ac:dyDescent="0.25">
      <c r="A21" t="s">
        <v>20</v>
      </c>
      <c r="B21">
        <v>1965</v>
      </c>
      <c r="D21" t="s">
        <v>14</v>
      </c>
      <c r="E21">
        <v>2253</v>
      </c>
      <c r="G21" s="16"/>
      <c r="H21" s="16"/>
      <c r="I21" s="16"/>
    </row>
    <row r="22" spans="1:9" x14ac:dyDescent="0.25">
      <c r="A22" t="s">
        <v>20</v>
      </c>
      <c r="B22">
        <v>16</v>
      </c>
      <c r="D22" t="s">
        <v>14</v>
      </c>
      <c r="E22">
        <v>5</v>
      </c>
      <c r="G22" s="16"/>
      <c r="H22" s="16"/>
      <c r="I22" s="16"/>
    </row>
    <row r="23" spans="1:9" x14ac:dyDescent="0.25">
      <c r="A23" t="s">
        <v>20</v>
      </c>
      <c r="B23">
        <v>107</v>
      </c>
      <c r="D23" t="s">
        <v>14</v>
      </c>
      <c r="E23">
        <v>38</v>
      </c>
      <c r="G23" s="16"/>
      <c r="H23" s="16"/>
      <c r="I23" s="16"/>
    </row>
    <row r="24" spans="1:9" x14ac:dyDescent="0.25">
      <c r="A24" t="s">
        <v>20</v>
      </c>
      <c r="B24">
        <v>134</v>
      </c>
      <c r="D24" t="s">
        <v>14</v>
      </c>
      <c r="E24">
        <v>12</v>
      </c>
      <c r="G24" s="16"/>
      <c r="H24" s="16"/>
      <c r="I24" s="16"/>
    </row>
    <row r="25" spans="1:9" x14ac:dyDescent="0.25">
      <c r="A25" t="s">
        <v>20</v>
      </c>
      <c r="B25">
        <v>198</v>
      </c>
      <c r="D25" t="s">
        <v>14</v>
      </c>
      <c r="E25">
        <v>1684</v>
      </c>
      <c r="G25" s="16"/>
      <c r="H25" s="16"/>
      <c r="I25" s="16"/>
    </row>
    <row r="26" spans="1:9" x14ac:dyDescent="0.25">
      <c r="A26" t="s">
        <v>20</v>
      </c>
      <c r="B26">
        <v>111</v>
      </c>
      <c r="D26" t="s">
        <v>14</v>
      </c>
      <c r="E26">
        <v>56</v>
      </c>
      <c r="G26" s="16"/>
      <c r="H26" s="16"/>
      <c r="I26" s="16"/>
    </row>
    <row r="27" spans="1:9" x14ac:dyDescent="0.25">
      <c r="A27" t="s">
        <v>20</v>
      </c>
      <c r="B27">
        <v>222</v>
      </c>
      <c r="D27" t="s">
        <v>14</v>
      </c>
      <c r="E27">
        <v>838</v>
      </c>
      <c r="G27" s="16"/>
      <c r="H27" s="16"/>
      <c r="I27" s="16"/>
    </row>
    <row r="28" spans="1:9" x14ac:dyDescent="0.25">
      <c r="A28" t="s">
        <v>20</v>
      </c>
      <c r="B28">
        <v>6212</v>
      </c>
      <c r="D28" t="s">
        <v>14</v>
      </c>
      <c r="E28">
        <v>1000</v>
      </c>
      <c r="G28" s="16"/>
      <c r="H28" s="16"/>
      <c r="I28" s="16"/>
    </row>
    <row r="29" spans="1:9" x14ac:dyDescent="0.25">
      <c r="A29" t="s">
        <v>20</v>
      </c>
      <c r="B29">
        <v>98</v>
      </c>
      <c r="D29" t="s">
        <v>14</v>
      </c>
      <c r="E29">
        <v>1482</v>
      </c>
      <c r="G29" s="16"/>
      <c r="H29" s="16"/>
      <c r="I29" s="16"/>
    </row>
    <row r="30" spans="1:9" x14ac:dyDescent="0.25">
      <c r="A30" t="s">
        <v>20</v>
      </c>
      <c r="B30">
        <v>92</v>
      </c>
      <c r="D30" t="s">
        <v>14</v>
      </c>
      <c r="E30">
        <v>106</v>
      </c>
      <c r="G30" s="16"/>
      <c r="H30" s="16"/>
      <c r="I30" s="16"/>
    </row>
    <row r="31" spans="1:9" x14ac:dyDescent="0.25">
      <c r="A31" t="s">
        <v>20</v>
      </c>
      <c r="B31">
        <v>149</v>
      </c>
      <c r="D31" t="s">
        <v>14</v>
      </c>
      <c r="E31">
        <v>679</v>
      </c>
    </row>
    <row r="32" spans="1:9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mergeCells count="1">
    <mergeCell ref="G10:I30"/>
  </mergeCells>
  <conditionalFormatting sqref="A1:A1000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conditionalFormatting sqref="D2:D365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Category stats</vt:lpstr>
      <vt:lpstr>Sub Category stats</vt:lpstr>
      <vt:lpstr>Launch Date Outcomes</vt:lpstr>
      <vt:lpstr>Goal Outcomes</vt:lpstr>
      <vt:lpstr>Backers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Banni Miller</cp:lastModifiedBy>
  <dcterms:created xsi:type="dcterms:W3CDTF">2021-09-29T18:52:28Z</dcterms:created>
  <dcterms:modified xsi:type="dcterms:W3CDTF">2023-12-22T05:32:06Z</dcterms:modified>
</cp:coreProperties>
</file>